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K:\Attachment O\2017\True-Up\"/>
    </mc:Choice>
  </mc:AlternateContent>
  <bookViews>
    <workbookView xWindow="0" yWindow="0" windowWidth="24720" windowHeight="11280" tabRatio="282" firstSheet="4" activeTab="4"/>
  </bookViews>
  <sheets>
    <sheet name="2017 Actual Attach O" sheetId="1" r:id="rId1"/>
    <sheet name="2017 TU" sheetId="24" r:id="rId2"/>
    <sheet name="Wkpaper - Interest Rates" sheetId="19" r:id="rId3"/>
    <sheet name="Wkpaper - 13 mo. Avg Balances" sheetId="2" r:id="rId4"/>
    <sheet name="Wkpaper - Acct 565" sheetId="9" r:id="rId5"/>
    <sheet name="Wkpaper - FERC Fees" sheetId="11" r:id="rId6"/>
    <sheet name="Wkpaper - Pg 3, Ln 5" sheetId="12" r:id="rId7"/>
    <sheet name="Wkpaper - Taxes" sheetId="13" r:id="rId8"/>
    <sheet name="Wkpaper - Wages &amp; Salaries" sheetId="14" r:id="rId9"/>
    <sheet name="Wkpaper - Acct 456" sheetId="15" r:id="rId10"/>
    <sheet name="Wkpaper - Acct 454" sheetId="25" r:id="rId11"/>
    <sheet name="Existing 69-kV Facilities" sheetId="16" r:id="rId12"/>
    <sheet name="138-kV Facilities" sheetId="17" r:id="rId13"/>
    <sheet name="New Facilities" sheetId="7" r:id="rId14"/>
    <sheet name="Wkpaper - Net Act Rev Recd" sheetId="22" r:id="rId15"/>
    <sheet name="Wkpaper - 69-kV ATRR Cap"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123Graph_A" hidden="1">[1]Model!$K$113:$K$137</definedName>
    <definedName name="__123Graph_B" hidden="1">[1]Model!#REF!</definedName>
    <definedName name="__123Graph_C" hidden="1">#REF!</definedName>
    <definedName name="__123Graph_D" hidden="1">#REF!</definedName>
    <definedName name="__123Graph_E" hidden="1">#REF!</definedName>
    <definedName name="__123Graph_LBL_ACF" hidden="1">[1]Model!$C$1:$C$1</definedName>
    <definedName name="__123Graph_X" hidden="1">#REF!</definedName>
    <definedName name="_1___0c">'[2]Journal Entry'!#REF!</definedName>
    <definedName name="_12___0jen">'[2]Journal Entry'!#REF!</definedName>
    <definedName name="_12_0calculat">'[3]Journal Entry'!#REF!</definedName>
    <definedName name="_18_0jen">'[3]Journal Entry'!#REF!</definedName>
    <definedName name="_2___0calculat">'[2]Journal Entry'!#REF!</definedName>
    <definedName name="_3___0c">'[2]Journal Entry'!#REF!</definedName>
    <definedName name="_3___0jen">'[2]Journal Entry'!#REF!</definedName>
    <definedName name="_4___0c">'[2]Journal Entry'!#REF!</definedName>
    <definedName name="_6___0calculat">'[2]Journal Entry'!#REF!</definedName>
    <definedName name="_6_0c">'[3]Journal Entry'!#REF!</definedName>
    <definedName name="_8___0calculat">'[2]Journal Entry'!#REF!</definedName>
    <definedName name="_9___0jen">'[2]Journal Entry'!#REF!</definedName>
    <definedName name="_bdm.FastTrackBookmark.12_14_2005_3_58_56_PM.edm" hidden="1">#REF!</definedName>
    <definedName name="_Fill" hidden="1">#REF!</definedName>
    <definedName name="_Order1" hidden="1">255</definedName>
    <definedName name="_Order2" hidden="1">255</definedName>
    <definedName name="_Sort" localSheetId="2" hidden="1">#REF!</definedName>
    <definedName name="_Sort" hidden="1">#REF!</definedName>
    <definedName name="_Table2_In1" localSheetId="2" hidden="1">#REF!</definedName>
    <definedName name="_Table2_In1" hidden="1">#REF!</definedName>
    <definedName name="_Table2_In2" localSheetId="2" hidden="1">#REF!</definedName>
    <definedName name="_Table2_In2" hidden="1">#REF!</definedName>
    <definedName name="_Table2_Out" hidden="1">#REF!</definedName>
    <definedName name="_Table3_In2" hidden="1">#REF!</definedName>
    <definedName name="_tet12" localSheetId="2" hidden="1">{"assumptions",#N/A,FALSE,"Scenario 1";"valuation",#N/A,FALSE,"Scenario 1"}</definedName>
    <definedName name="_tet12" hidden="1">{"assumptions",#N/A,FALSE,"Scenario 1";"valuation",#N/A,FALSE,"Scenario 1"}</definedName>
    <definedName name="_tet5" localSheetId="2" hidden="1">{"assumptions",#N/A,FALSE,"Scenario 1";"valuation",#N/A,FALSE,"Scenario 1"}</definedName>
    <definedName name="_tet5" hidden="1">{"assumptions",#N/A,FALSE,"Scenario 1";"valuation",#N/A,FALSE,"Scenario 1"}</definedName>
    <definedName name="a">'[2]Journal Entry'!#REF!</definedName>
    <definedName name="abit">0.000000001</definedName>
    <definedName name="Ammonia">'[4]PP VOM'!$H$137:$AP$141</definedName>
    <definedName name="amount">#REF!</definedName>
    <definedName name="Amt_Billed">#REF!</definedName>
    <definedName name="amtbilled">#REF!</definedName>
    <definedName name="Annual_Check">#REF!</definedName>
    <definedName name="anscount" hidden="1">1</definedName>
    <definedName name="as" hidden="1">[1]Model!#REF!</definedName>
    <definedName name="AS2DocOpenMode">"AS2DocumentEdit"</definedName>
    <definedName name="Assumptions">[4]Assump!$A$1</definedName>
    <definedName name="AssumSEComb" localSheetId="2" hidden="1">{"clp_bs_doc",#N/A,FALSE,"CLP";"clp_is_doc",#N/A,FALSE,"CLP";"clp_cf_doc",#N/A,FALSE,"CLP";"clp_fr_doc",#N/A,FALSE,"CLP"}</definedName>
    <definedName name="AssumSEComb" hidden="1">{"clp_bs_doc",#N/A,FALSE,"CLP";"clp_is_doc",#N/A,FALSE,"CLP";"clp_cf_doc",#N/A,FALSE,"CLP";"clp_fr_doc",#N/A,FALSE,"CLP"}</definedName>
    <definedName name="BASE">#REF!</definedName>
    <definedName name="BegEPCDraw">[4]CapProj!$B$8</definedName>
    <definedName name="BLSweep">[5]Summary!#REF!</definedName>
    <definedName name="Budget">[4]Budget!$A$1</definedName>
    <definedName name="CapitalSpares">'[6]Detail Budget Assumptions'!#REF!</definedName>
    <definedName name="CapPaste">[5]ConFin!#REF!</definedName>
    <definedName name="CapProj">[4]CapProj!$A$1</definedName>
    <definedName name="CCW">#REF!</definedName>
    <definedName name="CH_COS">#REF!</definedName>
    <definedName name="Check">#REF!</definedName>
    <definedName name="Circular">#REF!</definedName>
    <definedName name="COA">[7]COA!$A$3:$D$1001</definedName>
    <definedName name="Coal">[8]Coal!#REF!</definedName>
    <definedName name="CoalInventory">'[6]Detail Budget Assumptions'!#REF!</definedName>
    <definedName name="ComparisonGraph">'[4]Comparison Graph'!$A$1</definedName>
    <definedName name="Constr_Leverage">'[4]Constr Leverage Calcs'!$A$1</definedName>
    <definedName name="ConstructionManagement">'[6]Detail Budget Assumptions'!#REF!</definedName>
    <definedName name="Corporate">#REF!</definedName>
    <definedName name="costcenter">'[9]List of Values'!$C$4:$C$20</definedName>
    <definedName name="Cwvu.GREY_ALL." hidden="1">#REF!</definedName>
    <definedName name="DateLookup">'[4]Date Lookups'!$A$1</definedName>
    <definedName name="DaysRequired">#REF!</definedName>
    <definedName name="Debt_Coverage_Ratio">#REF!</definedName>
    <definedName name="Debt_Schedule">'[4]Debt Schedule'!$A$1</definedName>
    <definedName name="Debt_Service_Coverage_Ratio">#REF!</definedName>
    <definedName name="Decommis">[4]Decommis!$A$1</definedName>
    <definedName name="department">'[9]List of Values'!$A$4:$A$9</definedName>
    <definedName name="Depr_Schedule">'[4]Depr Schedule'!$A$1</definedName>
    <definedName name="ec001ab">#REF!</definedName>
    <definedName name="ec001pp">#REF!</definedName>
    <definedName name="ec002ab">#REF!</definedName>
    <definedName name="ec002pp">#REF!</definedName>
    <definedName name="EndDate">#REF!</definedName>
    <definedName name="EPC">'[6]Detail Budget Assumptions'!#REF!</definedName>
    <definedName name="EPCadd">[4]Assump!$V$54</definedName>
    <definedName name="EPCDrawdown">[4]Assump!$A$10</definedName>
    <definedName name="Equity_Amt">[5]Summary!#REF!</definedName>
    <definedName name="EquityCommFee">[5]Summary!#REF!</definedName>
    <definedName name="EquityFundPer">[5]Summary!#REF!</definedName>
    <definedName name="Evaluation_Criteria">#REF!</definedName>
    <definedName name="ExcludeDaysOfWeek">#REF!</definedName>
    <definedName name="FacAccept">[4]CapProj!$B$14</definedName>
    <definedName name="FacilityAcceptance">[4]Assump!$A$16</definedName>
    <definedName name="Farm">#REF!</definedName>
    <definedName name="FEDTAX">[4]Assump!$C$487</definedName>
    <definedName name="FERC">'[10]Line Rollup'!$E$2:$H$600</definedName>
    <definedName name="FNTP">[4]Assump!$A$13</definedName>
    <definedName name="FNTP_Unit1">'[11]Date Lookups'!$B$11</definedName>
    <definedName name="FNTP_Unit2">'[4]Date Lookups'!#REF!</definedName>
    <definedName name="FTax">[4]Assump!$C$487</definedName>
    <definedName name="FullPath">CELL("filename")</definedName>
    <definedName name="Holidays">#REF!</definedName>
    <definedName name="IFC1arepayment">[12]Debt!#REF!</definedName>
    <definedName name="IFC1brepayment">[12]Debt!#REF!</definedName>
    <definedName name="IFC1crepayment">[12]Debt!#REF!</definedName>
    <definedName name="Income">[4]IncStmt!$A$1</definedName>
    <definedName name="IncomeStatement">[4]IncStmt!$G$5:$DV$241</definedName>
    <definedName name="Intadd">[4]Assump!$V$419</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RR">#REF!</definedName>
    <definedName name="July2012">#REF!</definedName>
    <definedName name="june12">#REF!</definedName>
    <definedName name="June2012">#REF!</definedName>
    <definedName name="juneamt">#REF!</definedName>
    <definedName name="LABBOR">#REF!</definedName>
    <definedName name="labor">#REF!</definedName>
    <definedName name="Land">'[6]Detail Budget Assumptions'!#REF!</definedName>
    <definedName name="limcount" hidden="1">1</definedName>
    <definedName name="lklk" hidden="1">#REF!</definedName>
    <definedName name="LNTP">[4]Assump!$A$11</definedName>
    <definedName name="Log">[4]Log!$A$1</definedName>
    <definedName name="MajMaint">[4]MajMaint!$A$1</definedName>
    <definedName name="MaterialsandSupplies">'[6]Detail Budget Assumptions'!#REF!</definedName>
    <definedName name="Mine">#REF!</definedName>
    <definedName name="Mine_Draw">[4]Mine_Draw!$A$1</definedName>
    <definedName name="MineDevBegin">[4]Assump!$A$17</definedName>
    <definedName name="MineSC">[4]Assump!$A$18</definedName>
    <definedName name="MMCAPpct">[4]Assump!$E$378</definedName>
    <definedName name="MMSalTaxReq">[4]Assump!$E$373</definedName>
    <definedName name="MonitorCol">1</definedName>
    <definedName name="MonitorRow">1</definedName>
    <definedName name="Month">'[9]List of Values'!$F$4:$F$15</definedName>
    <definedName name="NetAmt">#REF!</definedName>
    <definedName name="new">'[13]Line Rollup'!$A$2:$D$999</definedName>
    <definedName name="NSP_COS" localSheetId="2">#REF!</definedName>
    <definedName name="NSP_COS">#REF!</definedName>
    <definedName name="O_M_Budget_Inputs" localSheetId="2">#REF!</definedName>
    <definedName name="O_M_Budget_Inputs">#REF!</definedName>
    <definedName name="OCIP" localSheetId="2">'[6]Detail Budget Assumptions'!#REF!</definedName>
    <definedName name="OCIP">'[6]Detail Budget Assumptions'!#REF!</definedName>
    <definedName name="OperatingCostBO">'[4]Oper cost breakout'!$A$1</definedName>
    <definedName name="OwnersConstruction">'[6]Detail Budget Assumptions'!#REF!</definedName>
    <definedName name="Partner_Slides">#REF!</definedName>
    <definedName name="Period">#REF!</definedName>
    <definedName name="periodposted">#REF!</definedName>
    <definedName name="PermanentFinance">[4]Assump!$A$21</definedName>
    <definedName name="Plant">#REF!</definedName>
    <definedName name="PLCR">#REF!</definedName>
    <definedName name="posted">#REF!</definedName>
    <definedName name="Power_Plant">'[4]Power Plant'!$A$1</definedName>
    <definedName name="PPA">[4]PPAs!$A$1</definedName>
    <definedName name="PPAdd">[4]Assump!$Y$215</definedName>
    <definedName name="PPVOM_Sheet">'[4]PP VOM'!$A$1</definedName>
    <definedName name="PreCommercial">'[6]Detail Budget Assumptions'!#REF!</definedName>
    <definedName name="_xlnm.Print_Area" localSheetId="0">'2017 Actual Attach O'!$A$1:$K$318</definedName>
    <definedName name="_xlnm.Print_Area" localSheetId="3">'Wkpaper - 13 mo. Avg Balances'!$A$1:$V$43</definedName>
    <definedName name="_xlnm.Print_Area" localSheetId="2">'Wkpaper - Interest Rates'!$A$1:$G$36</definedName>
    <definedName name="_xlnm.Print_Titles">#N/A</definedName>
    <definedName name="Print1" localSheetId="2">#REF!</definedName>
    <definedName name="Print1">#REF!</definedName>
    <definedName name="Print3" localSheetId="2">#REF!</definedName>
    <definedName name="Print3">#REF!</definedName>
    <definedName name="Print4" localSheetId="2">#REF!</definedName>
    <definedName name="Print4">#REF!</definedName>
    <definedName name="Print5">#REF!</definedName>
    <definedName name="ProjectID">#REF!</definedName>
    <definedName name="ProjectManagement">'[6]Detail Budget Assumptions'!#REF!</definedName>
    <definedName name="ProjIDList" localSheetId="2">#REF!</definedName>
    <definedName name="ProjIDList">#REF!</definedName>
    <definedName name="Property_Tax">[4]PropTax!$A$1</definedName>
    <definedName name="PropertyTax">'[6]Detail Budget Assumptions'!#REF!</definedName>
    <definedName name="PSCo_COS" localSheetId="2">#REF!</definedName>
    <definedName name="PSCo_COS">#REF!</definedName>
    <definedName name="q_MTEP06_App_AB_Facility" localSheetId="2">#REF!</definedName>
    <definedName name="q_MTEP06_App_AB_Facility">#REF!</definedName>
    <definedName name="q_MTEP06_App_AB_Projects" localSheetId="2">#REF!</definedName>
    <definedName name="q_MTEP06_App_AB_Projects">#REF!</definedName>
    <definedName name="Reference_date" localSheetId="2">[14]Assume!#REF!</definedName>
    <definedName name="Reference_date">[14]Assume!#REF!</definedName>
    <definedName name="Refinancing" localSheetId="2">#REF!</definedName>
    <definedName name="Refinancing">#REF!</definedName>
    <definedName name="Refinancing_Assumptions" localSheetId="2">[14]Assume!#REF!</definedName>
    <definedName name="Refinancing_Assumptions">[14]Assume!#REF!</definedName>
    <definedName name="Return">[4]Return!$M$21</definedName>
    <definedName name="return2">[4]Return!$M$51</definedName>
    <definedName name="ReturnSummary">[4]Return!$A$1</definedName>
    <definedName name="revreq" localSheetId="2">#REF!</definedName>
    <definedName name="revreq">#REF!</definedName>
    <definedName name="rollup" localSheetId="2">#REF!</definedName>
    <definedName name="rollup">#REF!</definedName>
    <definedName name="SalesTax" localSheetId="2">'[6]Detail Budget Assumptions'!#REF!</definedName>
    <definedName name="SalesTax">'[6]Detail Budget Assumptions'!#REF!</definedName>
    <definedName name="SaleTax" localSheetId="2">[15]Assum!#REF!</definedName>
    <definedName name="SaleTax">[15]Assum!#REF!</definedName>
    <definedName name="SC_Unit1">[16]Assump!$D$14</definedName>
    <definedName name="SC_Unit2">[17]Assump!$D$15</definedName>
    <definedName name="SCUnit1">[4]Assump!$A$14</definedName>
    <definedName name="SCUnit2">[4]Assump!$A$15</definedName>
    <definedName name="Semi_Check">#REF!</definedName>
    <definedName name="sencount" hidden="1">2</definedName>
    <definedName name="share_price_table">#REF!</definedName>
    <definedName name="Slides">[4]Slides!$A$1</definedName>
    <definedName name="SPS_COS" localSheetId="2">#REF!</definedName>
    <definedName name="SPS_COS">#REF!</definedName>
    <definedName name="ST">[18]Assum!$F$320</definedName>
    <definedName name="START">[16]Assump!$D$6</definedName>
    <definedName name="StartDate" localSheetId="2">#REF!</definedName>
    <definedName name="StartDate">#REF!</definedName>
    <definedName name="Startup">'[4]Start-Up'!$A$1</definedName>
    <definedName name="STTAX">[4]Assump!$C$485</definedName>
    <definedName name="SUMDETAIL">#REF!</definedName>
    <definedName name="SUMSUM">#REF!</definedName>
    <definedName name="SUMTOP">#REF!</definedName>
    <definedName name="Table">#REF!</definedName>
    <definedName name="table_array">#REF!</definedName>
    <definedName name="Table1">#REF!</definedName>
    <definedName name="table2">[14]ProjectFinCalc!#REF!</definedName>
    <definedName name="Tariff">[14]Assume!#REF!</definedName>
    <definedName name="Tariff1" localSheetId="2">#REF!</definedName>
    <definedName name="Tariff1">#REF!</definedName>
    <definedName name="test" localSheetId="2" hidden="1">{"LBO Summary",#N/A,FALSE,"Summary"}</definedName>
    <definedName name="test" hidden="1">{"LBO Summary",#N/A,FALSE,"Summary"}</definedName>
    <definedName name="test1" localSheetId="2"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2"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2" hidden="1">{"LBO Summary",#N/A,FALSE,"Summary"}</definedName>
    <definedName name="test11" hidden="1">{"LBO Summary",#N/A,FALSE,"Summary"}</definedName>
    <definedName name="test12" localSheetId="2" hidden="1">{"assumptions",#N/A,FALSE,"Scenario 1";"valuation",#N/A,FALSE,"Scenario 1"}</definedName>
    <definedName name="test12" hidden="1">{"assumptions",#N/A,FALSE,"Scenario 1";"valuation",#N/A,FALSE,"Scenario 1"}</definedName>
    <definedName name="test13" localSheetId="2" hidden="1">{"LBO Summary",#N/A,FALSE,"Summary"}</definedName>
    <definedName name="test13" hidden="1">{"LBO Summary",#N/A,FALSE,"Summary"}</definedName>
    <definedName name="test14" localSheetId="2"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2"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2"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2" hidden="1">{"LBO Summary",#N/A,FALSE,"Summary"}</definedName>
    <definedName name="test2" hidden="1">{"LBO Summary",#N/A,FALSE,"Summary"}</definedName>
    <definedName name="test4" localSheetId="2" hidden="1">{"assumptions",#N/A,FALSE,"Scenario 1";"valuation",#N/A,FALSE,"Scenario 1"}</definedName>
    <definedName name="test4" hidden="1">{"assumptions",#N/A,FALSE,"Scenario 1";"valuation",#N/A,FALSE,"Scenario 1"}</definedName>
    <definedName name="test6" localSheetId="2" hidden="1">{"LBO Summary",#N/A,FALSE,"Summary"}</definedName>
    <definedName name="test6" hidden="1">{"LBO Summary",#N/A,FALSE,"Summary"}</definedName>
    <definedName name="TextRefCopyRangeCount">1</definedName>
    <definedName name="Total">#REF!</definedName>
    <definedName name="Trans">#REF!</definedName>
    <definedName name="TransmissionCap">#REF!</definedName>
    <definedName name="Transportation">#REF!</definedName>
    <definedName name="TransSpend">[4]Assump!$A$12</definedName>
    <definedName name="ts">#REF!</definedName>
    <definedName name="TV">[5]Summary!#REF!</definedName>
    <definedName name="TVYear">[5]Summary!#REF!</definedName>
    <definedName name="Type">'[19]Line Rollup'!$D$2:$F$540</definedName>
    <definedName name="Unit1SC">'[4]Date Lookups'!$H$25</definedName>
    <definedName name="Unit1SCMonth">'[4]Date Lookups'!$C$12</definedName>
    <definedName name="Unit1SCYear">'[4]Date Lookups'!$E$12</definedName>
    <definedName name="Unit2SC">'[4]Date Lookups'!$H$26</definedName>
    <definedName name="Unit2SCMonth">'[4]Date Lookups'!$C$13</definedName>
    <definedName name="Unit2SCYear">'[4]Date Lookups'!$E$13</definedName>
    <definedName name="Value" localSheetId="2" hidden="1">{"assumptions",#N/A,FALSE,"Scenario 1";"valuation",#N/A,FALSE,"Scenario 1"}</definedName>
    <definedName name="Value" hidden="1">{"assumptions",#N/A,FALSE,"Scenario 1";"valuation",#N/A,FALSE,"Scenario 1"}</definedName>
    <definedName name="what" localSheetId="2" hidden="1">{#N/A,#N/A,FALSE,"Rollup";#N/A,#N/A,FALSE,"ContCost";#N/A,#N/A,FALSE,"M&amp;S";#N/A,#N/A,FALSE,"MNR";#N/A,#N/A,FALSE,"LabSum";#N/A,#N/A,FALSE,"Benes";#N/A,#N/A,FALSE,"Apr";#N/A,#N/A,FALSE,"May";#N/A,#N/A,FALSE,"Jun";#N/A,#N/A,FALSE,"Jul";#N/A,#N/A,FALSE,"Aug";#N/A,#N/A,FALSE,"Sep";#N/A,#N/A,FALSE,"Oct";#N/A,#N/A,FALSE,"Nov";#N/A,#N/A,FALSE,"Dec";#N/A,#N/A,FALSE,"Jan";#N/A,#N/A,FALSE,"Feb";#N/A,#N/A,FALSE,"Mar"}</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localSheetId="2" hidden="1">{#N/A,"Base",FALSE,"Dividend";#N/A,"Conservative",FALSE,"Dividend";#N/A,"Downside",FALSE,"Dividend"}</definedName>
    <definedName name="wrn.3cases." hidden="1">{#N/A,"Base",FALSE,"Dividend";#N/A,"Conservative",FALSE,"Dividend";#N/A,"Downside",FALSE,"Dividend"}</definedName>
    <definedName name="wrn.Accretion." localSheetId="2" hidden="1">{"Accretion",#N/A,FALSE,"Assum"}</definedName>
    <definedName name="wrn.Accretion." hidden="1">{"Accretion",#N/A,FALSE,"Assum"}</definedName>
    <definedName name="wrn.all." localSheetId="2" hidden="1">{#N/A,#N/A,FALSE,"Rollup";#N/A,#N/A,FALSE,"ContCost";#N/A,#N/A,FALSE,"M&amp;S";#N/A,#N/A,FALSE,"MNR";#N/A,#N/A,FALSE,"LabSum";#N/A,#N/A,FALSE,"Benes";#N/A,#N/A,FALSE,"Apr";#N/A,#N/A,FALSE,"May";#N/A,#N/A,FALSE,"Jun";#N/A,#N/A,FALSE,"Jul";#N/A,#N/A,FALSE,"Aug";#N/A,#N/A,FALSE,"Sep";#N/A,#N/A,FALSE,"Oct";#N/A,#N/A,FALSE,"Nov";#N/A,#N/A,FALSE,"Dec";#N/A,#N/A,FALSE,"Jan";#N/A,#N/A,FALSE,"Feb";#N/A,#N/A,FALSE,"Mar"}</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localSheetId="2" hidden="1">{"Assumptions",#N/A,FALSE,"Assum"}</definedName>
    <definedName name="wrn.Assumptions." hidden="1">{"Assumptions",#N/A,FALSE,"Assum"}</definedName>
    <definedName name="wrn.clp_detail_doc." localSheetId="2" hidden="1">{"clp_ltd_doc",#N/A,FALSE,"CLP";"clp_om_doc",#N/A,FALSE,"CLP";"clp_ra_doc",#N/A,FALSE,"CLP";"clp_rb_doc",#N/A,FALSE,"CLP";"clp_rev_doc",#N/A,FALSE,"CLP";"clp_tax_doc",#N/A,FALSE,"CLP";"clp_wc_doc",#N/A,FALSE,"CLP";"clp_power_doc",#N/A,FALSE,"CLP"}</definedName>
    <definedName name="wrn.clp_detail_doc." hidden="1">{"clp_ltd_doc",#N/A,FALSE,"CLP";"clp_om_doc",#N/A,FALSE,"CLP";"clp_ra_doc",#N/A,FALSE,"CLP";"clp_rb_doc",#N/A,FALSE,"CLP";"clp_rev_doc",#N/A,FALSE,"CLP";"clp_tax_doc",#N/A,FALSE,"CLP";"clp_wc_doc",#N/A,FALSE,"CLP";"clp_power_doc",#N/A,FALSE,"CLP"}</definedName>
    <definedName name="wrn.clp_fs_doc." localSheetId="2" hidden="1">{"clp_bs_doc",#N/A,FALSE,"CLP";"clp_is_doc",#N/A,FALSE,"CLP";"clp_cf_doc",#N/A,FALSE,"CLP";"clp_fr_doc",#N/A,FALSE,"CLP"}</definedName>
    <definedName name="wrn.clp_fs_doc." hidden="1">{"clp_bs_doc",#N/A,FALSE,"CLP";"clp_is_doc",#N/A,FALSE,"CLP";"clp_cf_doc",#N/A,FALSE,"CLP";"clp_fr_doc",#N/A,FALSE,"CLP"}</definedName>
    <definedName name="wrn.Exist." localSheetId="2" hidden="1">{"Exist1",#N/A,FALSE,"Exist";"exist2",#N/A,FALSE,"Exist"}</definedName>
    <definedName name="wrn.Exist." hidden="1">{"Exist1",#N/A,FALSE,"Exist";"exist2",#N/A,FALSE,"Exist"}</definedName>
    <definedName name="wrn.FCB." localSheetId="2" hidden="1">{"FCB_ALL",#N/A,FALSE,"FCB"}</definedName>
    <definedName name="wrn.FCB." hidden="1">{"FCB_ALL",#N/A,FALSE,"FCB"}</definedName>
    <definedName name="wrn.fcb2" localSheetId="2" hidden="1">{"FCB_ALL",#N/A,FALSE,"FCB"}</definedName>
    <definedName name="wrn.fcb2" hidden="1">{"FCB_ALL",#N/A,FALSE,"FCB"}</definedName>
    <definedName name="wrn.Freedom._.FY._.98._.Budget." localSheetId="2"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IPO._.Valuation." localSheetId="2" hidden="1">{"assumptions",#N/A,FALSE,"Scenario 1";"valuation",#N/A,FALSE,"Scenario 1"}</definedName>
    <definedName name="wrn.IPO._.Valuation." hidden="1">{"assumptions",#N/A,FALSE,"Scenario 1";"valuation",#N/A,FALSE,"Scenario 1"}</definedName>
    <definedName name="wrn.labor." localSheetId="2" hidden="1">{#N/A,#N/A,FALSE,"Oct";#N/A,#N/A,FALSE,"Nov";#N/A,#N/A,FALSE,"Dec";#N/A,#N/A,FALSE,"Jan";#N/A,#N/A,FALSE,"Feb";#N/A,#N/A,FALSE,"Mar";#N/A,#N/A,FALSE,"Apr";#N/A,#N/A,FALSE,"May";#N/A,#N/A,FALSE,"Jun";#N/A,#N/A,FALSE,"July";#N/A,#N/A,FALSE,"Aug";#N/A,#N/A,FALSE,"Sept"}</definedName>
    <definedName name="wrn.labor." hidden="1">{#N/A,#N/A,FALSE,"Oct";#N/A,#N/A,FALSE,"Nov";#N/A,#N/A,FALSE,"Dec";#N/A,#N/A,FALSE,"Jan";#N/A,#N/A,FALSE,"Feb";#N/A,#N/A,FALSE,"Mar";#N/A,#N/A,FALSE,"Apr";#N/A,#N/A,FALSE,"May";#N/A,#N/A,FALSE,"Jun";#N/A,#N/A,FALSE,"July";#N/A,#N/A,FALSE,"Aug";#N/A,#N/A,FALSE,"Sept"}</definedName>
    <definedName name="wrn.LBO._.Summary." localSheetId="2" hidden="1">{"LBO Summary",#N/A,FALSE,"Summary"}</definedName>
    <definedName name="wrn.LBO._.Summary." hidden="1">{"LBO Summary",#N/A,FALSE,"Summary"}</definedName>
    <definedName name="wrn.Print._.All._.Pages." localSheetId="2"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graphs." localSheetId="2"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hidden="1">{"inputs raw data",#N/A,TRUE,"INPUT"}</definedName>
    <definedName name="wrn.print._.summary._.sheets." localSheetId="2" hidden="1">{"summary1",#N/A,TRUE,"Comps";"summary2",#N/A,TRUE,"Comps";"summary3",#N/A,TRUE,"Comps"}</definedName>
    <definedName name="wrn.print._.summary._.sheets." hidden="1">{"summary1",#N/A,TRUE,"Comps";"summary2",#N/A,TRUE,"Comps";"summary3",#N/A,TRUE,"Comps"}</definedName>
    <definedName name="wrn.print._.summary._.sheets.2" localSheetId="2" hidden="1">{"summary1",#N/A,TRUE,"Comps";"summary2",#N/A,TRUE,"Comps";"summary3",#N/A,TRUE,"Comps"}</definedName>
    <definedName name="wrn.print._.summary._.sheets.2" hidden="1">{"summary1",#N/A,TRUE,"Comps";"summary2",#N/A,TRUE,"Comps";"summary3",#N/A,TRUE,"Comps"}</definedName>
    <definedName name="wrn.Print_Buyer." localSheetId="2"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Target." localSheetId="2"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STAND_ALONE_BOTH." localSheetId="2" hidden="1">{"FCB_ALL",#N/A,FALSE,"FCB";"GREY_ALL",#N/A,FALSE,"GREY"}</definedName>
    <definedName name="wrn.STAND_ALONE_BOTH." hidden="1">{"FCB_ALL",#N/A,FALSE,"FCB";"GREY_ALL",#N/A,FALSE,"GREY"}</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localSheetId="2" hidden="1">{"clp_bs_doc",#N/A,FALSE,"CLP";"clp_is_doc",#N/A,FALSE,"CLP";"clp_cf_doc",#N/A,FALSE,"CLP";"clp_fr_doc",#N/A,FALSE,"CLP"}</definedName>
    <definedName name="x" hidden="1">{"clp_bs_doc",#N/A,FALSE,"CLP";"clp_is_doc",#N/A,FALSE,"CLP";"clp_cf_doc",#N/A,FALSE,"CLP";"clp_fr_doc",#N/A,FALSE,"CLP"}</definedName>
    <definedName name="Xcel">'[20]Data Entry and Forecaster'!#REF!</definedName>
    <definedName name="Xcel_COS" localSheetId="2">#REF!</definedName>
    <definedName name="Xcel_COS">#REF!</definedName>
    <definedName name="xxx" localSheetId="2">#REF!</definedName>
    <definedName name="xxx">#REF!</definedName>
    <definedName name="y" localSheetId="2" hidden="1">{"clp_bs_doc",#N/A,FALSE,"CLP";"clp_is_doc",#N/A,FALSE,"CLP";"clp_cf_doc",#N/A,FALSE,"CLP";"clp_fr_doc",#N/A,FALSE,"CLP"}</definedName>
    <definedName name="y" hidden="1">{"clp_bs_doc",#N/A,FALSE,"CLP";"clp_is_doc",#N/A,FALSE,"CLP";"clp_cf_doc",#N/A,FALSE,"CLP";"clp_fr_doc",#N/A,FALSE,"CLP"}</definedName>
  </definedNames>
  <calcPr calcId="171027"/>
</workbook>
</file>

<file path=xl/calcChain.xml><?xml version="1.0" encoding="utf-8"?>
<calcChain xmlns="http://schemas.openxmlformats.org/spreadsheetml/2006/main">
  <c r="D167" i="18" l="1"/>
  <c r="D167" i="1"/>
  <c r="I262" i="18"/>
  <c r="I262" i="1"/>
  <c r="B18" i="25"/>
  <c r="C20" i="22" l="1"/>
  <c r="B8" i="24" s="1"/>
  <c r="B20" i="22" l="1"/>
  <c r="F33" i="19" l="1"/>
  <c r="G33" i="19" s="1"/>
  <c r="B12" i="24" s="1"/>
  <c r="A14" i="19"/>
  <c r="A15" i="19" s="1"/>
  <c r="A16" i="19" s="1"/>
  <c r="A17" i="19" s="1"/>
  <c r="A18" i="19" s="1"/>
  <c r="A19" i="19" s="1"/>
  <c r="A20" i="19" s="1"/>
  <c r="A21" i="19" s="1"/>
  <c r="A22" i="19" s="1"/>
  <c r="A23" i="19" s="1"/>
  <c r="A24" i="19" s="1"/>
  <c r="A25" i="19" s="1"/>
  <c r="A26" i="19" s="1"/>
  <c r="A27" i="19" s="1"/>
  <c r="A28" i="19" s="1"/>
  <c r="A29" i="19" s="1"/>
  <c r="A30" i="19" s="1"/>
  <c r="A31" i="19" s="1"/>
  <c r="N219" i="1" l="1"/>
  <c r="D278" i="18" l="1"/>
  <c r="D276" i="18"/>
  <c r="K275" i="18"/>
  <c r="D275" i="18"/>
  <c r="B275" i="18"/>
  <c r="I260" i="18"/>
  <c r="I253" i="18"/>
  <c r="G250" i="18" s="1"/>
  <c r="D250" i="18"/>
  <c r="G249" i="18"/>
  <c r="D249" i="18"/>
  <c r="D242" i="18"/>
  <c r="G240" i="18" s="1"/>
  <c r="D235" i="18"/>
  <c r="G235" i="18" s="1"/>
  <c r="D234" i="18"/>
  <c r="G234" i="18" s="1"/>
  <c r="D210" i="18"/>
  <c r="D208" i="18"/>
  <c r="K207" i="18"/>
  <c r="D207" i="18"/>
  <c r="B207" i="18"/>
  <c r="D177" i="18"/>
  <c r="D181" i="18" s="1"/>
  <c r="D185" i="18" s="1"/>
  <c r="F172" i="18"/>
  <c r="D170" i="18"/>
  <c r="D174" i="18" s="1"/>
  <c r="F168" i="18"/>
  <c r="D163" i="18"/>
  <c r="B162" i="18"/>
  <c r="B160" i="18"/>
  <c r="I156" i="18"/>
  <c r="F154" i="18"/>
  <c r="F152" i="18"/>
  <c r="F153" i="18" s="1"/>
  <c r="D151" i="18"/>
  <c r="D149" i="18"/>
  <c r="I223" i="18" s="1"/>
  <c r="I225" i="18" s="1"/>
  <c r="D143" i="18"/>
  <c r="D141" i="18"/>
  <c r="K140" i="18"/>
  <c r="D140" i="18"/>
  <c r="B140" i="18"/>
  <c r="D116" i="18"/>
  <c r="F114" i="18"/>
  <c r="B103" i="18"/>
  <c r="F99" i="18"/>
  <c r="B99" i="18"/>
  <c r="B107" i="18" s="1"/>
  <c r="F98" i="18"/>
  <c r="B98" i="18"/>
  <c r="B106" i="18" s="1"/>
  <c r="G97" i="18"/>
  <c r="F97" i="18"/>
  <c r="B97" i="18"/>
  <c r="B105" i="18" s="1"/>
  <c r="F96" i="18"/>
  <c r="F118" i="18" s="1"/>
  <c r="B96" i="18"/>
  <c r="B104" i="18" s="1"/>
  <c r="G95" i="18"/>
  <c r="F95" i="18"/>
  <c r="B95" i="18"/>
  <c r="D81" i="18"/>
  <c r="D79" i="18"/>
  <c r="K78" i="18"/>
  <c r="D78" i="18"/>
  <c r="B78" i="18"/>
  <c r="I51" i="18"/>
  <c r="I50" i="18"/>
  <c r="I39" i="18"/>
  <c r="D41" i="18" s="1"/>
  <c r="I46" i="18" s="1"/>
  <c r="I26" i="18"/>
  <c r="I22" i="18"/>
  <c r="F15" i="18"/>
  <c r="D14" i="18"/>
  <c r="M560" i="17"/>
  <c r="M561" i="17"/>
  <c r="M562" i="17"/>
  <c r="M559" i="17"/>
  <c r="M558" i="17"/>
  <c r="M557" i="17"/>
  <c r="M556" i="17"/>
  <c r="M555" i="17"/>
  <c r="M554" i="17"/>
  <c r="M553" i="17"/>
  <c r="M552" i="17"/>
  <c r="M551" i="17"/>
  <c r="M550" i="17"/>
  <c r="M549" i="17"/>
  <c r="M548" i="17"/>
  <c r="M547" i="17"/>
  <c r="M546" i="17"/>
  <c r="M545" i="17"/>
  <c r="M544" i="17"/>
  <c r="M543" i="17"/>
  <c r="M542" i="17"/>
  <c r="M541" i="17"/>
  <c r="M540" i="17"/>
  <c r="M539" i="17"/>
  <c r="M538" i="17"/>
  <c r="M537" i="17"/>
  <c r="M536" i="17"/>
  <c r="M535" i="17"/>
  <c r="M534" i="17"/>
  <c r="M533" i="17"/>
  <c r="M532" i="17"/>
  <c r="M531" i="17"/>
  <c r="M530" i="17"/>
  <c r="M529" i="17"/>
  <c r="M528" i="17"/>
  <c r="M527" i="17"/>
  <c r="M526" i="17"/>
  <c r="M525" i="17"/>
  <c r="M524" i="17"/>
  <c r="M523" i="17"/>
  <c r="M522" i="17"/>
  <c r="M521" i="17"/>
  <c r="M520" i="17"/>
  <c r="M519" i="17"/>
  <c r="M518" i="17"/>
  <c r="M517" i="17"/>
  <c r="M516" i="17"/>
  <c r="M515" i="17"/>
  <c r="M514" i="17"/>
  <c r="M513" i="17"/>
  <c r="M512" i="17"/>
  <c r="M511" i="17"/>
  <c r="M510" i="17"/>
  <c r="M509" i="17"/>
  <c r="M508" i="17"/>
  <c r="M507" i="17"/>
  <c r="M506" i="17"/>
  <c r="M505" i="17"/>
  <c r="M504" i="17"/>
  <c r="M503" i="17"/>
  <c r="M502" i="17"/>
  <c r="M501" i="17"/>
  <c r="M500" i="17"/>
  <c r="M499" i="17"/>
  <c r="M498" i="17"/>
  <c r="M497" i="17"/>
  <c r="M496" i="17"/>
  <c r="M495" i="17"/>
  <c r="M494" i="17"/>
  <c r="M493" i="17"/>
  <c r="M492" i="17"/>
  <c r="M491" i="17"/>
  <c r="M490" i="17"/>
  <c r="M489" i="17"/>
  <c r="M488" i="17"/>
  <c r="M487" i="17"/>
  <c r="M486" i="17"/>
  <c r="M485" i="17"/>
  <c r="M484" i="17"/>
  <c r="M483" i="17"/>
  <c r="M482" i="17"/>
  <c r="M481" i="17"/>
  <c r="M480" i="17"/>
  <c r="M479" i="17"/>
  <c r="M478" i="17"/>
  <c r="M477" i="17"/>
  <c r="M476" i="17"/>
  <c r="M475" i="17"/>
  <c r="M474" i="17"/>
  <c r="M473" i="17"/>
  <c r="M472" i="17"/>
  <c r="M471" i="17"/>
  <c r="M470" i="17"/>
  <c r="M469" i="17"/>
  <c r="M468" i="17"/>
  <c r="M467" i="17"/>
  <c r="M466" i="17"/>
  <c r="M465" i="17"/>
  <c r="M464" i="17"/>
  <c r="M463" i="17"/>
  <c r="M462" i="17"/>
  <c r="M461" i="17"/>
  <c r="M460" i="17"/>
  <c r="M459" i="17"/>
  <c r="M458" i="17"/>
  <c r="M457" i="17"/>
  <c r="M456" i="17"/>
  <c r="M455" i="17"/>
  <c r="M454" i="17"/>
  <c r="M453" i="17"/>
  <c r="M452" i="17"/>
  <c r="M451" i="17"/>
  <c r="M450" i="17"/>
  <c r="M449" i="17"/>
  <c r="M448" i="17"/>
  <c r="M447" i="17"/>
  <c r="M446" i="17"/>
  <c r="M445" i="17"/>
  <c r="M444" i="17"/>
  <c r="M443" i="17"/>
  <c r="M442" i="17"/>
  <c r="M441" i="17"/>
  <c r="M440" i="17"/>
  <c r="M439" i="17"/>
  <c r="M438" i="17"/>
  <c r="M437" i="17"/>
  <c r="M436" i="17"/>
  <c r="M435" i="17"/>
  <c r="M434" i="17"/>
  <c r="M433" i="17"/>
  <c r="M432" i="17"/>
  <c r="M431" i="17"/>
  <c r="M430" i="17"/>
  <c r="M429" i="17"/>
  <c r="M428" i="17"/>
  <c r="M427" i="17"/>
  <c r="M426" i="17"/>
  <c r="M425" i="17"/>
  <c r="M424" i="17"/>
  <c r="M423" i="17"/>
  <c r="M422" i="17"/>
  <c r="M421" i="17"/>
  <c r="M420" i="17"/>
  <c r="M419" i="17"/>
  <c r="M418" i="17"/>
  <c r="M417" i="17"/>
  <c r="M416" i="17"/>
  <c r="M415" i="17"/>
  <c r="M414" i="17"/>
  <c r="M413" i="17"/>
  <c r="M412" i="17"/>
  <c r="M411" i="17"/>
  <c r="M410" i="17"/>
  <c r="M409" i="17"/>
  <c r="M408" i="17"/>
  <c r="M407" i="17"/>
  <c r="M406" i="17"/>
  <c r="M405" i="17"/>
  <c r="M404" i="17"/>
  <c r="M403" i="17"/>
  <c r="M402" i="17"/>
  <c r="M401" i="17"/>
  <c r="M400" i="17"/>
  <c r="M399" i="17"/>
  <c r="M398" i="17"/>
  <c r="M397" i="17"/>
  <c r="M396" i="17"/>
  <c r="M395" i="17"/>
  <c r="M394" i="17"/>
  <c r="M393" i="17"/>
  <c r="M392" i="17"/>
  <c r="M391" i="17"/>
  <c r="M390" i="17"/>
  <c r="M389" i="17"/>
  <c r="M388" i="17"/>
  <c r="M387" i="17"/>
  <c r="M386" i="17"/>
  <c r="M385" i="17"/>
  <c r="M384" i="17"/>
  <c r="M383" i="17"/>
  <c r="M382" i="17"/>
  <c r="M381" i="17"/>
  <c r="M380" i="17"/>
  <c r="M379" i="17"/>
  <c r="M378" i="17"/>
  <c r="M377" i="17"/>
  <c r="M376" i="17"/>
  <c r="M375" i="17"/>
  <c r="M374" i="17"/>
  <c r="M373" i="17"/>
  <c r="M372" i="17"/>
  <c r="M371" i="17"/>
  <c r="M370" i="17"/>
  <c r="M369" i="17"/>
  <c r="M368" i="17"/>
  <c r="M367" i="17"/>
  <c r="M366" i="17"/>
  <c r="M365" i="17"/>
  <c r="M364" i="17"/>
  <c r="M363" i="17"/>
  <c r="M362" i="17"/>
  <c r="M361" i="17"/>
  <c r="M360" i="17"/>
  <c r="M359" i="17"/>
  <c r="M358" i="17"/>
  <c r="M357" i="17"/>
  <c r="M356" i="17"/>
  <c r="M355" i="17"/>
  <c r="M354" i="17"/>
  <c r="M353" i="17"/>
  <c r="M352" i="17"/>
  <c r="M351" i="17"/>
  <c r="M350" i="17"/>
  <c r="M349" i="17"/>
  <c r="M348" i="17"/>
  <c r="M347" i="17"/>
  <c r="M346" i="17"/>
  <c r="M345" i="17"/>
  <c r="M344" i="17"/>
  <c r="M343" i="17"/>
  <c r="M342" i="17"/>
  <c r="M341" i="17"/>
  <c r="M340" i="17"/>
  <c r="M339" i="17"/>
  <c r="M338" i="17"/>
  <c r="M337" i="17"/>
  <c r="M336" i="17"/>
  <c r="M335" i="17"/>
  <c r="M334" i="17"/>
  <c r="M333" i="17"/>
  <c r="M332" i="17"/>
  <c r="M331" i="17"/>
  <c r="M330" i="17"/>
  <c r="M329" i="17"/>
  <c r="M328" i="17"/>
  <c r="M327" i="17"/>
  <c r="M326" i="17"/>
  <c r="M325" i="17"/>
  <c r="M324" i="17"/>
  <c r="M323" i="17"/>
  <c r="M322" i="17"/>
  <c r="M321" i="17"/>
  <c r="M320" i="17"/>
  <c r="M319" i="17"/>
  <c r="M318" i="17"/>
  <c r="M317" i="17"/>
  <c r="M316" i="17"/>
  <c r="M315" i="17"/>
  <c r="M314" i="17"/>
  <c r="M313" i="17"/>
  <c r="M312" i="17"/>
  <c r="M311" i="17"/>
  <c r="M310" i="17"/>
  <c r="M309" i="17"/>
  <c r="M308" i="17"/>
  <c r="M307" i="17"/>
  <c r="M306" i="17"/>
  <c r="M305" i="17"/>
  <c r="M304" i="17"/>
  <c r="M303" i="17"/>
  <c r="M302" i="17"/>
  <c r="M301" i="17"/>
  <c r="M300" i="17"/>
  <c r="M299" i="17"/>
  <c r="M298" i="17"/>
  <c r="M297" i="17"/>
  <c r="M296" i="17"/>
  <c r="M295" i="17"/>
  <c r="M294" i="17"/>
  <c r="M293" i="17"/>
  <c r="M292" i="17"/>
  <c r="M291" i="17"/>
  <c r="M290" i="17"/>
  <c r="M289" i="17"/>
  <c r="M288" i="17"/>
  <c r="M287" i="17"/>
  <c r="M286" i="17"/>
  <c r="M285" i="17"/>
  <c r="M284" i="17"/>
  <c r="M283" i="17"/>
  <c r="M282" i="17"/>
  <c r="M281" i="17"/>
  <c r="M280" i="17"/>
  <c r="M279" i="17"/>
  <c r="M278" i="17"/>
  <c r="M277" i="17"/>
  <c r="M276" i="17"/>
  <c r="M275" i="17"/>
  <c r="M274" i="17"/>
  <c r="M273" i="17"/>
  <c r="M272" i="17"/>
  <c r="M271" i="17"/>
  <c r="M270" i="17"/>
  <c r="M269" i="17"/>
  <c r="M268" i="17"/>
  <c r="M267" i="17"/>
  <c r="M266" i="17"/>
  <c r="M265" i="17"/>
  <c r="M264" i="17"/>
  <c r="M263" i="17"/>
  <c r="M262" i="17"/>
  <c r="M261" i="17"/>
  <c r="M260" i="17"/>
  <c r="M259" i="17"/>
  <c r="M258" i="17"/>
  <c r="M257" i="17"/>
  <c r="M256" i="17"/>
  <c r="M255" i="17"/>
  <c r="M254" i="17"/>
  <c r="M253" i="17"/>
  <c r="M252" i="17"/>
  <c r="M251" i="17"/>
  <c r="M250" i="17"/>
  <c r="M249" i="17"/>
  <c r="M248" i="17"/>
  <c r="M247" i="17"/>
  <c r="M246" i="17"/>
  <c r="M245" i="17"/>
  <c r="M244" i="17"/>
  <c r="M243" i="17"/>
  <c r="M242" i="17"/>
  <c r="M241" i="17"/>
  <c r="M240" i="17"/>
  <c r="M239" i="17"/>
  <c r="M238" i="17"/>
  <c r="M237" i="17"/>
  <c r="M236" i="17"/>
  <c r="M235" i="17"/>
  <c r="M234" i="17"/>
  <c r="M233" i="17"/>
  <c r="M232" i="17"/>
  <c r="M231" i="17"/>
  <c r="M230" i="17"/>
  <c r="M229" i="17"/>
  <c r="M228" i="17"/>
  <c r="M227" i="17"/>
  <c r="M226" i="17"/>
  <c r="M225" i="17"/>
  <c r="M224" i="17"/>
  <c r="M223" i="17"/>
  <c r="M222" i="17"/>
  <c r="M221" i="17"/>
  <c r="M220" i="17"/>
  <c r="M219" i="17"/>
  <c r="M218" i="17"/>
  <c r="M217" i="17"/>
  <c r="M216" i="17"/>
  <c r="M215" i="17"/>
  <c r="M214" i="17"/>
  <c r="M213" i="17"/>
  <c r="M212" i="17"/>
  <c r="M211" i="17"/>
  <c r="M210" i="17"/>
  <c r="M209" i="17"/>
  <c r="M208" i="17"/>
  <c r="M207" i="17"/>
  <c r="M206" i="17"/>
  <c r="M205" i="17"/>
  <c r="M204" i="17"/>
  <c r="M203" i="17"/>
  <c r="M202" i="17"/>
  <c r="M201" i="17"/>
  <c r="M200" i="17"/>
  <c r="M199" i="17"/>
  <c r="M198" i="17"/>
  <c r="M197" i="17"/>
  <c r="M196" i="17"/>
  <c r="M195" i="17"/>
  <c r="M194" i="17"/>
  <c r="M193" i="17"/>
  <c r="M192" i="17"/>
  <c r="M191" i="17"/>
  <c r="M190" i="17"/>
  <c r="M189" i="17"/>
  <c r="M188" i="17"/>
  <c r="M187" i="17"/>
  <c r="M186" i="17"/>
  <c r="M185" i="17"/>
  <c r="M184" i="17"/>
  <c r="M183" i="17"/>
  <c r="M182" i="17"/>
  <c r="M181" i="17"/>
  <c r="M180" i="17"/>
  <c r="M179" i="17"/>
  <c r="M178" i="17"/>
  <c r="M177" i="17"/>
  <c r="M176" i="17"/>
  <c r="M175" i="17"/>
  <c r="M174" i="17"/>
  <c r="M173" i="17"/>
  <c r="M172" i="17"/>
  <c r="M171" i="17"/>
  <c r="M170" i="17"/>
  <c r="M169" i="17"/>
  <c r="M168" i="17"/>
  <c r="M167" i="17"/>
  <c r="M166" i="17"/>
  <c r="M165" i="17"/>
  <c r="M164" i="17"/>
  <c r="M163" i="17"/>
  <c r="M162" i="17"/>
  <c r="M161" i="17"/>
  <c r="M160" i="17"/>
  <c r="M159" i="17"/>
  <c r="M158" i="17"/>
  <c r="M157" i="17"/>
  <c r="M156" i="17"/>
  <c r="M155" i="17"/>
  <c r="M154" i="17"/>
  <c r="M153" i="17"/>
  <c r="M152" i="17"/>
  <c r="M151" i="17"/>
  <c r="M150" i="17"/>
  <c r="M149" i="17"/>
  <c r="M148" i="17"/>
  <c r="M147" i="17"/>
  <c r="M146" i="17"/>
  <c r="M145" i="17"/>
  <c r="M144" i="17"/>
  <c r="M143" i="17"/>
  <c r="M142" i="17"/>
  <c r="M141" i="17"/>
  <c r="M140" i="17"/>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T888" i="7"/>
  <c r="S888" i="7"/>
  <c r="T887" i="7"/>
  <c r="S887" i="7"/>
  <c r="T886" i="7"/>
  <c r="S886" i="7"/>
  <c r="T885" i="7"/>
  <c r="S885" i="7"/>
  <c r="T884" i="7"/>
  <c r="S884" i="7"/>
  <c r="T883" i="7"/>
  <c r="S883" i="7"/>
  <c r="T882" i="7"/>
  <c r="S882" i="7"/>
  <c r="T881" i="7"/>
  <c r="S881" i="7"/>
  <c r="T880" i="7"/>
  <c r="S880" i="7"/>
  <c r="T879" i="7"/>
  <c r="S879" i="7"/>
  <c r="T878" i="7"/>
  <c r="S878" i="7"/>
  <c r="T877" i="7"/>
  <c r="S877" i="7"/>
  <c r="T876" i="7"/>
  <c r="S876" i="7"/>
  <c r="T875" i="7"/>
  <c r="S875" i="7"/>
  <c r="T874" i="7"/>
  <c r="S874" i="7"/>
  <c r="T873" i="7"/>
  <c r="S873" i="7"/>
  <c r="T872" i="7"/>
  <c r="S872" i="7"/>
  <c r="T871" i="7"/>
  <c r="S871" i="7"/>
  <c r="T870" i="7"/>
  <c r="S870" i="7"/>
  <c r="T869" i="7"/>
  <c r="S869" i="7"/>
  <c r="T868" i="7"/>
  <c r="S868" i="7"/>
  <c r="T867" i="7"/>
  <c r="S867" i="7"/>
  <c r="T866" i="7"/>
  <c r="S866" i="7"/>
  <c r="T865" i="7"/>
  <c r="S865" i="7"/>
  <c r="T864" i="7"/>
  <c r="S864" i="7"/>
  <c r="T863" i="7"/>
  <c r="S863" i="7"/>
  <c r="T862" i="7"/>
  <c r="S862" i="7"/>
  <c r="T861" i="7"/>
  <c r="S861" i="7"/>
  <c r="T860" i="7"/>
  <c r="S860" i="7"/>
  <c r="T859" i="7"/>
  <c r="S859" i="7"/>
  <c r="T858" i="7"/>
  <c r="S858" i="7"/>
  <c r="T857" i="7"/>
  <c r="S857" i="7"/>
  <c r="T856" i="7"/>
  <c r="S856" i="7"/>
  <c r="T855" i="7"/>
  <c r="S855" i="7"/>
  <c r="T854" i="7"/>
  <c r="S854" i="7"/>
  <c r="T853" i="7"/>
  <c r="S853" i="7"/>
  <c r="T852" i="7"/>
  <c r="S852" i="7"/>
  <c r="T851" i="7"/>
  <c r="S851" i="7"/>
  <c r="T850" i="7"/>
  <c r="S850" i="7"/>
  <c r="T849" i="7"/>
  <c r="S849" i="7"/>
  <c r="T848" i="7"/>
  <c r="S848" i="7"/>
  <c r="T847" i="7"/>
  <c r="S847" i="7"/>
  <c r="T846" i="7"/>
  <c r="S846" i="7"/>
  <c r="T845" i="7"/>
  <c r="S845" i="7"/>
  <c r="T844" i="7"/>
  <c r="S844" i="7"/>
  <c r="T843" i="7"/>
  <c r="S843" i="7"/>
  <c r="T842" i="7"/>
  <c r="S842" i="7"/>
  <c r="T841" i="7"/>
  <c r="S841" i="7"/>
  <c r="T840" i="7"/>
  <c r="S840" i="7"/>
  <c r="T839" i="7"/>
  <c r="S839" i="7"/>
  <c r="T838" i="7"/>
  <c r="S838" i="7"/>
  <c r="T837" i="7"/>
  <c r="S837" i="7"/>
  <c r="T836" i="7"/>
  <c r="S836" i="7"/>
  <c r="T835" i="7"/>
  <c r="S835" i="7"/>
  <c r="T834" i="7"/>
  <c r="S834" i="7"/>
  <c r="T833" i="7"/>
  <c r="S833" i="7"/>
  <c r="T832" i="7"/>
  <c r="S832" i="7"/>
  <c r="T831" i="7"/>
  <c r="S831" i="7"/>
  <c r="T830" i="7"/>
  <c r="S830" i="7"/>
  <c r="T829" i="7"/>
  <c r="S829" i="7"/>
  <c r="T828" i="7"/>
  <c r="S828" i="7"/>
  <c r="T827" i="7"/>
  <c r="S827" i="7"/>
  <c r="T826" i="7"/>
  <c r="S826" i="7"/>
  <c r="T825" i="7"/>
  <c r="S825" i="7"/>
  <c r="T824" i="7"/>
  <c r="S824" i="7"/>
  <c r="T823" i="7"/>
  <c r="S823" i="7"/>
  <c r="T822" i="7"/>
  <c r="S822" i="7"/>
  <c r="T821" i="7"/>
  <c r="S821" i="7"/>
  <c r="T820" i="7"/>
  <c r="S820" i="7"/>
  <c r="T819" i="7"/>
  <c r="S819" i="7"/>
  <c r="T818" i="7"/>
  <c r="S818" i="7"/>
  <c r="T817" i="7"/>
  <c r="S817" i="7"/>
  <c r="T816" i="7"/>
  <c r="S816" i="7"/>
  <c r="T815" i="7"/>
  <c r="S815" i="7"/>
  <c r="T814" i="7"/>
  <c r="S814" i="7"/>
  <c r="T813" i="7"/>
  <c r="S813" i="7"/>
  <c r="T812" i="7"/>
  <c r="S812" i="7"/>
  <c r="T811" i="7"/>
  <c r="S811" i="7"/>
  <c r="T810" i="7"/>
  <c r="S810" i="7"/>
  <c r="T809" i="7"/>
  <c r="S809" i="7"/>
  <c r="T808" i="7"/>
  <c r="S808" i="7"/>
  <c r="T807" i="7"/>
  <c r="S807" i="7"/>
  <c r="T806" i="7"/>
  <c r="S806" i="7"/>
  <c r="T805" i="7"/>
  <c r="S805" i="7"/>
  <c r="T804" i="7"/>
  <c r="S804" i="7"/>
  <c r="T803" i="7"/>
  <c r="S803" i="7"/>
  <c r="T802" i="7"/>
  <c r="S802" i="7"/>
  <c r="T801" i="7"/>
  <c r="S801" i="7"/>
  <c r="T800" i="7"/>
  <c r="S800" i="7"/>
  <c r="T799" i="7"/>
  <c r="S799" i="7"/>
  <c r="T798" i="7"/>
  <c r="S798" i="7"/>
  <c r="T797" i="7"/>
  <c r="S797" i="7"/>
  <c r="T796" i="7"/>
  <c r="S796" i="7"/>
  <c r="T795" i="7"/>
  <c r="S795" i="7"/>
  <c r="T794" i="7"/>
  <c r="S794" i="7"/>
  <c r="T793" i="7"/>
  <c r="S793" i="7"/>
  <c r="T792" i="7"/>
  <c r="S792" i="7"/>
  <c r="T791" i="7"/>
  <c r="S791" i="7"/>
  <c r="T790" i="7"/>
  <c r="S790" i="7"/>
  <c r="T789" i="7"/>
  <c r="S789" i="7"/>
  <c r="T788" i="7"/>
  <c r="S788" i="7"/>
  <c r="T787" i="7"/>
  <c r="S787" i="7"/>
  <c r="T786" i="7"/>
  <c r="S786" i="7"/>
  <c r="T785" i="7"/>
  <c r="S785" i="7"/>
  <c r="T784" i="7"/>
  <c r="S784" i="7"/>
  <c r="T783" i="7"/>
  <c r="S783" i="7"/>
  <c r="T782" i="7"/>
  <c r="S782" i="7"/>
  <c r="T781" i="7"/>
  <c r="S781" i="7"/>
  <c r="T780" i="7"/>
  <c r="S780" i="7"/>
  <c r="T779" i="7"/>
  <c r="S779" i="7"/>
  <c r="T778" i="7"/>
  <c r="S778" i="7"/>
  <c r="T777" i="7"/>
  <c r="S777" i="7"/>
  <c r="T776" i="7"/>
  <c r="S776" i="7"/>
  <c r="T775" i="7"/>
  <c r="S775" i="7"/>
  <c r="T774" i="7"/>
  <c r="S774" i="7"/>
  <c r="T773" i="7"/>
  <c r="S773" i="7"/>
  <c r="T772" i="7"/>
  <c r="S772" i="7"/>
  <c r="T771" i="7"/>
  <c r="S771" i="7"/>
  <c r="T770" i="7"/>
  <c r="S770" i="7"/>
  <c r="T769" i="7"/>
  <c r="S769" i="7"/>
  <c r="T768" i="7"/>
  <c r="S768" i="7"/>
  <c r="T767" i="7"/>
  <c r="S767" i="7"/>
  <c r="T766" i="7"/>
  <c r="S766" i="7"/>
  <c r="T765" i="7"/>
  <c r="S765" i="7"/>
  <c r="T764" i="7"/>
  <c r="S764" i="7"/>
  <c r="T763" i="7"/>
  <c r="S763" i="7"/>
  <c r="T762" i="7"/>
  <c r="S762" i="7"/>
  <c r="T761" i="7"/>
  <c r="S761" i="7"/>
  <c r="T760" i="7"/>
  <c r="S760" i="7"/>
  <c r="T759" i="7"/>
  <c r="S759" i="7"/>
  <c r="T758" i="7"/>
  <c r="S758" i="7"/>
  <c r="T757" i="7"/>
  <c r="S757" i="7"/>
  <c r="T756" i="7"/>
  <c r="S756" i="7"/>
  <c r="T755" i="7"/>
  <c r="S755" i="7"/>
  <c r="T754" i="7"/>
  <c r="S754" i="7"/>
  <c r="T753" i="7"/>
  <c r="S753" i="7"/>
  <c r="T752" i="7"/>
  <c r="S752" i="7"/>
  <c r="T751" i="7"/>
  <c r="S751" i="7"/>
  <c r="T750" i="7"/>
  <c r="S750" i="7"/>
  <c r="T749" i="7"/>
  <c r="S749" i="7"/>
  <c r="T748" i="7"/>
  <c r="S748" i="7"/>
  <c r="T747" i="7"/>
  <c r="S747" i="7"/>
  <c r="T746" i="7"/>
  <c r="S746" i="7"/>
  <c r="T745" i="7"/>
  <c r="S745" i="7"/>
  <c r="T744" i="7"/>
  <c r="S744" i="7"/>
  <c r="T743" i="7"/>
  <c r="S743" i="7"/>
  <c r="T742" i="7"/>
  <c r="S742" i="7"/>
  <c r="T741" i="7"/>
  <c r="S741" i="7"/>
  <c r="T740" i="7"/>
  <c r="S740" i="7"/>
  <c r="T739" i="7"/>
  <c r="S739" i="7"/>
  <c r="T738" i="7"/>
  <c r="S738" i="7"/>
  <c r="T737" i="7"/>
  <c r="S737" i="7"/>
  <c r="T736" i="7"/>
  <c r="S736" i="7"/>
  <c r="T735" i="7"/>
  <c r="S735" i="7"/>
  <c r="T734" i="7"/>
  <c r="S734" i="7"/>
  <c r="T733" i="7"/>
  <c r="S733" i="7"/>
  <c r="T732" i="7"/>
  <c r="S732" i="7"/>
  <c r="T731" i="7"/>
  <c r="S731" i="7"/>
  <c r="T730" i="7"/>
  <c r="S730" i="7"/>
  <c r="T729" i="7"/>
  <c r="S729" i="7"/>
  <c r="T728" i="7"/>
  <c r="S728" i="7"/>
  <c r="T727" i="7"/>
  <c r="S727" i="7"/>
  <c r="T726" i="7"/>
  <c r="S726" i="7"/>
  <c r="T725" i="7"/>
  <c r="S725" i="7"/>
  <c r="T724" i="7"/>
  <c r="S724" i="7"/>
  <c r="T723" i="7"/>
  <c r="S723" i="7"/>
  <c r="T722" i="7"/>
  <c r="S722" i="7"/>
  <c r="T721" i="7"/>
  <c r="S721" i="7"/>
  <c r="T720" i="7"/>
  <c r="S720" i="7"/>
  <c r="T719" i="7"/>
  <c r="S719" i="7"/>
  <c r="T718" i="7"/>
  <c r="S718" i="7"/>
  <c r="T717" i="7"/>
  <c r="S717" i="7"/>
  <c r="T716" i="7"/>
  <c r="S716" i="7"/>
  <c r="T715" i="7"/>
  <c r="S715" i="7"/>
  <c r="T714" i="7"/>
  <c r="S714" i="7"/>
  <c r="T713" i="7"/>
  <c r="S713" i="7"/>
  <c r="D251" i="18" l="1"/>
  <c r="E250" i="18" s="1"/>
  <c r="I250" i="18" s="1"/>
  <c r="E251" i="18"/>
  <c r="E249" i="18"/>
  <c r="I249" i="18" s="1"/>
  <c r="D46" i="18"/>
  <c r="D45" i="18"/>
  <c r="D47" i="18"/>
  <c r="I227" i="18"/>
  <c r="I45" i="18"/>
  <c r="I47" i="18"/>
  <c r="D42" i="18"/>
  <c r="M565" i="17"/>
  <c r="N215" i="1" s="1"/>
  <c r="O3005" i="16"/>
  <c r="O3004" i="16"/>
  <c r="O3003" i="16"/>
  <c r="O3002" i="16"/>
  <c r="O3001" i="16"/>
  <c r="O3000" i="16"/>
  <c r="O2999" i="16"/>
  <c r="O2998" i="16"/>
  <c r="O2997" i="16"/>
  <c r="O2996" i="16"/>
  <c r="O2995" i="16"/>
  <c r="O2994" i="16"/>
  <c r="O2993" i="16"/>
  <c r="O2992" i="16"/>
  <c r="O2991" i="16"/>
  <c r="O2990" i="16"/>
  <c r="O2989" i="16"/>
  <c r="O2988" i="16"/>
  <c r="O2987" i="16"/>
  <c r="O2986" i="16"/>
  <c r="O2985" i="16"/>
  <c r="O2984" i="16"/>
  <c r="O2983" i="16"/>
  <c r="O2982" i="16"/>
  <c r="O2981" i="16"/>
  <c r="O2980" i="16"/>
  <c r="O2979" i="16"/>
  <c r="O2978" i="16"/>
  <c r="O2977" i="16"/>
  <c r="O2976" i="16"/>
  <c r="O2975" i="16"/>
  <c r="O2974" i="16"/>
  <c r="O2973" i="16"/>
  <c r="O2972" i="16"/>
  <c r="O2971" i="16"/>
  <c r="O2970" i="16"/>
  <c r="O2969" i="16"/>
  <c r="O2968" i="16"/>
  <c r="O2967" i="16"/>
  <c r="O2966" i="16"/>
  <c r="O2965" i="16"/>
  <c r="O2964" i="16"/>
  <c r="O2963" i="16"/>
  <c r="O2962" i="16"/>
  <c r="O2961" i="16"/>
  <c r="O2960" i="16"/>
  <c r="O2959" i="16"/>
  <c r="O2958" i="16"/>
  <c r="O2957" i="16"/>
  <c r="O2956" i="16"/>
  <c r="O2955" i="16"/>
  <c r="O2954" i="16"/>
  <c r="O2953" i="16"/>
  <c r="O2952" i="16"/>
  <c r="O2951" i="16"/>
  <c r="O2950" i="16"/>
  <c r="O2949" i="16"/>
  <c r="O2948" i="16"/>
  <c r="O2947" i="16"/>
  <c r="O2946" i="16"/>
  <c r="O2945" i="16"/>
  <c r="O2944" i="16"/>
  <c r="O2943" i="16"/>
  <c r="O2942" i="16"/>
  <c r="O2941" i="16"/>
  <c r="O2940" i="16"/>
  <c r="O2939" i="16"/>
  <c r="O2938" i="16"/>
  <c r="O2937" i="16"/>
  <c r="O2936" i="16"/>
  <c r="O2935" i="16"/>
  <c r="O2934" i="16"/>
  <c r="O2933" i="16"/>
  <c r="O2932" i="16"/>
  <c r="O2931" i="16"/>
  <c r="O2930" i="16"/>
  <c r="O2929" i="16"/>
  <c r="O2928" i="16"/>
  <c r="O2927" i="16"/>
  <c r="O2926" i="16"/>
  <c r="O2925" i="16"/>
  <c r="O2924" i="16"/>
  <c r="O2923" i="16"/>
  <c r="O2922" i="16"/>
  <c r="O2921" i="16"/>
  <c r="O2920" i="16"/>
  <c r="O2919" i="16"/>
  <c r="O2918" i="16"/>
  <c r="L2917" i="16"/>
  <c r="O2917" i="16" s="1"/>
  <c r="L2916" i="16"/>
  <c r="O2916" i="16" s="1"/>
  <c r="L2915" i="16"/>
  <c r="O2915" i="16" s="1"/>
  <c r="L2914" i="16"/>
  <c r="O2914" i="16" s="1"/>
  <c r="L2913" i="16"/>
  <c r="O2913" i="16" s="1"/>
  <c r="L2912" i="16"/>
  <c r="O2912" i="16" s="1"/>
  <c r="L2911" i="16"/>
  <c r="O2911" i="16" s="1"/>
  <c r="O2910" i="16"/>
  <c r="L2909" i="16"/>
  <c r="O2909" i="16" s="1"/>
  <c r="L2908" i="16"/>
  <c r="O2908" i="16" s="1"/>
  <c r="L2907" i="16"/>
  <c r="O2907" i="16" s="1"/>
  <c r="L2906" i="16"/>
  <c r="O2906" i="16" s="1"/>
  <c r="L2905" i="16"/>
  <c r="O2905" i="16" s="1"/>
  <c r="L2904" i="16"/>
  <c r="O2904" i="16" s="1"/>
  <c r="L2903" i="16"/>
  <c r="O2903" i="16" s="1"/>
  <c r="L2902" i="16"/>
  <c r="O2902" i="16" s="1"/>
  <c r="L2901" i="16"/>
  <c r="O2901" i="16" s="1"/>
  <c r="L2900" i="16"/>
  <c r="O2900" i="16" s="1"/>
  <c r="O2899" i="16"/>
  <c r="L2898" i="16"/>
  <c r="O2898" i="16" s="1"/>
  <c r="L2897" i="16"/>
  <c r="O2897" i="16" s="1"/>
  <c r="L2896" i="16"/>
  <c r="O2896" i="16" s="1"/>
  <c r="L2895" i="16"/>
  <c r="O2895" i="16" s="1"/>
  <c r="L2894" i="16"/>
  <c r="O2894" i="16" s="1"/>
  <c r="L2893" i="16"/>
  <c r="O2893" i="16" s="1"/>
  <c r="L2892" i="16"/>
  <c r="O2892" i="16" s="1"/>
  <c r="L2891" i="16"/>
  <c r="O2891" i="16" s="1"/>
  <c r="L2890" i="16"/>
  <c r="O2890" i="16" s="1"/>
  <c r="L2889" i="16"/>
  <c r="O2889" i="16" s="1"/>
  <c r="L2888" i="16"/>
  <c r="O2888" i="16" s="1"/>
  <c r="L2887" i="16"/>
  <c r="O2887" i="16" s="1"/>
  <c r="L2886" i="16"/>
  <c r="O2886" i="16" s="1"/>
  <c r="L2885" i="16"/>
  <c r="O2885" i="16" s="1"/>
  <c r="L2884" i="16"/>
  <c r="O2884" i="16" s="1"/>
  <c r="L2883" i="16"/>
  <c r="O2883" i="16" s="1"/>
  <c r="L2882" i="16"/>
  <c r="O2882" i="16" s="1"/>
  <c r="L2881" i="16"/>
  <c r="O2881" i="16" s="1"/>
  <c r="L2880" i="16"/>
  <c r="O2880" i="16" s="1"/>
  <c r="L2879" i="16"/>
  <c r="O2879" i="16" s="1"/>
  <c r="L2878" i="16"/>
  <c r="O2878" i="16" s="1"/>
  <c r="L2877" i="16"/>
  <c r="O2877" i="16" s="1"/>
  <c r="L2876" i="16"/>
  <c r="O2876" i="16" s="1"/>
  <c r="L2875" i="16"/>
  <c r="O2875" i="16" s="1"/>
  <c r="L2874" i="16"/>
  <c r="O2874" i="16" s="1"/>
  <c r="L2873" i="16"/>
  <c r="O2873" i="16" s="1"/>
  <c r="L2872" i="16"/>
  <c r="O2872" i="16" s="1"/>
  <c r="L2871" i="16"/>
  <c r="O2871" i="16" s="1"/>
  <c r="L2870" i="16"/>
  <c r="O2870" i="16" s="1"/>
  <c r="L2869" i="16"/>
  <c r="O2869" i="16" s="1"/>
  <c r="L2868" i="16"/>
  <c r="O2868" i="16" s="1"/>
  <c r="L2867" i="16"/>
  <c r="O2867" i="16" s="1"/>
  <c r="L2866" i="16"/>
  <c r="O2866" i="16" s="1"/>
  <c r="L2865" i="16"/>
  <c r="O2865" i="16" s="1"/>
  <c r="L2864" i="16"/>
  <c r="O2864" i="16" s="1"/>
  <c r="L2863" i="16"/>
  <c r="O2863" i="16" s="1"/>
  <c r="L2862" i="16"/>
  <c r="O2862" i="16" s="1"/>
  <c r="L2861" i="16"/>
  <c r="O2861" i="16" s="1"/>
  <c r="L2860" i="16"/>
  <c r="O2860" i="16" s="1"/>
  <c r="L2859" i="16"/>
  <c r="O2859" i="16" s="1"/>
  <c r="L2858" i="16"/>
  <c r="O2858" i="16" s="1"/>
  <c r="L2857" i="16"/>
  <c r="O2857" i="16" s="1"/>
  <c r="L2856" i="16"/>
  <c r="O2856" i="16" s="1"/>
  <c r="L2855" i="16"/>
  <c r="O2855" i="16" s="1"/>
  <c r="L2854" i="16"/>
  <c r="O2854" i="16" s="1"/>
  <c r="L2853" i="16"/>
  <c r="O2853" i="16" s="1"/>
  <c r="L2852" i="16"/>
  <c r="O2852" i="16" s="1"/>
  <c r="L2851" i="16"/>
  <c r="O2851" i="16" s="1"/>
  <c r="L2850" i="16"/>
  <c r="O2850" i="16" s="1"/>
  <c r="L2849" i="16"/>
  <c r="O2849" i="16" s="1"/>
  <c r="L2848" i="16"/>
  <c r="O2848" i="16" s="1"/>
  <c r="L2847" i="16"/>
  <c r="O2847" i="16" s="1"/>
  <c r="L2846" i="16"/>
  <c r="O2846" i="16" s="1"/>
  <c r="L2845" i="16"/>
  <c r="O2845" i="16" s="1"/>
  <c r="L2844" i="16"/>
  <c r="O2844" i="16" s="1"/>
  <c r="L2843" i="16"/>
  <c r="O2843" i="16" s="1"/>
  <c r="L2842" i="16"/>
  <c r="O2842" i="16" s="1"/>
  <c r="L2841" i="16"/>
  <c r="O2841" i="16" s="1"/>
  <c r="L2840" i="16"/>
  <c r="O2840" i="16" s="1"/>
  <c r="L2839" i="16"/>
  <c r="O2839" i="16" s="1"/>
  <c r="L2838" i="16"/>
  <c r="O2838" i="16" s="1"/>
  <c r="L2837" i="16"/>
  <c r="O2837" i="16" s="1"/>
  <c r="L2836" i="16"/>
  <c r="O2836" i="16" s="1"/>
  <c r="L2835" i="16"/>
  <c r="O2835" i="16" s="1"/>
  <c r="L2834" i="16"/>
  <c r="O2834" i="16" s="1"/>
  <c r="L2833" i="16"/>
  <c r="O2833" i="16" s="1"/>
  <c r="L2832" i="16"/>
  <c r="O2832" i="16" s="1"/>
  <c r="L2831" i="16"/>
  <c r="O2831" i="16" s="1"/>
  <c r="L2830" i="16"/>
  <c r="O2830" i="16" s="1"/>
  <c r="L2829" i="16"/>
  <c r="O2829" i="16" s="1"/>
  <c r="L2828" i="16"/>
  <c r="O2828" i="16" s="1"/>
  <c r="L2827" i="16"/>
  <c r="O2827" i="16" s="1"/>
  <c r="L2826" i="16"/>
  <c r="O2826" i="16" s="1"/>
  <c r="L2825" i="16"/>
  <c r="O2825" i="16" s="1"/>
  <c r="L2824" i="16"/>
  <c r="O2824" i="16" s="1"/>
  <c r="L2823" i="16"/>
  <c r="O2823" i="16" s="1"/>
  <c r="L2822" i="16"/>
  <c r="O2822" i="16" s="1"/>
  <c r="L2821" i="16"/>
  <c r="O2821" i="16" s="1"/>
  <c r="L2820" i="16"/>
  <c r="O2820" i="16" s="1"/>
  <c r="L2819" i="16"/>
  <c r="O2819" i="16" s="1"/>
  <c r="L2818" i="16"/>
  <c r="O2818" i="16" s="1"/>
  <c r="L2817" i="16"/>
  <c r="O2817" i="16" s="1"/>
  <c r="L2816" i="16"/>
  <c r="O2816" i="16" s="1"/>
  <c r="L2815" i="16"/>
  <c r="O2815" i="16" s="1"/>
  <c r="L2814" i="16"/>
  <c r="O2814" i="16" s="1"/>
  <c r="L2813" i="16"/>
  <c r="O2813" i="16" s="1"/>
  <c r="L2812" i="16"/>
  <c r="O2812" i="16" s="1"/>
  <c r="L2811" i="16"/>
  <c r="O2811" i="16" s="1"/>
  <c r="L2810" i="16"/>
  <c r="O2810" i="16" s="1"/>
  <c r="L2809" i="16"/>
  <c r="O2809" i="16" s="1"/>
  <c r="L2808" i="16"/>
  <c r="O2808" i="16" s="1"/>
  <c r="L2807" i="16"/>
  <c r="O2807" i="16" s="1"/>
  <c r="L2806" i="16"/>
  <c r="O2806" i="16" s="1"/>
  <c r="L2805" i="16"/>
  <c r="O2805" i="16" s="1"/>
  <c r="L2804" i="16"/>
  <c r="O2804" i="16" s="1"/>
  <c r="L2803" i="16"/>
  <c r="O2803" i="16" s="1"/>
  <c r="O2802" i="16"/>
  <c r="O2801" i="16"/>
  <c r="O2800" i="16"/>
  <c r="O2799" i="16"/>
  <c r="O2798" i="16"/>
  <c r="O2797" i="16"/>
  <c r="O2796" i="16"/>
  <c r="L2795" i="16"/>
  <c r="O2795" i="16" s="1"/>
  <c r="L2794" i="16"/>
  <c r="O2794" i="16" s="1"/>
  <c r="O2793" i="16"/>
  <c r="O2792" i="16"/>
  <c r="L2791" i="16"/>
  <c r="O2791" i="16" s="1"/>
  <c r="O2790" i="16"/>
  <c r="O2789" i="16"/>
  <c r="O2788" i="16"/>
  <c r="O2787" i="16"/>
  <c r="O2786" i="16"/>
  <c r="O2785" i="16"/>
  <c r="O2784" i="16"/>
  <c r="O2783" i="16"/>
  <c r="O2782" i="16"/>
  <c r="O2781" i="16"/>
  <c r="O2780" i="16"/>
  <c r="O2779" i="16"/>
  <c r="O2778" i="16"/>
  <c r="O2777" i="16"/>
  <c r="O2776" i="16"/>
  <c r="O2775" i="16"/>
  <c r="O2774" i="16"/>
  <c r="O2773" i="16"/>
  <c r="O2772" i="16"/>
  <c r="O2771" i="16"/>
  <c r="O2770" i="16"/>
  <c r="O2769" i="16"/>
  <c r="O2768" i="16"/>
  <c r="O2767" i="16"/>
  <c r="O2766" i="16"/>
  <c r="O2765" i="16"/>
  <c r="O2764" i="16"/>
  <c r="O2763" i="16"/>
  <c r="O2762" i="16"/>
  <c r="O2761" i="16"/>
  <c r="O2760" i="16"/>
  <c r="O2759" i="16"/>
  <c r="O2758" i="16"/>
  <c r="O2757" i="16"/>
  <c r="O2756" i="16"/>
  <c r="O2755" i="16"/>
  <c r="O2754" i="16"/>
  <c r="O2753" i="16"/>
  <c r="O2752" i="16"/>
  <c r="O2751" i="16"/>
  <c r="O2750" i="16"/>
  <c r="O2749" i="16"/>
  <c r="O2748" i="16"/>
  <c r="O2747" i="16"/>
  <c r="O2746" i="16"/>
  <c r="O2745" i="16"/>
  <c r="O2744" i="16"/>
  <c r="O2743" i="16"/>
  <c r="O2742" i="16"/>
  <c r="O2741" i="16"/>
  <c r="O2740" i="16"/>
  <c r="O2739" i="16"/>
  <c r="O2738" i="16"/>
  <c r="O2737" i="16"/>
  <c r="O2736" i="16"/>
  <c r="O2735" i="16"/>
  <c r="O2734" i="16"/>
  <c r="O2733" i="16"/>
  <c r="O2732" i="16"/>
  <c r="O2731" i="16"/>
  <c r="O2730" i="16"/>
  <c r="O2729" i="16"/>
  <c r="O2728" i="16"/>
  <c r="O2727" i="16"/>
  <c r="O2726" i="16"/>
  <c r="O2725" i="16"/>
  <c r="O2724" i="16"/>
  <c r="O2723" i="16"/>
  <c r="O2722" i="16"/>
  <c r="O2721" i="16"/>
  <c r="O2720" i="16"/>
  <c r="O2719" i="16"/>
  <c r="O2718" i="16"/>
  <c r="O2717" i="16"/>
  <c r="O2716" i="16"/>
  <c r="O2715" i="16"/>
  <c r="O2714" i="16"/>
  <c r="O2713" i="16"/>
  <c r="O2712" i="16"/>
  <c r="O2711" i="16"/>
  <c r="O2710" i="16"/>
  <c r="O2709" i="16"/>
  <c r="O2708" i="16"/>
  <c r="O2707" i="16"/>
  <c r="O2706" i="16"/>
  <c r="O2705" i="16"/>
  <c r="O2704" i="16"/>
  <c r="O2703" i="16"/>
  <c r="O2702" i="16"/>
  <c r="O2701" i="16"/>
  <c r="O2700" i="16"/>
  <c r="O2699" i="16"/>
  <c r="O2698" i="16"/>
  <c r="O2697" i="16"/>
  <c r="O2696" i="16"/>
  <c r="O2695" i="16"/>
  <c r="O2694" i="16"/>
  <c r="O2693" i="16"/>
  <c r="O2692" i="16"/>
  <c r="O2691" i="16"/>
  <c r="O2690" i="16"/>
  <c r="O2689" i="16"/>
  <c r="O2688" i="16"/>
  <c r="O2687" i="16"/>
  <c r="O2686" i="16"/>
  <c r="O2685" i="16"/>
  <c r="O2684" i="16"/>
  <c r="O2683" i="16"/>
  <c r="O2682" i="16"/>
  <c r="O2681" i="16"/>
  <c r="O2680" i="16"/>
  <c r="O2679" i="16"/>
  <c r="O2678" i="16"/>
  <c r="O2677" i="16"/>
  <c r="O2676" i="16"/>
  <c r="O2675" i="16"/>
  <c r="O2674" i="16"/>
  <c r="O2673" i="16"/>
  <c r="O2672" i="16"/>
  <c r="O2671" i="16"/>
  <c r="O2670" i="16"/>
  <c r="O2669" i="16"/>
  <c r="O2668" i="16"/>
  <c r="O2667" i="16"/>
  <c r="O2666" i="16"/>
  <c r="O2665" i="16"/>
  <c r="O2664" i="16"/>
  <c r="O2663" i="16"/>
  <c r="O2662" i="16"/>
  <c r="O2661" i="16"/>
  <c r="O2660" i="16"/>
  <c r="O2659" i="16"/>
  <c r="O2658" i="16"/>
  <c r="O2657" i="16"/>
  <c r="O2656" i="16"/>
  <c r="O2655" i="16"/>
  <c r="O2654" i="16"/>
  <c r="O2653" i="16"/>
  <c r="O2652" i="16"/>
  <c r="O2651" i="16"/>
  <c r="O2650" i="16"/>
  <c r="O2649" i="16"/>
  <c r="O2648" i="16"/>
  <c r="O2647" i="16"/>
  <c r="O2646" i="16"/>
  <c r="O2645" i="16"/>
  <c r="O2644" i="16"/>
  <c r="O2643" i="16"/>
  <c r="O2642" i="16"/>
  <c r="O2641" i="16"/>
  <c r="O2640" i="16"/>
  <c r="O2639" i="16"/>
  <c r="O2638" i="16"/>
  <c r="O2637" i="16"/>
  <c r="O2636" i="16"/>
  <c r="O2635" i="16"/>
  <c r="O2634" i="16"/>
  <c r="O2633" i="16"/>
  <c r="O2632" i="16"/>
  <c r="O2631" i="16"/>
  <c r="O2630" i="16"/>
  <c r="O2629" i="16"/>
  <c r="O2628" i="16"/>
  <c r="O2627" i="16"/>
  <c r="O2626" i="16"/>
  <c r="O2625" i="16"/>
  <c r="O2624" i="16"/>
  <c r="O2623" i="16"/>
  <c r="O2622" i="16"/>
  <c r="O2621" i="16"/>
  <c r="O2620" i="16"/>
  <c r="O2619" i="16"/>
  <c r="O2618" i="16"/>
  <c r="O2617" i="16"/>
  <c r="O2616" i="16"/>
  <c r="O2615" i="16"/>
  <c r="O2614" i="16"/>
  <c r="O2613" i="16"/>
  <c r="O2612" i="16"/>
  <c r="O2611" i="16"/>
  <c r="O2610" i="16"/>
  <c r="O2609" i="16"/>
  <c r="O2608" i="16"/>
  <c r="O2607" i="16"/>
  <c r="O2606" i="16"/>
  <c r="O2605" i="16"/>
  <c r="O2604" i="16"/>
  <c r="O2603" i="16"/>
  <c r="O2602" i="16"/>
  <c r="O2601" i="16"/>
  <c r="O2600" i="16"/>
  <c r="O2599" i="16"/>
  <c r="O2598" i="16"/>
  <c r="O2597" i="16"/>
  <c r="O2596" i="16"/>
  <c r="O2595" i="16"/>
  <c r="O2594" i="16"/>
  <c r="O2593" i="16"/>
  <c r="O2592" i="16"/>
  <c r="O2591" i="16"/>
  <c r="O2590" i="16"/>
  <c r="O2589" i="16"/>
  <c r="O2588" i="16"/>
  <c r="O2587" i="16"/>
  <c r="O2586" i="16"/>
  <c r="O2585" i="16"/>
  <c r="O2584" i="16"/>
  <c r="O2583" i="16"/>
  <c r="O2582" i="16"/>
  <c r="O2581" i="16"/>
  <c r="O2580" i="16"/>
  <c r="O2579" i="16"/>
  <c r="O2578" i="16"/>
  <c r="O2577" i="16"/>
  <c r="O2576" i="16"/>
  <c r="O2575" i="16"/>
  <c r="O2574" i="16"/>
  <c r="O2573" i="16"/>
  <c r="O2572" i="16"/>
  <c r="O2571" i="16"/>
  <c r="O2570" i="16"/>
  <c r="O2569" i="16"/>
  <c r="O2568" i="16"/>
  <c r="O2567" i="16"/>
  <c r="O2566" i="16"/>
  <c r="O2565" i="16"/>
  <c r="O2564" i="16"/>
  <c r="O2563" i="16"/>
  <c r="O2562" i="16"/>
  <c r="O2561" i="16"/>
  <c r="O2560" i="16"/>
  <c r="O2559" i="16"/>
  <c r="O2558" i="16"/>
  <c r="O2557" i="16"/>
  <c r="O2556" i="16"/>
  <c r="O2555" i="16"/>
  <c r="O2554" i="16"/>
  <c r="O2553" i="16"/>
  <c r="O2552" i="16"/>
  <c r="O2551" i="16"/>
  <c r="O2550" i="16"/>
  <c r="O2549" i="16"/>
  <c r="O2548" i="16"/>
  <c r="O2547" i="16"/>
  <c r="O2546" i="16"/>
  <c r="O2545" i="16"/>
  <c r="O2544" i="16"/>
  <c r="O2543" i="16"/>
  <c r="O2542" i="16"/>
  <c r="O2541" i="16"/>
  <c r="O2540" i="16"/>
  <c r="O2539" i="16"/>
  <c r="O2538" i="16"/>
  <c r="O2537" i="16"/>
  <c r="O2536" i="16"/>
  <c r="O2535" i="16"/>
  <c r="O2534" i="16"/>
  <c r="O2533" i="16"/>
  <c r="O2532" i="16"/>
  <c r="O2531" i="16"/>
  <c r="O2530" i="16"/>
  <c r="O2529" i="16"/>
  <c r="O2528" i="16"/>
  <c r="O2527" i="16"/>
  <c r="O2526" i="16"/>
  <c r="O2525" i="16"/>
  <c r="O2524" i="16"/>
  <c r="O2523" i="16"/>
  <c r="O2522" i="16"/>
  <c r="O2521" i="16"/>
  <c r="O2520" i="16"/>
  <c r="O2519" i="16"/>
  <c r="O2518" i="16"/>
  <c r="O2517" i="16"/>
  <c r="O2516" i="16"/>
  <c r="O2515" i="16"/>
  <c r="O2514" i="16"/>
  <c r="O2513" i="16"/>
  <c r="O2512" i="16"/>
  <c r="O2511" i="16"/>
  <c r="O2510" i="16"/>
  <c r="O2509" i="16"/>
  <c r="O2508" i="16"/>
  <c r="O2507" i="16"/>
  <c r="O2506" i="16"/>
  <c r="O2505" i="16"/>
  <c r="O2504" i="16"/>
  <c r="O2503" i="16"/>
  <c r="O2502" i="16"/>
  <c r="O2501" i="16"/>
  <c r="O2500" i="16"/>
  <c r="O2499" i="16"/>
  <c r="O2498" i="16"/>
  <c r="O2497" i="16"/>
  <c r="O2496" i="16"/>
  <c r="O2495" i="16"/>
  <c r="O2494" i="16"/>
  <c r="O2493" i="16"/>
  <c r="O2492" i="16"/>
  <c r="O2491" i="16"/>
  <c r="O2490" i="16"/>
  <c r="O2489" i="16"/>
  <c r="O2488" i="16"/>
  <c r="O2487" i="16"/>
  <c r="O2486" i="16"/>
  <c r="O2485" i="16"/>
  <c r="O2484" i="16"/>
  <c r="O2483" i="16"/>
  <c r="O2482" i="16"/>
  <c r="O2481" i="16"/>
  <c r="O2480" i="16"/>
  <c r="O2479" i="16"/>
  <c r="O2478" i="16"/>
  <c r="O2477" i="16"/>
  <c r="O2476" i="16"/>
  <c r="O2475" i="16"/>
  <c r="O2474" i="16"/>
  <c r="O2473" i="16"/>
  <c r="O2472" i="16"/>
  <c r="O2471" i="16"/>
  <c r="O2470" i="16"/>
  <c r="O2469" i="16"/>
  <c r="O2468" i="16"/>
  <c r="O2467" i="16"/>
  <c r="O2466" i="16"/>
  <c r="O2465" i="16"/>
  <c r="O2464" i="16"/>
  <c r="O2463" i="16"/>
  <c r="O2462" i="16"/>
  <c r="O2461" i="16"/>
  <c r="O2460" i="16"/>
  <c r="O2459" i="16"/>
  <c r="O2458" i="16"/>
  <c r="O2457" i="16"/>
  <c r="O2456" i="16"/>
  <c r="O2455" i="16"/>
  <c r="O2454" i="16"/>
  <c r="O2453" i="16"/>
  <c r="O2452" i="16"/>
  <c r="O2451" i="16"/>
  <c r="O2450" i="16"/>
  <c r="O2449" i="16"/>
  <c r="O2448" i="16"/>
  <c r="O2447" i="16"/>
  <c r="O2446" i="16"/>
  <c r="O2445" i="16"/>
  <c r="O2444" i="16"/>
  <c r="O2443" i="16"/>
  <c r="O2442" i="16"/>
  <c r="O2441" i="16"/>
  <c r="O2440" i="16"/>
  <c r="O2439" i="16"/>
  <c r="O2438" i="16"/>
  <c r="O2437" i="16"/>
  <c r="O2436" i="16"/>
  <c r="O2435" i="16"/>
  <c r="O2434" i="16"/>
  <c r="O2433" i="16"/>
  <c r="O2432" i="16"/>
  <c r="O2431" i="16"/>
  <c r="O2430" i="16"/>
  <c r="O2429" i="16"/>
  <c r="O2428" i="16"/>
  <c r="O2427" i="16"/>
  <c r="O2426" i="16"/>
  <c r="O2425" i="16"/>
  <c r="O2424" i="16"/>
  <c r="O2423" i="16"/>
  <c r="O2422" i="16"/>
  <c r="O2421" i="16"/>
  <c r="O2420" i="16"/>
  <c r="O2419" i="16"/>
  <c r="O2418" i="16"/>
  <c r="O2417" i="16"/>
  <c r="O2416" i="16"/>
  <c r="O2415" i="16"/>
  <c r="O2414" i="16"/>
  <c r="O2413" i="16"/>
  <c r="O2412" i="16"/>
  <c r="O2411" i="16"/>
  <c r="O2410" i="16"/>
  <c r="O2409" i="16"/>
  <c r="O2408" i="16"/>
  <c r="O2407" i="16"/>
  <c r="O2406" i="16"/>
  <c r="O2405" i="16"/>
  <c r="O2404" i="16"/>
  <c r="O2403" i="16"/>
  <c r="O2402" i="16"/>
  <c r="O2401" i="16"/>
  <c r="O2400" i="16"/>
  <c r="O2399" i="16"/>
  <c r="O2398" i="16"/>
  <c r="O2397" i="16"/>
  <c r="O2396" i="16"/>
  <c r="O2395" i="16"/>
  <c r="O2394" i="16"/>
  <c r="O2393" i="16"/>
  <c r="O2392" i="16"/>
  <c r="O2391" i="16"/>
  <c r="O2390" i="16"/>
  <c r="O2389" i="16"/>
  <c r="O2388" i="16"/>
  <c r="O2387" i="16"/>
  <c r="O2386" i="16"/>
  <c r="O2385" i="16"/>
  <c r="O2384" i="16"/>
  <c r="O2383" i="16"/>
  <c r="O2382" i="16"/>
  <c r="O2381" i="16"/>
  <c r="O2380" i="16"/>
  <c r="O2379" i="16"/>
  <c r="O2378" i="16"/>
  <c r="O2377" i="16"/>
  <c r="O2376" i="16"/>
  <c r="O2375" i="16"/>
  <c r="O2374" i="16"/>
  <c r="O2373" i="16"/>
  <c r="O2372" i="16"/>
  <c r="O2371" i="16"/>
  <c r="O2370" i="16"/>
  <c r="O2369" i="16"/>
  <c r="O2368" i="16"/>
  <c r="O2367" i="16"/>
  <c r="O2366" i="16"/>
  <c r="O2365" i="16"/>
  <c r="O2364" i="16"/>
  <c r="O2363" i="16"/>
  <c r="O2362" i="16"/>
  <c r="O2361" i="16"/>
  <c r="O2360" i="16"/>
  <c r="O2359" i="16"/>
  <c r="O2358" i="16"/>
  <c r="O2357" i="16"/>
  <c r="O2356" i="16"/>
  <c r="O2355" i="16"/>
  <c r="O2354" i="16"/>
  <c r="O2353" i="16"/>
  <c r="O2352" i="16"/>
  <c r="O2351" i="16"/>
  <c r="O2350" i="16"/>
  <c r="O2349" i="16"/>
  <c r="O2348" i="16"/>
  <c r="O2347" i="16"/>
  <c r="O2346" i="16"/>
  <c r="O2345" i="16"/>
  <c r="O2344" i="16"/>
  <c r="O2343" i="16"/>
  <c r="O2342" i="16"/>
  <c r="O2341" i="16"/>
  <c r="O2340" i="16"/>
  <c r="O2339" i="16"/>
  <c r="O2338" i="16"/>
  <c r="O2337" i="16"/>
  <c r="O2336" i="16"/>
  <c r="O2335" i="16"/>
  <c r="O2334" i="16"/>
  <c r="O2333" i="16"/>
  <c r="O2332" i="16"/>
  <c r="O2331" i="16"/>
  <c r="O2330" i="16"/>
  <c r="O2329" i="16"/>
  <c r="O2328" i="16"/>
  <c r="O2327" i="16"/>
  <c r="O2326" i="16"/>
  <c r="O2325" i="16"/>
  <c r="O2324" i="16"/>
  <c r="O2323" i="16"/>
  <c r="O2322" i="16"/>
  <c r="O2321" i="16"/>
  <c r="O2320" i="16"/>
  <c r="O2319" i="16"/>
  <c r="O2318" i="16"/>
  <c r="O2317" i="16"/>
  <c r="O2316" i="16"/>
  <c r="O2315" i="16"/>
  <c r="O2314" i="16"/>
  <c r="O2313" i="16"/>
  <c r="O2312" i="16"/>
  <c r="O2311" i="16"/>
  <c r="O2310" i="16"/>
  <c r="O2309" i="16"/>
  <c r="O2308" i="16"/>
  <c r="O2307" i="16"/>
  <c r="O2306" i="16"/>
  <c r="O2305" i="16"/>
  <c r="O2304" i="16"/>
  <c r="O2303" i="16"/>
  <c r="O2302" i="16"/>
  <c r="O2301" i="16"/>
  <c r="O2300" i="16"/>
  <c r="O2299" i="16"/>
  <c r="O2298" i="16"/>
  <c r="O2297" i="16"/>
  <c r="O2296" i="16"/>
  <c r="O2295" i="16"/>
  <c r="O2294" i="16"/>
  <c r="O2293" i="16"/>
  <c r="O2292" i="16"/>
  <c r="O2291" i="16"/>
  <c r="O2290" i="16"/>
  <c r="O2289" i="16"/>
  <c r="O2288" i="16"/>
  <c r="O2287" i="16"/>
  <c r="O2286" i="16"/>
  <c r="O2285" i="16"/>
  <c r="O2284" i="16"/>
  <c r="O2283" i="16"/>
  <c r="O2282" i="16"/>
  <c r="O2281" i="16"/>
  <c r="O2280" i="16"/>
  <c r="O2279" i="16"/>
  <c r="O2278" i="16"/>
  <c r="O2277" i="16"/>
  <c r="O2276" i="16"/>
  <c r="O2275" i="16"/>
  <c r="O2274" i="16"/>
  <c r="O2273" i="16"/>
  <c r="O2272" i="16"/>
  <c r="O2271" i="16"/>
  <c r="O2270" i="16"/>
  <c r="O2269" i="16"/>
  <c r="O2268" i="16"/>
  <c r="O2267" i="16"/>
  <c r="O2266" i="16"/>
  <c r="O2265" i="16"/>
  <c r="O2264" i="16"/>
  <c r="O2263" i="16"/>
  <c r="O2262" i="16"/>
  <c r="O2261" i="16"/>
  <c r="O2260" i="16"/>
  <c r="O2259" i="16"/>
  <c r="O2258" i="16"/>
  <c r="O2257" i="16"/>
  <c r="O2256" i="16"/>
  <c r="O2255" i="16"/>
  <c r="O2254" i="16"/>
  <c r="O2253" i="16"/>
  <c r="O2252" i="16"/>
  <c r="O2251" i="16"/>
  <c r="O2250" i="16"/>
  <c r="O2249" i="16"/>
  <c r="O2248" i="16"/>
  <c r="O2247" i="16"/>
  <c r="O2246" i="16"/>
  <c r="O2245" i="16"/>
  <c r="O2244" i="16"/>
  <c r="O2243" i="16"/>
  <c r="O2242" i="16"/>
  <c r="O2241" i="16"/>
  <c r="O2240" i="16"/>
  <c r="O2239" i="16"/>
  <c r="O2238" i="16"/>
  <c r="O2237" i="16"/>
  <c r="O2236" i="16"/>
  <c r="O2235" i="16"/>
  <c r="O2234" i="16"/>
  <c r="O2233" i="16"/>
  <c r="O2232" i="16"/>
  <c r="O2231" i="16"/>
  <c r="O2230" i="16"/>
  <c r="O2229" i="16"/>
  <c r="O2228" i="16"/>
  <c r="O2227" i="16"/>
  <c r="O2226" i="16"/>
  <c r="O2225" i="16"/>
  <c r="O2224" i="16"/>
  <c r="O2223" i="16"/>
  <c r="O2222" i="16"/>
  <c r="O2221" i="16"/>
  <c r="O2220" i="16"/>
  <c r="O2219" i="16"/>
  <c r="O2218" i="16"/>
  <c r="O2217" i="16"/>
  <c r="O2216" i="16"/>
  <c r="O2215" i="16"/>
  <c r="O2214" i="16"/>
  <c r="O2213" i="16"/>
  <c r="O2212" i="16"/>
  <c r="O2211" i="16"/>
  <c r="O2210" i="16"/>
  <c r="O2209" i="16"/>
  <c r="O2208" i="16"/>
  <c r="O2207" i="16"/>
  <c r="O2206" i="16"/>
  <c r="O2205" i="16"/>
  <c r="O2204" i="16"/>
  <c r="O2203" i="16"/>
  <c r="O2202" i="16"/>
  <c r="O2201" i="16"/>
  <c r="O2200" i="16"/>
  <c r="O2199" i="16"/>
  <c r="O2198" i="16"/>
  <c r="O2197" i="16"/>
  <c r="O2196" i="16"/>
  <c r="O2195" i="16"/>
  <c r="O2194" i="16"/>
  <c r="O2193" i="16"/>
  <c r="O2192" i="16"/>
  <c r="O2191" i="16"/>
  <c r="O2190" i="16"/>
  <c r="O2189" i="16"/>
  <c r="O2188" i="16"/>
  <c r="O2187" i="16"/>
  <c r="O2186" i="16"/>
  <c r="O2185" i="16"/>
  <c r="O2184" i="16"/>
  <c r="O2183" i="16"/>
  <c r="O2182" i="16"/>
  <c r="O2181" i="16"/>
  <c r="O2180" i="16"/>
  <c r="O2179" i="16"/>
  <c r="O2178" i="16"/>
  <c r="O2177" i="16"/>
  <c r="O2176" i="16"/>
  <c r="O2175" i="16"/>
  <c r="O2174" i="16"/>
  <c r="O2173" i="16"/>
  <c r="O2172" i="16"/>
  <c r="O2171" i="16"/>
  <c r="O2170" i="16"/>
  <c r="O2169" i="16"/>
  <c r="O2168" i="16"/>
  <c r="O2167" i="16"/>
  <c r="O2166" i="16"/>
  <c r="O2165" i="16"/>
  <c r="O2164" i="16"/>
  <c r="O2163" i="16"/>
  <c r="O2162" i="16"/>
  <c r="O2161" i="16"/>
  <c r="O2160" i="16"/>
  <c r="O2159" i="16"/>
  <c r="O2158" i="16"/>
  <c r="O2157" i="16"/>
  <c r="O2156" i="16"/>
  <c r="O2155" i="16"/>
  <c r="O2154" i="16"/>
  <c r="O2153" i="16"/>
  <c r="O2152" i="16"/>
  <c r="O2151" i="16"/>
  <c r="O2150" i="16"/>
  <c r="O2149" i="16"/>
  <c r="O2148" i="16"/>
  <c r="O2147" i="16"/>
  <c r="O2146" i="16"/>
  <c r="O2145" i="16"/>
  <c r="O2144" i="16"/>
  <c r="O2143" i="16"/>
  <c r="O2142" i="16"/>
  <c r="O2141" i="16"/>
  <c r="O2140" i="16"/>
  <c r="O2139" i="16"/>
  <c r="O2138" i="16"/>
  <c r="O2137" i="16"/>
  <c r="O2136" i="16"/>
  <c r="O2135" i="16"/>
  <c r="O2134" i="16"/>
  <c r="O2133" i="16"/>
  <c r="O2132" i="16"/>
  <c r="O2131" i="16"/>
  <c r="O2130" i="16"/>
  <c r="O2129" i="16"/>
  <c r="O2128" i="16"/>
  <c r="O2127" i="16"/>
  <c r="O2126" i="16"/>
  <c r="O2125" i="16"/>
  <c r="O2124" i="16"/>
  <c r="O2123" i="16"/>
  <c r="O2122" i="16"/>
  <c r="O2121" i="16"/>
  <c r="O2120" i="16"/>
  <c r="O2119" i="16"/>
  <c r="O2118" i="16"/>
  <c r="O2117" i="16"/>
  <c r="O2116" i="16"/>
  <c r="O2115" i="16"/>
  <c r="O2114" i="16"/>
  <c r="O2113" i="16"/>
  <c r="O2112" i="16"/>
  <c r="O2111" i="16"/>
  <c r="O2110" i="16"/>
  <c r="O2109" i="16"/>
  <c r="O2108" i="16"/>
  <c r="O2107" i="16"/>
  <c r="O2106" i="16"/>
  <c r="O2105" i="16"/>
  <c r="O2104" i="16"/>
  <c r="O2103" i="16"/>
  <c r="O2102" i="16"/>
  <c r="O2101" i="16"/>
  <c r="O2100" i="16"/>
  <c r="O2099" i="16"/>
  <c r="O2098" i="16"/>
  <c r="O2097" i="16"/>
  <c r="O2096" i="16"/>
  <c r="O2095" i="16"/>
  <c r="O2094" i="16"/>
  <c r="O2093" i="16"/>
  <c r="O2092" i="16"/>
  <c r="O2091" i="16"/>
  <c r="O2090" i="16"/>
  <c r="O2089" i="16"/>
  <c r="O2088" i="16"/>
  <c r="O2087" i="16"/>
  <c r="O2086" i="16"/>
  <c r="O2085" i="16"/>
  <c r="O2084" i="16"/>
  <c r="O2083" i="16"/>
  <c r="O2082" i="16"/>
  <c r="O2081" i="16"/>
  <c r="O2080" i="16"/>
  <c r="O2079" i="16"/>
  <c r="O2078" i="16"/>
  <c r="O2077" i="16"/>
  <c r="O2076" i="16"/>
  <c r="O2075" i="16"/>
  <c r="O2074" i="16"/>
  <c r="O2073" i="16"/>
  <c r="O2072" i="16"/>
  <c r="O2071" i="16"/>
  <c r="O2070" i="16"/>
  <c r="O2069" i="16"/>
  <c r="O2068" i="16"/>
  <c r="O2067" i="16"/>
  <c r="O2066" i="16"/>
  <c r="O2065" i="16"/>
  <c r="O2064" i="16"/>
  <c r="O2063" i="16"/>
  <c r="O2062" i="16"/>
  <c r="O2061" i="16"/>
  <c r="O2060" i="16"/>
  <c r="O2059" i="16"/>
  <c r="O2058" i="16"/>
  <c r="O2057" i="16"/>
  <c r="O2056" i="16"/>
  <c r="O2055" i="16"/>
  <c r="O2054" i="16"/>
  <c r="O2053" i="16"/>
  <c r="O2052" i="16"/>
  <c r="O2051" i="16"/>
  <c r="O2050" i="16"/>
  <c r="O2049" i="16"/>
  <c r="O2048" i="16"/>
  <c r="O2047" i="16"/>
  <c r="O2046" i="16"/>
  <c r="O2045" i="16"/>
  <c r="O2044" i="16"/>
  <c r="O2043" i="16"/>
  <c r="O2042" i="16"/>
  <c r="O2041" i="16"/>
  <c r="O2040" i="16"/>
  <c r="O2039" i="16"/>
  <c r="O2038" i="16"/>
  <c r="O2037" i="16"/>
  <c r="O2036" i="16"/>
  <c r="O2035" i="16"/>
  <c r="O2034" i="16"/>
  <c r="O2033" i="16"/>
  <c r="O2032" i="16"/>
  <c r="O2031" i="16"/>
  <c r="O2030" i="16"/>
  <c r="O2029" i="16"/>
  <c r="O2028" i="16"/>
  <c r="O2027" i="16"/>
  <c r="O2026" i="16"/>
  <c r="O2025" i="16"/>
  <c r="O2024" i="16"/>
  <c r="O2023" i="16"/>
  <c r="O2022" i="16"/>
  <c r="O2021" i="16"/>
  <c r="O2020" i="16"/>
  <c r="O2019" i="16"/>
  <c r="O2018" i="16"/>
  <c r="O2017" i="16"/>
  <c r="O2016" i="16"/>
  <c r="O2015" i="16"/>
  <c r="O2014" i="16"/>
  <c r="O2013" i="16"/>
  <c r="O2012" i="16"/>
  <c r="O2011" i="16"/>
  <c r="O2010" i="16"/>
  <c r="O2009" i="16"/>
  <c r="O2008" i="16"/>
  <c r="O2007" i="16"/>
  <c r="O2006" i="16"/>
  <c r="O2005" i="16"/>
  <c r="O2004" i="16"/>
  <c r="O2003" i="16"/>
  <c r="O2002" i="16"/>
  <c r="O2001" i="16"/>
  <c r="O2000" i="16"/>
  <c r="O1999" i="16"/>
  <c r="O1998" i="16"/>
  <c r="O1997" i="16"/>
  <c r="O1996" i="16"/>
  <c r="O1995" i="16"/>
  <c r="O1994" i="16"/>
  <c r="O1993" i="16"/>
  <c r="O1992" i="16"/>
  <c r="O1991" i="16"/>
  <c r="O1990" i="16"/>
  <c r="O1989" i="16"/>
  <c r="O1988" i="16"/>
  <c r="O1987" i="16"/>
  <c r="O1986" i="16"/>
  <c r="O1985" i="16"/>
  <c r="O1984" i="16"/>
  <c r="O1983" i="16"/>
  <c r="O1982" i="16"/>
  <c r="O1981" i="16"/>
  <c r="O1980" i="16"/>
  <c r="O1979" i="16"/>
  <c r="O1978" i="16"/>
  <c r="O1977" i="16"/>
  <c r="O1976" i="16"/>
  <c r="O1975" i="16"/>
  <c r="O1974" i="16"/>
  <c r="O1973" i="16"/>
  <c r="O1972" i="16"/>
  <c r="O1971" i="16"/>
  <c r="O1970" i="16"/>
  <c r="O1969" i="16"/>
  <c r="O1968" i="16"/>
  <c r="O1967" i="16"/>
  <c r="O1966" i="16"/>
  <c r="O1965" i="16"/>
  <c r="O1964" i="16"/>
  <c r="O1963" i="16"/>
  <c r="O1962" i="16"/>
  <c r="O1961" i="16"/>
  <c r="O1960" i="16"/>
  <c r="O1959" i="16"/>
  <c r="O1958" i="16"/>
  <c r="O1957" i="16"/>
  <c r="O1956" i="16"/>
  <c r="O1955" i="16"/>
  <c r="O1954" i="16"/>
  <c r="O1953" i="16"/>
  <c r="O1952" i="16"/>
  <c r="O1951" i="16"/>
  <c r="O1950" i="16"/>
  <c r="O1949" i="16"/>
  <c r="O1948" i="16"/>
  <c r="O1947" i="16"/>
  <c r="O1946" i="16"/>
  <c r="O1945" i="16"/>
  <c r="O1944" i="16"/>
  <c r="O1943" i="16"/>
  <c r="O1942" i="16"/>
  <c r="O1941" i="16"/>
  <c r="O1940" i="16"/>
  <c r="O1939" i="16"/>
  <c r="O1938" i="16"/>
  <c r="O1937" i="16"/>
  <c r="O1936" i="16"/>
  <c r="O1935" i="16"/>
  <c r="O1934" i="16"/>
  <c r="O1933" i="16"/>
  <c r="O1932" i="16"/>
  <c r="O1931" i="16"/>
  <c r="O1930" i="16"/>
  <c r="O1929" i="16"/>
  <c r="O1928" i="16"/>
  <c r="O1927" i="16"/>
  <c r="O1926" i="16"/>
  <c r="O1925" i="16"/>
  <c r="O1924" i="16"/>
  <c r="O1923" i="16"/>
  <c r="O1922" i="16"/>
  <c r="O1921" i="16"/>
  <c r="O1920" i="16"/>
  <c r="O1919" i="16"/>
  <c r="O1918" i="16"/>
  <c r="O1917" i="16"/>
  <c r="O1916" i="16"/>
  <c r="O1915" i="16"/>
  <c r="O1914" i="16"/>
  <c r="O1913" i="16"/>
  <c r="O1912" i="16"/>
  <c r="O1911" i="16"/>
  <c r="O1910" i="16"/>
  <c r="O1909" i="16"/>
  <c r="O1908" i="16"/>
  <c r="O1907" i="16"/>
  <c r="O1906" i="16"/>
  <c r="O1905" i="16"/>
  <c r="O1904" i="16"/>
  <c r="O1903" i="16"/>
  <c r="O1902" i="16"/>
  <c r="O1901" i="16"/>
  <c r="O1900" i="16"/>
  <c r="O1899" i="16"/>
  <c r="O1898" i="16"/>
  <c r="O1897" i="16"/>
  <c r="O1896" i="16"/>
  <c r="O1895" i="16"/>
  <c r="O1894" i="16"/>
  <c r="O1893" i="16"/>
  <c r="O1892" i="16"/>
  <c r="O1891" i="16"/>
  <c r="O1890" i="16"/>
  <c r="O1889" i="16"/>
  <c r="O1888" i="16"/>
  <c r="O1887" i="16"/>
  <c r="O1886" i="16"/>
  <c r="O1885" i="16"/>
  <c r="O1884" i="16"/>
  <c r="O1883" i="16"/>
  <c r="O1882" i="16"/>
  <c r="O1881" i="16"/>
  <c r="O1880" i="16"/>
  <c r="O1879" i="16"/>
  <c r="O1878" i="16"/>
  <c r="O1877" i="16"/>
  <c r="O1876" i="16"/>
  <c r="O1875" i="16"/>
  <c r="O1874" i="16"/>
  <c r="O1873" i="16"/>
  <c r="O1872" i="16"/>
  <c r="O1871" i="16"/>
  <c r="O1870" i="16"/>
  <c r="O1869" i="16"/>
  <c r="O1868" i="16"/>
  <c r="O1867" i="16"/>
  <c r="O1866" i="16"/>
  <c r="O1865" i="16"/>
  <c r="O1864" i="16"/>
  <c r="O1863" i="16"/>
  <c r="O1862" i="16"/>
  <c r="O1861" i="16"/>
  <c r="O1860" i="16"/>
  <c r="O1859" i="16"/>
  <c r="O1858" i="16"/>
  <c r="O1857" i="16"/>
  <c r="O1856" i="16"/>
  <c r="O1855" i="16"/>
  <c r="O1854" i="16"/>
  <c r="O1853" i="16"/>
  <c r="O1852" i="16"/>
  <c r="O1851" i="16"/>
  <c r="O1850" i="16"/>
  <c r="O1849" i="16"/>
  <c r="O1848" i="16"/>
  <c r="O1847" i="16"/>
  <c r="O1846" i="16"/>
  <c r="O1845" i="16"/>
  <c r="O1844" i="16"/>
  <c r="O1843" i="16"/>
  <c r="O1842" i="16"/>
  <c r="O1841" i="16"/>
  <c r="O1840" i="16"/>
  <c r="O1839" i="16"/>
  <c r="O1838" i="16"/>
  <c r="O1837" i="16"/>
  <c r="O1836" i="16"/>
  <c r="O1835" i="16"/>
  <c r="O1834" i="16"/>
  <c r="O1833" i="16"/>
  <c r="O1832" i="16"/>
  <c r="O1831" i="16"/>
  <c r="O1830" i="16"/>
  <c r="O1829" i="16"/>
  <c r="O1828" i="16"/>
  <c r="O1827" i="16"/>
  <c r="O1826" i="16"/>
  <c r="O1825" i="16"/>
  <c r="O1824" i="16"/>
  <c r="O1823" i="16"/>
  <c r="O1822" i="16"/>
  <c r="O1821" i="16"/>
  <c r="O1820" i="16"/>
  <c r="O1819" i="16"/>
  <c r="O1818" i="16"/>
  <c r="O1817" i="16"/>
  <c r="O1816" i="16"/>
  <c r="O1815" i="16"/>
  <c r="O1814" i="16"/>
  <c r="O1813" i="16"/>
  <c r="O1812" i="16"/>
  <c r="O1811" i="16"/>
  <c r="O1810" i="16"/>
  <c r="O1809" i="16"/>
  <c r="O1808" i="16"/>
  <c r="O1807" i="16"/>
  <c r="O1806" i="16"/>
  <c r="O1805" i="16"/>
  <c r="O1804" i="16"/>
  <c r="O1803" i="16"/>
  <c r="O1802" i="16"/>
  <c r="O1801" i="16"/>
  <c r="O1800" i="16"/>
  <c r="O1799" i="16"/>
  <c r="O1798" i="16"/>
  <c r="O1797" i="16"/>
  <c r="O1796" i="16"/>
  <c r="O1795" i="16"/>
  <c r="O1794" i="16"/>
  <c r="O1793" i="16"/>
  <c r="O1792" i="16"/>
  <c r="O1791" i="16"/>
  <c r="O1790" i="16"/>
  <c r="O1789" i="16"/>
  <c r="O1788" i="16"/>
  <c r="O1787" i="16"/>
  <c r="O1786" i="16"/>
  <c r="O1785" i="16"/>
  <c r="O1784" i="16"/>
  <c r="O1783" i="16"/>
  <c r="O1782" i="16"/>
  <c r="O1781" i="16"/>
  <c r="O1780" i="16"/>
  <c r="O1779" i="16"/>
  <c r="O1778" i="16"/>
  <c r="O1777" i="16"/>
  <c r="O1776" i="16"/>
  <c r="O1775" i="16"/>
  <c r="O1774" i="16"/>
  <c r="O1773" i="16"/>
  <c r="O1772" i="16"/>
  <c r="O1771" i="16"/>
  <c r="O1770" i="16"/>
  <c r="O1769" i="16"/>
  <c r="O1768" i="16"/>
  <c r="O1767" i="16"/>
  <c r="O1766" i="16"/>
  <c r="O1765" i="16"/>
  <c r="O1764" i="16"/>
  <c r="O1763" i="16"/>
  <c r="O1762" i="16"/>
  <c r="O1761" i="16"/>
  <c r="O1760" i="16"/>
  <c r="O1759" i="16"/>
  <c r="O1758" i="16"/>
  <c r="O1757" i="16"/>
  <c r="O1756" i="16"/>
  <c r="O1755" i="16"/>
  <c r="O1754" i="16"/>
  <c r="O1753" i="16"/>
  <c r="O1752" i="16"/>
  <c r="O1751" i="16"/>
  <c r="O1750" i="16"/>
  <c r="O1749" i="16"/>
  <c r="O1748" i="16"/>
  <c r="O1747" i="16"/>
  <c r="O1746" i="16"/>
  <c r="O1745" i="16"/>
  <c r="O1744" i="16"/>
  <c r="O1743" i="16"/>
  <c r="O1742" i="16"/>
  <c r="O1741" i="16"/>
  <c r="O1740" i="16"/>
  <c r="O1739" i="16"/>
  <c r="O1738" i="16"/>
  <c r="O1737" i="16"/>
  <c r="O1736" i="16"/>
  <c r="O1735" i="16"/>
  <c r="O1734" i="16"/>
  <c r="O1733" i="16"/>
  <c r="O1732" i="16"/>
  <c r="O1731" i="16"/>
  <c r="O1730" i="16"/>
  <c r="O1729" i="16"/>
  <c r="O1728" i="16"/>
  <c r="O1727" i="16"/>
  <c r="O1726" i="16"/>
  <c r="O1725" i="16"/>
  <c r="O1724" i="16"/>
  <c r="O1723" i="16"/>
  <c r="O1722" i="16"/>
  <c r="O1721" i="16"/>
  <c r="O1720" i="16"/>
  <c r="O1719" i="16"/>
  <c r="O1718" i="16"/>
  <c r="O1717" i="16"/>
  <c r="O1716" i="16"/>
  <c r="O1715" i="16"/>
  <c r="O1714" i="16"/>
  <c r="O1713" i="16"/>
  <c r="O1712" i="16"/>
  <c r="O1711" i="16"/>
  <c r="O1710" i="16"/>
  <c r="O1709" i="16"/>
  <c r="O1708" i="16"/>
  <c r="O1707" i="16"/>
  <c r="O1706" i="16"/>
  <c r="O1705" i="16"/>
  <c r="O1704" i="16"/>
  <c r="O1703" i="16"/>
  <c r="O1702" i="16"/>
  <c r="O1701" i="16"/>
  <c r="O1700" i="16"/>
  <c r="O1699" i="16"/>
  <c r="O1698" i="16"/>
  <c r="O1697" i="16"/>
  <c r="O1696" i="16"/>
  <c r="O1695" i="16"/>
  <c r="O1694" i="16"/>
  <c r="O1693" i="16"/>
  <c r="O1692" i="16"/>
  <c r="O1691" i="16"/>
  <c r="O1690" i="16"/>
  <c r="O1689" i="16"/>
  <c r="O1688" i="16"/>
  <c r="O1687" i="16"/>
  <c r="O1686" i="16"/>
  <c r="O1685" i="16"/>
  <c r="O1684" i="16"/>
  <c r="O1683" i="16"/>
  <c r="O1682" i="16"/>
  <c r="O1681" i="16"/>
  <c r="O1680" i="16"/>
  <c r="O1679" i="16"/>
  <c r="O1678" i="16"/>
  <c r="O1677" i="16"/>
  <c r="O1676" i="16"/>
  <c r="O1675" i="16"/>
  <c r="O1674" i="16"/>
  <c r="O1673" i="16"/>
  <c r="O1672" i="16"/>
  <c r="O1671" i="16"/>
  <c r="O1670" i="16"/>
  <c r="O1669" i="16"/>
  <c r="O1668" i="16"/>
  <c r="O1667" i="16"/>
  <c r="O1666" i="16"/>
  <c r="O1665" i="16"/>
  <c r="O1664" i="16"/>
  <c r="O1663" i="16"/>
  <c r="O1662" i="16"/>
  <c r="O1661" i="16"/>
  <c r="O1660" i="16"/>
  <c r="O1659" i="16"/>
  <c r="O1658" i="16"/>
  <c r="O1657" i="16"/>
  <c r="O1656" i="16"/>
  <c r="O1655" i="16"/>
  <c r="O1654" i="16"/>
  <c r="O1653" i="16"/>
  <c r="O1652" i="16"/>
  <c r="O1651" i="16"/>
  <c r="O1650" i="16"/>
  <c r="O1649" i="16"/>
  <c r="O1648" i="16"/>
  <c r="O1647" i="16"/>
  <c r="O1646" i="16"/>
  <c r="O1645" i="16"/>
  <c r="O1644" i="16"/>
  <c r="O1643" i="16"/>
  <c r="O1642" i="16"/>
  <c r="O1641" i="16"/>
  <c r="O1640" i="16"/>
  <c r="O1639" i="16"/>
  <c r="O1638" i="16"/>
  <c r="O1637" i="16"/>
  <c r="O1636" i="16"/>
  <c r="O1635" i="16"/>
  <c r="O1634" i="16"/>
  <c r="O1633" i="16"/>
  <c r="O1632" i="16"/>
  <c r="O1631" i="16"/>
  <c r="O1630" i="16"/>
  <c r="O1629" i="16"/>
  <c r="O1628" i="16"/>
  <c r="O1627" i="16"/>
  <c r="O1626" i="16"/>
  <c r="O1625" i="16"/>
  <c r="O1624" i="16"/>
  <c r="O1623" i="16"/>
  <c r="O1622" i="16"/>
  <c r="O1621" i="16"/>
  <c r="O1620" i="16"/>
  <c r="O1619" i="16"/>
  <c r="O1618" i="16"/>
  <c r="O1617" i="16"/>
  <c r="O1616" i="16"/>
  <c r="O1615" i="16"/>
  <c r="O1614" i="16"/>
  <c r="O1613" i="16"/>
  <c r="O1612" i="16"/>
  <c r="O1611" i="16"/>
  <c r="O1610" i="16"/>
  <c r="O1609" i="16"/>
  <c r="O1608" i="16"/>
  <c r="O1607" i="16"/>
  <c r="O1606" i="16"/>
  <c r="O1605" i="16"/>
  <c r="O1604" i="16"/>
  <c r="O1603" i="16"/>
  <c r="O1602" i="16"/>
  <c r="O1601" i="16"/>
  <c r="O1600" i="16"/>
  <c r="O1599" i="16"/>
  <c r="O1598" i="16"/>
  <c r="O1597" i="16"/>
  <c r="O1596" i="16"/>
  <c r="O1595" i="16"/>
  <c r="O1594" i="16"/>
  <c r="O1593" i="16"/>
  <c r="O1592" i="16"/>
  <c r="O1591" i="16"/>
  <c r="O1590" i="16"/>
  <c r="O1589" i="16"/>
  <c r="O1588" i="16"/>
  <c r="O1587" i="16"/>
  <c r="O1586" i="16"/>
  <c r="O1585" i="16"/>
  <c r="O1584" i="16"/>
  <c r="O1583" i="16"/>
  <c r="O1582" i="16"/>
  <c r="O1581" i="16"/>
  <c r="O1580" i="16"/>
  <c r="O1579" i="16"/>
  <c r="O1578" i="16"/>
  <c r="O1577" i="16"/>
  <c r="O1576" i="16"/>
  <c r="O1575" i="16"/>
  <c r="O1574" i="16"/>
  <c r="O1573" i="16"/>
  <c r="O1572" i="16"/>
  <c r="O1571" i="16"/>
  <c r="O1570" i="16"/>
  <c r="O1569" i="16"/>
  <c r="O1568" i="16"/>
  <c r="O1567" i="16"/>
  <c r="O1566" i="16"/>
  <c r="O1565" i="16"/>
  <c r="O1564" i="16"/>
  <c r="O1563" i="16"/>
  <c r="O1562" i="16"/>
  <c r="O1561" i="16"/>
  <c r="O1560" i="16"/>
  <c r="O1559" i="16"/>
  <c r="O1558" i="16"/>
  <c r="O1557" i="16"/>
  <c r="O1556" i="16"/>
  <c r="O1555" i="16"/>
  <c r="O1554" i="16"/>
  <c r="O1553" i="16"/>
  <c r="O1552" i="16"/>
  <c r="O1551" i="16"/>
  <c r="O1550" i="16"/>
  <c r="O1549" i="16"/>
  <c r="O1548" i="16"/>
  <c r="O1547" i="16"/>
  <c r="O1546" i="16"/>
  <c r="O1545" i="16"/>
  <c r="O1544" i="16"/>
  <c r="O1543" i="16"/>
  <c r="O1542" i="16"/>
  <c r="O1541" i="16"/>
  <c r="O1540" i="16"/>
  <c r="O1539" i="16"/>
  <c r="O1538" i="16"/>
  <c r="O1537" i="16"/>
  <c r="O1536" i="16"/>
  <c r="O1535" i="16"/>
  <c r="O1534" i="16"/>
  <c r="O1533" i="16"/>
  <c r="O1532" i="16"/>
  <c r="O1531" i="16"/>
  <c r="O1530" i="16"/>
  <c r="O1529" i="16"/>
  <c r="O1528" i="16"/>
  <c r="O1527" i="16"/>
  <c r="O1526" i="16"/>
  <c r="O1525" i="16"/>
  <c r="O1524" i="16"/>
  <c r="O1523" i="16"/>
  <c r="O1522" i="16"/>
  <c r="O1521" i="16"/>
  <c r="O1520" i="16"/>
  <c r="O1519" i="16"/>
  <c r="O1518" i="16"/>
  <c r="O1517" i="16"/>
  <c r="O1516" i="16"/>
  <c r="O1515" i="16"/>
  <c r="O1514" i="16"/>
  <c r="O1513" i="16"/>
  <c r="O1512" i="16"/>
  <c r="O1511" i="16"/>
  <c r="O1510" i="16"/>
  <c r="O1509" i="16"/>
  <c r="O1508" i="16"/>
  <c r="O1507" i="16"/>
  <c r="O1506" i="16"/>
  <c r="O1505" i="16"/>
  <c r="O1504" i="16"/>
  <c r="O1503" i="16"/>
  <c r="O1502" i="16"/>
  <c r="O1501" i="16"/>
  <c r="O1500" i="16"/>
  <c r="O1499" i="16"/>
  <c r="O1498" i="16"/>
  <c r="O1497" i="16"/>
  <c r="O1496" i="16"/>
  <c r="O1495" i="16"/>
  <c r="O1494" i="16"/>
  <c r="O1493" i="16"/>
  <c r="O1492" i="16"/>
  <c r="O1491" i="16"/>
  <c r="O1490" i="16"/>
  <c r="O1489" i="16"/>
  <c r="O1488" i="16"/>
  <c r="O1487" i="16"/>
  <c r="O1486" i="16"/>
  <c r="O1485" i="16"/>
  <c r="O1484" i="16"/>
  <c r="O1483" i="16"/>
  <c r="O1482" i="16"/>
  <c r="O1481" i="16"/>
  <c r="O1480" i="16"/>
  <c r="O1479" i="16"/>
  <c r="O1478" i="16"/>
  <c r="O1477" i="16"/>
  <c r="O1476" i="16"/>
  <c r="O1475" i="16"/>
  <c r="O1474" i="16"/>
  <c r="O1473" i="16"/>
  <c r="O1472" i="16"/>
  <c r="O1471" i="16"/>
  <c r="O1470" i="16"/>
  <c r="O1469" i="16"/>
  <c r="O1468" i="16"/>
  <c r="O1467" i="16"/>
  <c r="O1466" i="16"/>
  <c r="O1465" i="16"/>
  <c r="O1464" i="16"/>
  <c r="O1463" i="16"/>
  <c r="O1462" i="16"/>
  <c r="O1461" i="16"/>
  <c r="O1460" i="16"/>
  <c r="O1459" i="16"/>
  <c r="O1458" i="16"/>
  <c r="O1457" i="16"/>
  <c r="O1456" i="16"/>
  <c r="O1455" i="16"/>
  <c r="O1454" i="16"/>
  <c r="O1453" i="16"/>
  <c r="O1452" i="16"/>
  <c r="O1451" i="16"/>
  <c r="O1450" i="16"/>
  <c r="O1449" i="16"/>
  <c r="O1448" i="16"/>
  <c r="O1447" i="16"/>
  <c r="O1446" i="16"/>
  <c r="O1445" i="16"/>
  <c r="O1444" i="16"/>
  <c r="O1443" i="16"/>
  <c r="O1442" i="16"/>
  <c r="O1441" i="16"/>
  <c r="O1440" i="16"/>
  <c r="O1439" i="16"/>
  <c r="O1438" i="16"/>
  <c r="O1437" i="16"/>
  <c r="O1436" i="16"/>
  <c r="O1435" i="16"/>
  <c r="O1434" i="16"/>
  <c r="O1433" i="16"/>
  <c r="O1432" i="16"/>
  <c r="O1431" i="16"/>
  <c r="O1430" i="16"/>
  <c r="O1429" i="16"/>
  <c r="O1428" i="16"/>
  <c r="O1427" i="16"/>
  <c r="O1426" i="16"/>
  <c r="O1425" i="16"/>
  <c r="O1424" i="16"/>
  <c r="O1423" i="16"/>
  <c r="O1422" i="16"/>
  <c r="O1421" i="16"/>
  <c r="O1420" i="16"/>
  <c r="O1419" i="16"/>
  <c r="O1418" i="16"/>
  <c r="O1417" i="16"/>
  <c r="O1416" i="16"/>
  <c r="O1415" i="16"/>
  <c r="O1414" i="16"/>
  <c r="O1413" i="16"/>
  <c r="O1412" i="16"/>
  <c r="O1411" i="16"/>
  <c r="O1410" i="16"/>
  <c r="O1409" i="16"/>
  <c r="O1408" i="16"/>
  <c r="O1407" i="16"/>
  <c r="O1406" i="16"/>
  <c r="O1405" i="16"/>
  <c r="O1404" i="16"/>
  <c r="O1403" i="16"/>
  <c r="O1402" i="16"/>
  <c r="O1401" i="16"/>
  <c r="O1400" i="16"/>
  <c r="O1399" i="16"/>
  <c r="O1398" i="16"/>
  <c r="O1397" i="16"/>
  <c r="O1396" i="16"/>
  <c r="O1395" i="16"/>
  <c r="O1394" i="16"/>
  <c r="O1393" i="16"/>
  <c r="O1392" i="16"/>
  <c r="O1391" i="16"/>
  <c r="O1390" i="16"/>
  <c r="O1389" i="16"/>
  <c r="O1388" i="16"/>
  <c r="O1387" i="16"/>
  <c r="O1386" i="16"/>
  <c r="O1385" i="16"/>
  <c r="O1384" i="16"/>
  <c r="O1383" i="16"/>
  <c r="O1382" i="16"/>
  <c r="O1381" i="16"/>
  <c r="O1380" i="16"/>
  <c r="O1379" i="16"/>
  <c r="O1378" i="16"/>
  <c r="O1377" i="16"/>
  <c r="O1376" i="16"/>
  <c r="O1375" i="16"/>
  <c r="O1374" i="16"/>
  <c r="O1373" i="16"/>
  <c r="O1372" i="16"/>
  <c r="O1371" i="16"/>
  <c r="O1370" i="16"/>
  <c r="O1369" i="16"/>
  <c r="O1368" i="16"/>
  <c r="O1367" i="16"/>
  <c r="O1366" i="16"/>
  <c r="O1365" i="16"/>
  <c r="O1364" i="16"/>
  <c r="O1363" i="16"/>
  <c r="O1362" i="16"/>
  <c r="O1361" i="16"/>
  <c r="O1360" i="16"/>
  <c r="O1359" i="16"/>
  <c r="O1358" i="16"/>
  <c r="O1357" i="16"/>
  <c r="O1356" i="16"/>
  <c r="O1355" i="16"/>
  <c r="O1354" i="16"/>
  <c r="O1353" i="16"/>
  <c r="O1352" i="16"/>
  <c r="O1351" i="16"/>
  <c r="O1350" i="16"/>
  <c r="O1349" i="16"/>
  <c r="O1348" i="16"/>
  <c r="O1347" i="16"/>
  <c r="O1346" i="16"/>
  <c r="O1345" i="16"/>
  <c r="O1344" i="16"/>
  <c r="O1343" i="16"/>
  <c r="O1342" i="16"/>
  <c r="O1341" i="16"/>
  <c r="O1340" i="16"/>
  <c r="O1339" i="16"/>
  <c r="O1338" i="16"/>
  <c r="O1337" i="16"/>
  <c r="O1336" i="16"/>
  <c r="O1335" i="16"/>
  <c r="O1334" i="16"/>
  <c r="O1333" i="16"/>
  <c r="O1332" i="16"/>
  <c r="O1331" i="16"/>
  <c r="O1330" i="16"/>
  <c r="O1329" i="16"/>
  <c r="O1328" i="16"/>
  <c r="O1327" i="16"/>
  <c r="O1326" i="16"/>
  <c r="O1325" i="16"/>
  <c r="O1324" i="16"/>
  <c r="O1323" i="16"/>
  <c r="O1322" i="16"/>
  <c r="O1321" i="16"/>
  <c r="O1320" i="16"/>
  <c r="O1319" i="16"/>
  <c r="O1318" i="16"/>
  <c r="O1317" i="16"/>
  <c r="O1316" i="16"/>
  <c r="O1315" i="16"/>
  <c r="O1314" i="16"/>
  <c r="O1313" i="16"/>
  <c r="O1312" i="16"/>
  <c r="O1311" i="16"/>
  <c r="O1310" i="16"/>
  <c r="O1309" i="16"/>
  <c r="O1308" i="16"/>
  <c r="O1307" i="16"/>
  <c r="O1306" i="16"/>
  <c r="O1305" i="16"/>
  <c r="O1304" i="16"/>
  <c r="O1303" i="16"/>
  <c r="O1302" i="16"/>
  <c r="O1301" i="16"/>
  <c r="O1300" i="16"/>
  <c r="O1299" i="16"/>
  <c r="O1298" i="16"/>
  <c r="O1297" i="16"/>
  <c r="O1296" i="16"/>
  <c r="O1295" i="16"/>
  <c r="O1294" i="16"/>
  <c r="O1293" i="16"/>
  <c r="O1292" i="16"/>
  <c r="O1291" i="16"/>
  <c r="O1290" i="16"/>
  <c r="O1289" i="16"/>
  <c r="O1288" i="16"/>
  <c r="O1287" i="16"/>
  <c r="O1286" i="16"/>
  <c r="O1285" i="16"/>
  <c r="O1284" i="16"/>
  <c r="O1283" i="16"/>
  <c r="O1282" i="16"/>
  <c r="O1281" i="16"/>
  <c r="O1280" i="16"/>
  <c r="O1279" i="16"/>
  <c r="O1278" i="16"/>
  <c r="O1277" i="16"/>
  <c r="O1276" i="16"/>
  <c r="O1275" i="16"/>
  <c r="O1274" i="16"/>
  <c r="O1273" i="16"/>
  <c r="O1272" i="16"/>
  <c r="O1271" i="16"/>
  <c r="O1270" i="16"/>
  <c r="O1269" i="16"/>
  <c r="O1268" i="16"/>
  <c r="O1267" i="16"/>
  <c r="O1266" i="16"/>
  <c r="O1265" i="16"/>
  <c r="O1264" i="16"/>
  <c r="O1263" i="16"/>
  <c r="O1262" i="16"/>
  <c r="O1261" i="16"/>
  <c r="O1260" i="16"/>
  <c r="O1259" i="16"/>
  <c r="O1258" i="16"/>
  <c r="O1257" i="16"/>
  <c r="O1256" i="16"/>
  <c r="O1255" i="16"/>
  <c r="O1254" i="16"/>
  <c r="O1253" i="16"/>
  <c r="O1252" i="16"/>
  <c r="O1251" i="16"/>
  <c r="O1250" i="16"/>
  <c r="O1249" i="16"/>
  <c r="O1248" i="16"/>
  <c r="O1247" i="16"/>
  <c r="O1246" i="16"/>
  <c r="O1245" i="16"/>
  <c r="O1244" i="16"/>
  <c r="O1243" i="16"/>
  <c r="O1242" i="16"/>
  <c r="O1241" i="16"/>
  <c r="O1240" i="16"/>
  <c r="O1239" i="16"/>
  <c r="O1238" i="16"/>
  <c r="O1237" i="16"/>
  <c r="O1236" i="16"/>
  <c r="O1235" i="16"/>
  <c r="O1234" i="16"/>
  <c r="O1233" i="16"/>
  <c r="O1232" i="16"/>
  <c r="O1231" i="16"/>
  <c r="O1230" i="16"/>
  <c r="O1229" i="16"/>
  <c r="O1228" i="16"/>
  <c r="O1227" i="16"/>
  <c r="O1226" i="16"/>
  <c r="O1225" i="16"/>
  <c r="O1224" i="16"/>
  <c r="O1223" i="16"/>
  <c r="O1222" i="16"/>
  <c r="O1221" i="16"/>
  <c r="O1220" i="16"/>
  <c r="O1219" i="16"/>
  <c r="O1218" i="16"/>
  <c r="O1217" i="16"/>
  <c r="O1216" i="16"/>
  <c r="O1215" i="16"/>
  <c r="O1214" i="16"/>
  <c r="O1213" i="16"/>
  <c r="O1212" i="16"/>
  <c r="O1211" i="16"/>
  <c r="O1210" i="16"/>
  <c r="O1209" i="16"/>
  <c r="O1208" i="16"/>
  <c r="O1207" i="16"/>
  <c r="O1206" i="16"/>
  <c r="O1205" i="16"/>
  <c r="O1204" i="16"/>
  <c r="O1203" i="16"/>
  <c r="O1202" i="16"/>
  <c r="O1201" i="16"/>
  <c r="O1200" i="16"/>
  <c r="O1199" i="16"/>
  <c r="O1198" i="16"/>
  <c r="O1197" i="16"/>
  <c r="O1196" i="16"/>
  <c r="O1195" i="16"/>
  <c r="O1194" i="16"/>
  <c r="O1193" i="16"/>
  <c r="O1192" i="16"/>
  <c r="O1191" i="16"/>
  <c r="O1190" i="16"/>
  <c r="O1189" i="16"/>
  <c r="O1188" i="16"/>
  <c r="O1187" i="16"/>
  <c r="O1186" i="16"/>
  <c r="O1185" i="16"/>
  <c r="O1184" i="16"/>
  <c r="O1183" i="16"/>
  <c r="O1182" i="16"/>
  <c r="O1181" i="16"/>
  <c r="O1180" i="16"/>
  <c r="O1179" i="16"/>
  <c r="O1178" i="16"/>
  <c r="O1177" i="16"/>
  <c r="O1176" i="16"/>
  <c r="O1175" i="16"/>
  <c r="O1174" i="16"/>
  <c r="O1173" i="16"/>
  <c r="O1172" i="16"/>
  <c r="O1171" i="16"/>
  <c r="O1170" i="16"/>
  <c r="O1169" i="16"/>
  <c r="O1168" i="16"/>
  <c r="O1167" i="16"/>
  <c r="O1166" i="16"/>
  <c r="O1165" i="16"/>
  <c r="O1164" i="16"/>
  <c r="O1163" i="16"/>
  <c r="O1162" i="16"/>
  <c r="O1161" i="16"/>
  <c r="O1160" i="16"/>
  <c r="O1159" i="16"/>
  <c r="O1158" i="16"/>
  <c r="O1157" i="16"/>
  <c r="O1156" i="16"/>
  <c r="O1155" i="16"/>
  <c r="O1154" i="16"/>
  <c r="O1153" i="16"/>
  <c r="O1152" i="16"/>
  <c r="O1151" i="16"/>
  <c r="O1150" i="16"/>
  <c r="O1149" i="16"/>
  <c r="O1148" i="16"/>
  <c r="O1147" i="16"/>
  <c r="O1146" i="16"/>
  <c r="O1145" i="16"/>
  <c r="O1144" i="16"/>
  <c r="O1143" i="16"/>
  <c r="O1142" i="16"/>
  <c r="O1141" i="16"/>
  <c r="O1140" i="16"/>
  <c r="O1139" i="16"/>
  <c r="O1138" i="16"/>
  <c r="O1137" i="16"/>
  <c r="O1136" i="16"/>
  <c r="O1135" i="16"/>
  <c r="O1134" i="16"/>
  <c r="O1133" i="16"/>
  <c r="O1132" i="16"/>
  <c r="O1131" i="16"/>
  <c r="O1130" i="16"/>
  <c r="O1129" i="16"/>
  <c r="O1128" i="16"/>
  <c r="O1127" i="16"/>
  <c r="O1126" i="16"/>
  <c r="O1125" i="16"/>
  <c r="O1124" i="16"/>
  <c r="O1123" i="16"/>
  <c r="O1122" i="16"/>
  <c r="O1121" i="16"/>
  <c r="O1120" i="16"/>
  <c r="O1119" i="16"/>
  <c r="O1118" i="16"/>
  <c r="O1117" i="16"/>
  <c r="O1116" i="16"/>
  <c r="O1115" i="16"/>
  <c r="O1114" i="16"/>
  <c r="O1113" i="16"/>
  <c r="O1112" i="16"/>
  <c r="O1111" i="16"/>
  <c r="O1110" i="16"/>
  <c r="O1109" i="16"/>
  <c r="O1108" i="16"/>
  <c r="O1107" i="16"/>
  <c r="O1106" i="16"/>
  <c r="O1105" i="16"/>
  <c r="O1104" i="16"/>
  <c r="O1103" i="16"/>
  <c r="O1102" i="16"/>
  <c r="O1101" i="16"/>
  <c r="O1100" i="16"/>
  <c r="O1099" i="16"/>
  <c r="O1098" i="16"/>
  <c r="O1097" i="16"/>
  <c r="O1096" i="16"/>
  <c r="O1095" i="16"/>
  <c r="O1094" i="16"/>
  <c r="O1093" i="16"/>
  <c r="O1092" i="16"/>
  <c r="O1091" i="16"/>
  <c r="O1090" i="16"/>
  <c r="O1089" i="16"/>
  <c r="O1088" i="16"/>
  <c r="O1087" i="16"/>
  <c r="O1086" i="16"/>
  <c r="O1085" i="16"/>
  <c r="O1084" i="16"/>
  <c r="O1083" i="16"/>
  <c r="O1082" i="16"/>
  <c r="O1081" i="16"/>
  <c r="O1080" i="16"/>
  <c r="O1079" i="16"/>
  <c r="O1078" i="16"/>
  <c r="O1077" i="16"/>
  <c r="O1076" i="16"/>
  <c r="O1075" i="16"/>
  <c r="O1074" i="16"/>
  <c r="O1073" i="16"/>
  <c r="O1072" i="16"/>
  <c r="O1071" i="16"/>
  <c r="O1070" i="16"/>
  <c r="O1069" i="16"/>
  <c r="O1068" i="16"/>
  <c r="O1067" i="16"/>
  <c r="O1066" i="16"/>
  <c r="O1065" i="16"/>
  <c r="O1064" i="16"/>
  <c r="O1063" i="16"/>
  <c r="O1062" i="16"/>
  <c r="O1061" i="16"/>
  <c r="O1060" i="16"/>
  <c r="O1059" i="16"/>
  <c r="O1058" i="16"/>
  <c r="O1057" i="16"/>
  <c r="O1056" i="16"/>
  <c r="O1055" i="16"/>
  <c r="O1054" i="16"/>
  <c r="O1053" i="16"/>
  <c r="O1052" i="16"/>
  <c r="O1051" i="16"/>
  <c r="O1050" i="16"/>
  <c r="O1049" i="16"/>
  <c r="O1048" i="16"/>
  <c r="O1047" i="16"/>
  <c r="O1046" i="16"/>
  <c r="O1045" i="16"/>
  <c r="O1044" i="16"/>
  <c r="O1043" i="16"/>
  <c r="O1042" i="16"/>
  <c r="O1041" i="16"/>
  <c r="O1040" i="16"/>
  <c r="O1039" i="16"/>
  <c r="O1038" i="16"/>
  <c r="O1037" i="16"/>
  <c r="O1036" i="16"/>
  <c r="O1035" i="16"/>
  <c r="O1034" i="16"/>
  <c r="O1033" i="16"/>
  <c r="O1032" i="16"/>
  <c r="O1031" i="16"/>
  <c r="O1030" i="16"/>
  <c r="O1029" i="16"/>
  <c r="O1028" i="16"/>
  <c r="O1027" i="16"/>
  <c r="O1026" i="16"/>
  <c r="O1025" i="16"/>
  <c r="O1024" i="16"/>
  <c r="O1023" i="16"/>
  <c r="O1022" i="16"/>
  <c r="O1021" i="16"/>
  <c r="O1020" i="16"/>
  <c r="O1019" i="16"/>
  <c r="O1018" i="16"/>
  <c r="O1017" i="16"/>
  <c r="O1016" i="16"/>
  <c r="O1015" i="16"/>
  <c r="O1014" i="16"/>
  <c r="O1013" i="16"/>
  <c r="O1012" i="16"/>
  <c r="O1011" i="16"/>
  <c r="O1010" i="16"/>
  <c r="O1009" i="16"/>
  <c r="O1008" i="16"/>
  <c r="O1007" i="16"/>
  <c r="O1006" i="16"/>
  <c r="O1005" i="16"/>
  <c r="O1004" i="16"/>
  <c r="O1003" i="16"/>
  <c r="O1002" i="16"/>
  <c r="O1001" i="16"/>
  <c r="O1000" i="16"/>
  <c r="O999" i="16"/>
  <c r="O998" i="16"/>
  <c r="O997" i="16"/>
  <c r="O996" i="16"/>
  <c r="O995" i="16"/>
  <c r="O994" i="16"/>
  <c r="O993" i="16"/>
  <c r="O992" i="16"/>
  <c r="O991" i="16"/>
  <c r="O990" i="16"/>
  <c r="O989" i="16"/>
  <c r="O988" i="16"/>
  <c r="O987" i="16"/>
  <c r="O986" i="16"/>
  <c r="O985" i="16"/>
  <c r="O984" i="16"/>
  <c r="O983" i="16"/>
  <c r="O982" i="16"/>
  <c r="O981" i="16"/>
  <c r="O980" i="16"/>
  <c r="O979" i="16"/>
  <c r="O978" i="16"/>
  <c r="O977" i="16"/>
  <c r="O976" i="16"/>
  <c r="O975" i="16"/>
  <c r="O974" i="16"/>
  <c r="O973" i="16"/>
  <c r="O972" i="16"/>
  <c r="O971" i="16"/>
  <c r="O970" i="16"/>
  <c r="O969" i="16"/>
  <c r="O968" i="16"/>
  <c r="O967" i="16"/>
  <c r="O966" i="16"/>
  <c r="O965" i="16"/>
  <c r="O964" i="16"/>
  <c r="O963" i="16"/>
  <c r="O962" i="16"/>
  <c r="O961" i="16"/>
  <c r="O960" i="16"/>
  <c r="O959" i="16"/>
  <c r="O958" i="16"/>
  <c r="O957" i="16"/>
  <c r="O956" i="16"/>
  <c r="O955" i="16"/>
  <c r="O954" i="16"/>
  <c r="O953" i="16"/>
  <c r="O952" i="16"/>
  <c r="O951" i="16"/>
  <c r="O950" i="16"/>
  <c r="O949" i="16"/>
  <c r="O948" i="16"/>
  <c r="O947" i="16"/>
  <c r="O946" i="16"/>
  <c r="O945" i="16"/>
  <c r="O944" i="16"/>
  <c r="O943" i="16"/>
  <c r="O942" i="16"/>
  <c r="O941" i="16"/>
  <c r="O940" i="16"/>
  <c r="O939" i="16"/>
  <c r="O938" i="16"/>
  <c r="O937" i="16"/>
  <c r="O936" i="16"/>
  <c r="O935" i="16"/>
  <c r="O934" i="16"/>
  <c r="O933" i="16"/>
  <c r="O932" i="16"/>
  <c r="O931" i="16"/>
  <c r="O930" i="16"/>
  <c r="O929" i="16"/>
  <c r="O928" i="16"/>
  <c r="O927" i="16"/>
  <c r="O926" i="16"/>
  <c r="O925" i="16"/>
  <c r="O924" i="16"/>
  <c r="O923" i="16"/>
  <c r="O922" i="16"/>
  <c r="O921" i="16"/>
  <c r="O920" i="16"/>
  <c r="O919" i="16"/>
  <c r="O918" i="16"/>
  <c r="O917" i="16"/>
  <c r="O916" i="16"/>
  <c r="O915" i="16"/>
  <c r="O914" i="16"/>
  <c r="O913" i="16"/>
  <c r="O912" i="16"/>
  <c r="O911" i="16"/>
  <c r="O910" i="16"/>
  <c r="O909" i="16"/>
  <c r="O908" i="16"/>
  <c r="O907" i="16"/>
  <c r="O906" i="16"/>
  <c r="O905" i="16"/>
  <c r="O904" i="16"/>
  <c r="O903" i="16"/>
  <c r="O902" i="16"/>
  <c r="O901" i="16"/>
  <c r="O900" i="16"/>
  <c r="O899" i="16"/>
  <c r="O898" i="16"/>
  <c r="O897" i="16"/>
  <c r="O896" i="16"/>
  <c r="O895" i="16"/>
  <c r="O894" i="16"/>
  <c r="O893" i="16"/>
  <c r="O892" i="16"/>
  <c r="O891" i="16"/>
  <c r="O890" i="16"/>
  <c r="O889" i="16"/>
  <c r="O888" i="16"/>
  <c r="O887" i="16"/>
  <c r="O886" i="16"/>
  <c r="O885" i="16"/>
  <c r="O884" i="16"/>
  <c r="O883" i="16"/>
  <c r="O882" i="16"/>
  <c r="O881" i="16"/>
  <c r="O880" i="16"/>
  <c r="O879" i="16"/>
  <c r="O878" i="16"/>
  <c r="O877" i="16"/>
  <c r="O876" i="16"/>
  <c r="O875" i="16"/>
  <c r="O874" i="16"/>
  <c r="O873" i="16"/>
  <c r="O872" i="16"/>
  <c r="O871" i="16"/>
  <c r="O870" i="16"/>
  <c r="O869" i="16"/>
  <c r="O868" i="16"/>
  <c r="O867" i="16"/>
  <c r="O866" i="16"/>
  <c r="O865" i="16"/>
  <c r="O864" i="16"/>
  <c r="O863" i="16"/>
  <c r="O862" i="16"/>
  <c r="O861" i="16"/>
  <c r="O860" i="16"/>
  <c r="O859" i="16"/>
  <c r="O858" i="16"/>
  <c r="O857" i="16"/>
  <c r="O856" i="16"/>
  <c r="O855" i="16"/>
  <c r="O854" i="16"/>
  <c r="O853" i="16"/>
  <c r="O852" i="16"/>
  <c r="O851" i="16"/>
  <c r="O850" i="16"/>
  <c r="O849" i="16"/>
  <c r="O848" i="16"/>
  <c r="O847" i="16"/>
  <c r="O846" i="16"/>
  <c r="O845" i="16"/>
  <c r="O844" i="16"/>
  <c r="O843" i="16"/>
  <c r="O842" i="16"/>
  <c r="O841" i="16"/>
  <c r="O840" i="16"/>
  <c r="O839" i="16"/>
  <c r="O838" i="16"/>
  <c r="O837" i="16"/>
  <c r="O836" i="16"/>
  <c r="O835" i="16"/>
  <c r="O834" i="16"/>
  <c r="O833" i="16"/>
  <c r="O832" i="16"/>
  <c r="O831" i="16"/>
  <c r="O830" i="16"/>
  <c r="O829" i="16"/>
  <c r="O828" i="16"/>
  <c r="O827" i="16"/>
  <c r="O826" i="16"/>
  <c r="O825" i="16"/>
  <c r="O824" i="16"/>
  <c r="O823" i="16"/>
  <c r="O822" i="16"/>
  <c r="O821" i="16"/>
  <c r="O820" i="16"/>
  <c r="O819" i="16"/>
  <c r="O818" i="16"/>
  <c r="O817" i="16"/>
  <c r="O816" i="16"/>
  <c r="O815" i="16"/>
  <c r="O814" i="16"/>
  <c r="O813" i="16"/>
  <c r="O812" i="16"/>
  <c r="O811" i="16"/>
  <c r="O810" i="16"/>
  <c r="O809" i="16"/>
  <c r="O808" i="16"/>
  <c r="O807" i="16"/>
  <c r="O806" i="16"/>
  <c r="O805" i="16"/>
  <c r="O804" i="16"/>
  <c r="O803" i="16"/>
  <c r="O802" i="16"/>
  <c r="O801" i="16"/>
  <c r="O800" i="16"/>
  <c r="O799" i="16"/>
  <c r="O798" i="16"/>
  <c r="O797" i="16"/>
  <c r="O796" i="16"/>
  <c r="O795" i="16"/>
  <c r="O794" i="16"/>
  <c r="O793" i="16"/>
  <c r="O792" i="16"/>
  <c r="O791" i="16"/>
  <c r="O790" i="16"/>
  <c r="O789" i="16"/>
  <c r="O788" i="16"/>
  <c r="O787" i="16"/>
  <c r="O786" i="16"/>
  <c r="O785" i="16"/>
  <c r="O784" i="16"/>
  <c r="O783" i="16"/>
  <c r="O782" i="16"/>
  <c r="O781" i="16"/>
  <c r="O780" i="16"/>
  <c r="O779" i="16"/>
  <c r="O778" i="16"/>
  <c r="O777" i="16"/>
  <c r="O776" i="16"/>
  <c r="O775" i="16"/>
  <c r="O774" i="16"/>
  <c r="O773" i="16"/>
  <c r="O772" i="16"/>
  <c r="O771" i="16"/>
  <c r="O770" i="16"/>
  <c r="O769" i="16"/>
  <c r="O768" i="16"/>
  <c r="O767" i="16"/>
  <c r="O766" i="16"/>
  <c r="O765" i="16"/>
  <c r="O764" i="16"/>
  <c r="O763" i="16"/>
  <c r="O762" i="16"/>
  <c r="O761" i="16"/>
  <c r="O760" i="16"/>
  <c r="O759" i="16"/>
  <c r="O758" i="16"/>
  <c r="O757" i="16"/>
  <c r="O756" i="16"/>
  <c r="O755" i="16"/>
  <c r="O754" i="16"/>
  <c r="O753" i="16"/>
  <c r="O752" i="16"/>
  <c r="O751" i="16"/>
  <c r="O750" i="16"/>
  <c r="O749" i="16"/>
  <c r="O748" i="16"/>
  <c r="O747" i="16"/>
  <c r="O746" i="16"/>
  <c r="O745" i="16"/>
  <c r="O744" i="16"/>
  <c r="O743" i="16"/>
  <c r="O742" i="16"/>
  <c r="O741" i="16"/>
  <c r="O740" i="16"/>
  <c r="O739" i="16"/>
  <c r="O738" i="16"/>
  <c r="O737" i="16"/>
  <c r="O736" i="16"/>
  <c r="O735" i="16"/>
  <c r="O734" i="16"/>
  <c r="O733" i="16"/>
  <c r="O732" i="16"/>
  <c r="O731" i="16"/>
  <c r="O730" i="16"/>
  <c r="O729" i="16"/>
  <c r="O728" i="16"/>
  <c r="O727" i="16"/>
  <c r="O726" i="16"/>
  <c r="O725" i="16"/>
  <c r="O724" i="16"/>
  <c r="O723" i="16"/>
  <c r="O722" i="16"/>
  <c r="O721" i="16"/>
  <c r="O720" i="16"/>
  <c r="O719" i="16"/>
  <c r="O718" i="16"/>
  <c r="O717" i="16"/>
  <c r="O716" i="16"/>
  <c r="O715" i="16"/>
  <c r="O714" i="16"/>
  <c r="O713" i="16"/>
  <c r="O712" i="16"/>
  <c r="O711" i="16"/>
  <c r="O710" i="16"/>
  <c r="O709" i="16"/>
  <c r="O708" i="16"/>
  <c r="O707" i="16"/>
  <c r="O706" i="16"/>
  <c r="O705" i="16"/>
  <c r="O704" i="16"/>
  <c r="O703" i="16"/>
  <c r="O702" i="16"/>
  <c r="O701" i="16"/>
  <c r="O700" i="16"/>
  <c r="O699" i="16"/>
  <c r="O698" i="16"/>
  <c r="O697" i="16"/>
  <c r="O696" i="16"/>
  <c r="O695" i="16"/>
  <c r="O694" i="16"/>
  <c r="O693" i="16"/>
  <c r="O692" i="16"/>
  <c r="O691" i="16"/>
  <c r="O690" i="16"/>
  <c r="O689" i="16"/>
  <c r="O688" i="16"/>
  <c r="O687" i="16"/>
  <c r="O686" i="16"/>
  <c r="O685" i="16"/>
  <c r="O684" i="16"/>
  <c r="O683" i="16"/>
  <c r="O682" i="16"/>
  <c r="O681" i="16"/>
  <c r="O680" i="16"/>
  <c r="O679" i="16"/>
  <c r="O678" i="16"/>
  <c r="O677" i="16"/>
  <c r="O676" i="16"/>
  <c r="O675" i="16"/>
  <c r="O674" i="16"/>
  <c r="O673" i="16"/>
  <c r="O672" i="16"/>
  <c r="O671" i="16"/>
  <c r="O670" i="16"/>
  <c r="O669" i="16"/>
  <c r="O668" i="16"/>
  <c r="O667" i="16"/>
  <c r="O666" i="16"/>
  <c r="O665" i="16"/>
  <c r="O664" i="16"/>
  <c r="O663" i="16"/>
  <c r="O662" i="16"/>
  <c r="O661" i="16"/>
  <c r="O660" i="16"/>
  <c r="O659" i="16"/>
  <c r="O658" i="16"/>
  <c r="O657" i="16"/>
  <c r="O656" i="16"/>
  <c r="O655" i="16"/>
  <c r="O654" i="16"/>
  <c r="O653" i="16"/>
  <c r="O652" i="16"/>
  <c r="O651" i="16"/>
  <c r="O650" i="16"/>
  <c r="O649" i="16"/>
  <c r="O648" i="16"/>
  <c r="O647" i="16"/>
  <c r="O646" i="16"/>
  <c r="O645" i="16"/>
  <c r="O644" i="16"/>
  <c r="O643" i="16"/>
  <c r="O642" i="16"/>
  <c r="O641" i="16"/>
  <c r="O640" i="16"/>
  <c r="O639" i="16"/>
  <c r="O638" i="16"/>
  <c r="O637" i="16"/>
  <c r="O636" i="16"/>
  <c r="O635" i="16"/>
  <c r="O634" i="16"/>
  <c r="O633" i="16"/>
  <c r="O632" i="16"/>
  <c r="O631" i="16"/>
  <c r="O630" i="16"/>
  <c r="O629" i="16"/>
  <c r="O628" i="16"/>
  <c r="O627" i="16"/>
  <c r="O626" i="16"/>
  <c r="O625" i="16"/>
  <c r="O624" i="16"/>
  <c r="O623" i="16"/>
  <c r="O622" i="16"/>
  <c r="O621" i="16"/>
  <c r="O620" i="16"/>
  <c r="O619" i="16"/>
  <c r="O618" i="16"/>
  <c r="O617" i="16"/>
  <c r="O616" i="16"/>
  <c r="O615" i="16"/>
  <c r="O614" i="16"/>
  <c r="O613" i="16"/>
  <c r="O612" i="16"/>
  <c r="O611" i="16"/>
  <c r="O610" i="16"/>
  <c r="O609" i="16"/>
  <c r="O608" i="16"/>
  <c r="O607" i="16"/>
  <c r="O606" i="16"/>
  <c r="O605" i="16"/>
  <c r="O604" i="16"/>
  <c r="O603" i="16"/>
  <c r="O602" i="16"/>
  <c r="O601" i="16"/>
  <c r="O600" i="16"/>
  <c r="O599" i="16"/>
  <c r="O598" i="16"/>
  <c r="O597" i="16"/>
  <c r="O596" i="16"/>
  <c r="O595" i="16"/>
  <c r="O594" i="16"/>
  <c r="O593" i="16"/>
  <c r="O592" i="16"/>
  <c r="O591" i="16"/>
  <c r="O590" i="16"/>
  <c r="O589" i="16"/>
  <c r="O588" i="16"/>
  <c r="O587" i="16"/>
  <c r="O586" i="16"/>
  <c r="O585" i="16"/>
  <c r="O584" i="16"/>
  <c r="O583" i="16"/>
  <c r="O582" i="16"/>
  <c r="O581" i="16"/>
  <c r="O580" i="16"/>
  <c r="O579" i="16"/>
  <c r="O578" i="16"/>
  <c r="O577" i="16"/>
  <c r="O576" i="16"/>
  <c r="O575" i="16"/>
  <c r="O574" i="16"/>
  <c r="O573" i="16"/>
  <c r="O572" i="16"/>
  <c r="O571" i="16"/>
  <c r="O570" i="16"/>
  <c r="O569" i="16"/>
  <c r="O568" i="16"/>
  <c r="O567" i="16"/>
  <c r="O566" i="16"/>
  <c r="O565" i="16"/>
  <c r="O564" i="16"/>
  <c r="O563" i="16"/>
  <c r="O562" i="16"/>
  <c r="O561" i="16"/>
  <c r="O560" i="16"/>
  <c r="O559" i="16"/>
  <c r="O558" i="16"/>
  <c r="O557" i="16"/>
  <c r="O556" i="16"/>
  <c r="O555" i="16"/>
  <c r="O554" i="16"/>
  <c r="O553" i="16"/>
  <c r="O552" i="16"/>
  <c r="O551" i="16"/>
  <c r="O550" i="16"/>
  <c r="O549" i="16"/>
  <c r="O548" i="16"/>
  <c r="O547" i="16"/>
  <c r="O546" i="16"/>
  <c r="O545" i="16"/>
  <c r="O544" i="16"/>
  <c r="O543" i="16"/>
  <c r="O542" i="16"/>
  <c r="O541" i="16"/>
  <c r="O540" i="16"/>
  <c r="O539" i="16"/>
  <c r="O538" i="16"/>
  <c r="O537" i="16"/>
  <c r="O536" i="16"/>
  <c r="O535" i="16"/>
  <c r="O534" i="16"/>
  <c r="O533" i="16"/>
  <c r="O532" i="16"/>
  <c r="O531" i="16"/>
  <c r="O530" i="16"/>
  <c r="O529" i="16"/>
  <c r="O528" i="16"/>
  <c r="O527" i="16"/>
  <c r="O526" i="16"/>
  <c r="O525" i="16"/>
  <c r="O524" i="16"/>
  <c r="O523" i="16"/>
  <c r="O522" i="16"/>
  <c r="O521" i="16"/>
  <c r="O520" i="16"/>
  <c r="O519" i="16"/>
  <c r="O518" i="16"/>
  <c r="O517" i="16"/>
  <c r="O516" i="16"/>
  <c r="O515" i="16"/>
  <c r="O514" i="16"/>
  <c r="O513" i="16"/>
  <c r="O512" i="16"/>
  <c r="O511" i="16"/>
  <c r="O510" i="16"/>
  <c r="O509" i="16"/>
  <c r="O508" i="16"/>
  <c r="O507" i="16"/>
  <c r="O506" i="16"/>
  <c r="O505" i="16"/>
  <c r="O504" i="16"/>
  <c r="O503" i="16"/>
  <c r="O502" i="16"/>
  <c r="O501" i="16"/>
  <c r="O500" i="16"/>
  <c r="O499" i="16"/>
  <c r="O498" i="16"/>
  <c r="O497" i="16"/>
  <c r="O496" i="16"/>
  <c r="O495" i="16"/>
  <c r="O494" i="16"/>
  <c r="O493" i="16"/>
  <c r="O492" i="16"/>
  <c r="O491" i="16"/>
  <c r="O490" i="16"/>
  <c r="O489" i="16"/>
  <c r="O488" i="16"/>
  <c r="O487" i="16"/>
  <c r="O486" i="16"/>
  <c r="O485" i="16"/>
  <c r="O484" i="16"/>
  <c r="O483" i="16"/>
  <c r="O482" i="16"/>
  <c r="O481" i="16"/>
  <c r="O480" i="16"/>
  <c r="O479" i="16"/>
  <c r="O478" i="16"/>
  <c r="O477" i="16"/>
  <c r="O476" i="16"/>
  <c r="O475" i="16"/>
  <c r="O474" i="16"/>
  <c r="O473" i="16"/>
  <c r="O472" i="16"/>
  <c r="O471" i="16"/>
  <c r="O470" i="16"/>
  <c r="O469" i="16"/>
  <c r="O468" i="16"/>
  <c r="O467" i="16"/>
  <c r="O466" i="16"/>
  <c r="O465" i="16"/>
  <c r="O464" i="16"/>
  <c r="O463" i="16"/>
  <c r="O462" i="16"/>
  <c r="O461" i="16"/>
  <c r="O460" i="16"/>
  <c r="O459" i="16"/>
  <c r="O458" i="16"/>
  <c r="O457" i="16"/>
  <c r="O456" i="16"/>
  <c r="O455" i="16"/>
  <c r="O454" i="16"/>
  <c r="O453" i="16"/>
  <c r="O452" i="16"/>
  <c r="O451" i="16"/>
  <c r="O450" i="16"/>
  <c r="O449" i="16"/>
  <c r="O448" i="16"/>
  <c r="O447" i="16"/>
  <c r="O446" i="16"/>
  <c r="O445" i="16"/>
  <c r="O444" i="16"/>
  <c r="O443" i="16"/>
  <c r="O442" i="16"/>
  <c r="O441" i="16"/>
  <c r="O440" i="16"/>
  <c r="O439" i="16"/>
  <c r="O438" i="16"/>
  <c r="O437" i="16"/>
  <c r="O436" i="16"/>
  <c r="O435" i="16"/>
  <c r="O434" i="16"/>
  <c r="O433" i="16"/>
  <c r="O432" i="16"/>
  <c r="O431" i="16"/>
  <c r="O430" i="16"/>
  <c r="O429" i="16"/>
  <c r="O428" i="16"/>
  <c r="O427" i="16"/>
  <c r="O426" i="16"/>
  <c r="O425" i="16"/>
  <c r="O424" i="16"/>
  <c r="O423" i="16"/>
  <c r="O422" i="16"/>
  <c r="O421" i="16"/>
  <c r="O420" i="16"/>
  <c r="O419" i="16"/>
  <c r="O418" i="16"/>
  <c r="O417" i="16"/>
  <c r="O416" i="16"/>
  <c r="O415" i="16"/>
  <c r="O414" i="16"/>
  <c r="O413" i="16"/>
  <c r="O412" i="16"/>
  <c r="O411" i="16"/>
  <c r="O410" i="16"/>
  <c r="O409" i="16"/>
  <c r="O408" i="16"/>
  <c r="O407" i="16"/>
  <c r="O406" i="16"/>
  <c r="O405" i="16"/>
  <c r="O404" i="16"/>
  <c r="O403" i="16"/>
  <c r="O402" i="16"/>
  <c r="O401" i="16"/>
  <c r="O400" i="16"/>
  <c r="O399" i="16"/>
  <c r="O398" i="16"/>
  <c r="O397" i="16"/>
  <c r="O396" i="16"/>
  <c r="O395" i="16"/>
  <c r="O394" i="16"/>
  <c r="O393" i="16"/>
  <c r="O392" i="16"/>
  <c r="O391" i="16"/>
  <c r="O390" i="16"/>
  <c r="O389" i="16"/>
  <c r="O388" i="16"/>
  <c r="O387" i="16"/>
  <c r="O386" i="16"/>
  <c r="O385" i="16"/>
  <c r="O384" i="16"/>
  <c r="O383" i="16"/>
  <c r="O382" i="16"/>
  <c r="O381" i="16"/>
  <c r="O380" i="16"/>
  <c r="O379" i="16"/>
  <c r="O378" i="16"/>
  <c r="O377" i="16"/>
  <c r="O376" i="16"/>
  <c r="O375" i="16"/>
  <c r="O374" i="16"/>
  <c r="O373" i="16"/>
  <c r="O372" i="16"/>
  <c r="O371" i="16"/>
  <c r="O370" i="16"/>
  <c r="O369" i="16"/>
  <c r="O368" i="16"/>
  <c r="O367" i="16"/>
  <c r="O366" i="16"/>
  <c r="O365" i="16"/>
  <c r="O364" i="16"/>
  <c r="O363" i="16"/>
  <c r="O362" i="16"/>
  <c r="O361" i="16"/>
  <c r="O360" i="16"/>
  <c r="O359" i="16"/>
  <c r="O358" i="16"/>
  <c r="O357" i="16"/>
  <c r="O356" i="16"/>
  <c r="O355" i="16"/>
  <c r="O354" i="16"/>
  <c r="O353" i="16"/>
  <c r="O352" i="16"/>
  <c r="O351" i="16"/>
  <c r="O350" i="16"/>
  <c r="O349" i="16"/>
  <c r="O348" i="16"/>
  <c r="O347" i="16"/>
  <c r="O346" i="16"/>
  <c r="O345" i="16"/>
  <c r="O344" i="16"/>
  <c r="O343" i="16"/>
  <c r="O342" i="16"/>
  <c r="O341" i="16"/>
  <c r="O340" i="16"/>
  <c r="O339" i="16"/>
  <c r="O338" i="16"/>
  <c r="O337" i="16"/>
  <c r="O336" i="16"/>
  <c r="O335" i="16"/>
  <c r="O334" i="16"/>
  <c r="O333" i="16"/>
  <c r="O332" i="16"/>
  <c r="O331" i="16"/>
  <c r="O330" i="16"/>
  <c r="O329" i="16"/>
  <c r="O328" i="16"/>
  <c r="O327" i="16"/>
  <c r="O326" i="16"/>
  <c r="O325" i="16"/>
  <c r="O324" i="16"/>
  <c r="O323" i="16"/>
  <c r="O322" i="16"/>
  <c r="O321" i="16"/>
  <c r="O320" i="16"/>
  <c r="O319" i="16"/>
  <c r="O318" i="16"/>
  <c r="O317" i="16"/>
  <c r="O316" i="16"/>
  <c r="O315" i="16"/>
  <c r="O314" i="16"/>
  <c r="O313" i="16"/>
  <c r="O312" i="16"/>
  <c r="O311" i="16"/>
  <c r="O310" i="16"/>
  <c r="O309" i="16"/>
  <c r="O308" i="16"/>
  <c r="O307" i="16"/>
  <c r="O306" i="16"/>
  <c r="O305" i="16"/>
  <c r="O304" i="16"/>
  <c r="O303" i="16"/>
  <c r="O302" i="16"/>
  <c r="O301" i="16"/>
  <c r="O300" i="16"/>
  <c r="O299" i="16"/>
  <c r="O298" i="16"/>
  <c r="O297" i="16"/>
  <c r="O296" i="16"/>
  <c r="O295" i="16"/>
  <c r="O294" i="16"/>
  <c r="O293" i="16"/>
  <c r="O292" i="16"/>
  <c r="O291" i="16"/>
  <c r="O290" i="16"/>
  <c r="O289" i="16"/>
  <c r="O288" i="16"/>
  <c r="O287" i="16"/>
  <c r="O286" i="16"/>
  <c r="O285" i="16"/>
  <c r="O284" i="16"/>
  <c r="O283" i="16"/>
  <c r="O282" i="16"/>
  <c r="O281" i="16"/>
  <c r="O280" i="16"/>
  <c r="O279" i="16"/>
  <c r="O278" i="16"/>
  <c r="O277" i="16"/>
  <c r="O276" i="16"/>
  <c r="O275" i="16"/>
  <c r="O274" i="16"/>
  <c r="O273" i="16"/>
  <c r="O272" i="16"/>
  <c r="O271" i="16"/>
  <c r="O270" i="16"/>
  <c r="O269" i="16"/>
  <c r="O268" i="16"/>
  <c r="O267" i="16"/>
  <c r="O266" i="16"/>
  <c r="O265" i="16"/>
  <c r="O264" i="16"/>
  <c r="O263" i="16"/>
  <c r="O262" i="16"/>
  <c r="O261" i="16"/>
  <c r="O260" i="16"/>
  <c r="O259" i="16"/>
  <c r="O258" i="16"/>
  <c r="O257" i="16"/>
  <c r="O256" i="16"/>
  <c r="O255" i="16"/>
  <c r="O254" i="16"/>
  <c r="O253" i="16"/>
  <c r="O252" i="16"/>
  <c r="O251" i="16"/>
  <c r="O250" i="16"/>
  <c r="O249" i="16"/>
  <c r="O248" i="16"/>
  <c r="O247" i="16"/>
  <c r="O246" i="16"/>
  <c r="O245" i="16"/>
  <c r="O244" i="16"/>
  <c r="O243" i="16"/>
  <c r="O242" i="16"/>
  <c r="O240" i="16"/>
  <c r="O239" i="16"/>
  <c r="O238" i="16"/>
  <c r="O237" i="16"/>
  <c r="O236" i="16"/>
  <c r="O235" i="16"/>
  <c r="O234" i="16"/>
  <c r="O233" i="16"/>
  <c r="O232" i="16"/>
  <c r="O231" i="16"/>
  <c r="O230" i="16"/>
  <c r="O229" i="16"/>
  <c r="O228" i="16"/>
  <c r="O227" i="16"/>
  <c r="O226" i="16"/>
  <c r="O225" i="16"/>
  <c r="O224" i="16"/>
  <c r="O223" i="16"/>
  <c r="O222" i="16"/>
  <c r="O221" i="16"/>
  <c r="O220" i="16"/>
  <c r="O219" i="16"/>
  <c r="O218" i="16"/>
  <c r="O217" i="16"/>
  <c r="O216" i="16"/>
  <c r="O215" i="16"/>
  <c r="O214" i="16"/>
  <c r="O213" i="16"/>
  <c r="O212" i="16"/>
  <c r="O211" i="16"/>
  <c r="O210" i="16"/>
  <c r="O209" i="16"/>
  <c r="O208" i="16"/>
  <c r="O207" i="16"/>
  <c r="O206" i="16"/>
  <c r="O205" i="16"/>
  <c r="O204" i="16"/>
  <c r="O203" i="16"/>
  <c r="O202" i="16"/>
  <c r="O201" i="16"/>
  <c r="O200" i="16"/>
  <c r="O199" i="16"/>
  <c r="O198" i="16"/>
  <c r="O197" i="16"/>
  <c r="O196" i="16"/>
  <c r="O195" i="16"/>
  <c r="O194" i="16"/>
  <c r="O193" i="16"/>
  <c r="O192" i="16"/>
  <c r="O191" i="16"/>
  <c r="O190" i="16"/>
  <c r="O189" i="16"/>
  <c r="O188" i="16"/>
  <c r="O187" i="16"/>
  <c r="O186" i="16"/>
  <c r="O185" i="16"/>
  <c r="O184" i="16"/>
  <c r="O183" i="16"/>
  <c r="O182" i="16"/>
  <c r="O181" i="16"/>
  <c r="O180" i="16"/>
  <c r="O179" i="16"/>
  <c r="O178" i="16"/>
  <c r="O177" i="16"/>
  <c r="O176" i="16"/>
  <c r="O175" i="16"/>
  <c r="O174" i="16"/>
  <c r="O173" i="16"/>
  <c r="O172" i="16"/>
  <c r="O171" i="16"/>
  <c r="O170" i="16"/>
  <c r="O169" i="16"/>
  <c r="O168" i="16"/>
  <c r="O167" i="16"/>
  <c r="O166" i="16"/>
  <c r="O165" i="16"/>
  <c r="O164" i="16"/>
  <c r="O163" i="16"/>
  <c r="O162" i="16"/>
  <c r="O161" i="16"/>
  <c r="O160" i="16"/>
  <c r="O159" i="16"/>
  <c r="O158" i="16"/>
  <c r="O157" i="16"/>
  <c r="O156" i="16"/>
  <c r="O155" i="16"/>
  <c r="O154" i="16"/>
  <c r="O153" i="16"/>
  <c r="O152" i="16"/>
  <c r="O151" i="16"/>
  <c r="O150" i="16"/>
  <c r="O149" i="16"/>
  <c r="O148" i="16"/>
  <c r="O147" i="16"/>
  <c r="O146" i="16"/>
  <c r="O145" i="16"/>
  <c r="O144" i="16"/>
  <c r="O143" i="16"/>
  <c r="O142" i="16"/>
  <c r="O141" i="16"/>
  <c r="O140" i="16"/>
  <c r="O139" i="16"/>
  <c r="O138" i="16"/>
  <c r="O137" i="16"/>
  <c r="O136" i="16"/>
  <c r="O135" i="16"/>
  <c r="O134" i="16"/>
  <c r="O133" i="16"/>
  <c r="O132" i="16"/>
  <c r="O131" i="16"/>
  <c r="O130" i="16"/>
  <c r="O129" i="16"/>
  <c r="O128" i="16"/>
  <c r="O127" i="16"/>
  <c r="O126" i="16"/>
  <c r="O125" i="16"/>
  <c r="O124" i="16"/>
  <c r="O123" i="16"/>
  <c r="O122" i="16"/>
  <c r="O121" i="16"/>
  <c r="O120" i="16"/>
  <c r="O119" i="16"/>
  <c r="O118" i="16"/>
  <c r="O117" i="16"/>
  <c r="O116" i="16"/>
  <c r="O115" i="16"/>
  <c r="O114" i="16"/>
  <c r="O113" i="16"/>
  <c r="O112" i="16"/>
  <c r="O111" i="16"/>
  <c r="O110" i="16"/>
  <c r="O109" i="16"/>
  <c r="O108" i="16"/>
  <c r="O107" i="16"/>
  <c r="O106" i="16"/>
  <c r="O105" i="16"/>
  <c r="O104" i="16"/>
  <c r="O103" i="16"/>
  <c r="O102" i="16"/>
  <c r="O101" i="16"/>
  <c r="O100" i="16"/>
  <c r="O99" i="16"/>
  <c r="O98" i="16"/>
  <c r="O97" i="16"/>
  <c r="O96" i="16"/>
  <c r="O95" i="16"/>
  <c r="O94" i="16"/>
  <c r="O93" i="16"/>
  <c r="O92" i="16"/>
  <c r="O91" i="16"/>
  <c r="O90" i="16"/>
  <c r="O89" i="16"/>
  <c r="O88" i="16"/>
  <c r="O87" i="16"/>
  <c r="O86" i="16"/>
  <c r="O85" i="16"/>
  <c r="O84" i="16"/>
  <c r="O83" i="16"/>
  <c r="O82" i="16"/>
  <c r="O81" i="16"/>
  <c r="O80" i="16"/>
  <c r="O79" i="16"/>
  <c r="O78" i="16"/>
  <c r="O77" i="16"/>
  <c r="O76" i="16"/>
  <c r="O75" i="16"/>
  <c r="O74" i="16"/>
  <c r="O73" i="16"/>
  <c r="O72" i="16"/>
  <c r="O71" i="16"/>
  <c r="O70" i="16"/>
  <c r="O69" i="16"/>
  <c r="O68" i="16"/>
  <c r="O67" i="16"/>
  <c r="O66" i="16"/>
  <c r="O65" i="16"/>
  <c r="O64" i="16"/>
  <c r="O63" i="16"/>
  <c r="O62" i="16"/>
  <c r="O61" i="16"/>
  <c r="O60" i="16"/>
  <c r="O59" i="16"/>
  <c r="O58" i="16"/>
  <c r="O57" i="16"/>
  <c r="O56" i="16"/>
  <c r="O55" i="16"/>
  <c r="O54" i="16"/>
  <c r="O53" i="16"/>
  <c r="O52" i="16"/>
  <c r="O51" i="16"/>
  <c r="O50" i="16"/>
  <c r="O49" i="16"/>
  <c r="O48" i="16"/>
  <c r="O47" i="16"/>
  <c r="O46" i="16"/>
  <c r="O45" i="16"/>
  <c r="O44" i="16"/>
  <c r="O43" i="16"/>
  <c r="O42" i="16"/>
  <c r="O41" i="16"/>
  <c r="O40" i="16"/>
  <c r="O39" i="16"/>
  <c r="O38" i="16"/>
  <c r="O37" i="16"/>
  <c r="O36" i="16"/>
  <c r="O35" i="16"/>
  <c r="O34" i="16"/>
  <c r="O33" i="16"/>
  <c r="O32" i="16"/>
  <c r="O31" i="16"/>
  <c r="O30" i="16"/>
  <c r="O29" i="16"/>
  <c r="O28" i="16"/>
  <c r="O27" i="16"/>
  <c r="O26" i="16"/>
  <c r="O25" i="16"/>
  <c r="O24" i="16"/>
  <c r="O23" i="16"/>
  <c r="O22" i="16"/>
  <c r="O21" i="16"/>
  <c r="O20" i="16"/>
  <c r="O19" i="16"/>
  <c r="O18" i="16"/>
  <c r="O17" i="16"/>
  <c r="O16" i="16"/>
  <c r="O15" i="16"/>
  <c r="O14" i="16"/>
  <c r="O13" i="16"/>
  <c r="O12" i="16"/>
  <c r="O11" i="16"/>
  <c r="O10" i="16"/>
  <c r="O9" i="16"/>
  <c r="O8" i="16"/>
  <c r="O7" i="16"/>
  <c r="O6" i="16"/>
  <c r="O5" i="16"/>
  <c r="O3010" i="16" l="1"/>
  <c r="O3011" i="16" s="1"/>
  <c r="I251" i="18"/>
  <c r="N216" i="1" l="1"/>
  <c r="N216" i="18"/>
  <c r="D178" i="18"/>
  <c r="H23" i="15" l="1"/>
  <c r="I266" i="18" s="1"/>
  <c r="I266" i="1"/>
  <c r="C9" i="15"/>
  <c r="C10" i="15"/>
  <c r="C17" i="15"/>
  <c r="C16" i="15"/>
  <c r="C15" i="15"/>
  <c r="C14" i="15"/>
  <c r="C13" i="15"/>
  <c r="C12" i="15"/>
  <c r="G18" i="15" l="1"/>
  <c r="C18" i="15"/>
  <c r="F17" i="15"/>
  <c r="H17" i="15" s="1"/>
  <c r="F16" i="15"/>
  <c r="H16" i="15" s="1"/>
  <c r="F15" i="15"/>
  <c r="H15" i="15" s="1"/>
  <c r="F14" i="15"/>
  <c r="H14" i="15" s="1"/>
  <c r="F13" i="15"/>
  <c r="H13" i="15" s="1"/>
  <c r="F12" i="15"/>
  <c r="H12" i="15" s="1"/>
  <c r="F11" i="15"/>
  <c r="H11" i="15" s="1"/>
  <c r="F10" i="15"/>
  <c r="H10" i="15" s="1"/>
  <c r="F9" i="15"/>
  <c r="H9" i="15" s="1"/>
  <c r="F8" i="15"/>
  <c r="H8" i="15" s="1"/>
  <c r="F7" i="15"/>
  <c r="H7" i="15" s="1"/>
  <c r="F6" i="15"/>
  <c r="D234" i="1"/>
  <c r="D235" i="1"/>
  <c r="D233" i="1"/>
  <c r="B5" i="14"/>
  <c r="D232" i="18" s="1"/>
  <c r="B6" i="14"/>
  <c r="D233" i="18" s="1"/>
  <c r="G232" i="18" l="1"/>
  <c r="D236" i="18"/>
  <c r="D232" i="1"/>
  <c r="F18" i="15"/>
  <c r="H6" i="15"/>
  <c r="H18" i="15" s="1"/>
  <c r="H22" i="15" s="1"/>
  <c r="I265" i="18" l="1"/>
  <c r="I269" i="18" s="1"/>
  <c r="D15" i="18" s="1"/>
  <c r="I265" i="1"/>
  <c r="B9" i="14"/>
  <c r="B11" i="14" s="1"/>
  <c r="D170" i="1" l="1"/>
  <c r="E12" i="13" l="1"/>
  <c r="E14" i="13" s="1"/>
  <c r="B27" i="12" l="1"/>
  <c r="B20" i="12"/>
  <c r="B13" i="12"/>
  <c r="B29" i="12" l="1"/>
  <c r="D151" i="1"/>
  <c r="D149" i="1"/>
  <c r="D250" i="1"/>
  <c r="D249" i="1"/>
  <c r="E9" i="9"/>
  <c r="E8" i="9"/>
  <c r="A13" i="9"/>
  <c r="A14" i="9" s="1"/>
  <c r="E14" i="9"/>
  <c r="D150" i="18" s="1"/>
  <c r="A7" i="9"/>
  <c r="A8" i="9" s="1"/>
  <c r="A9" i="9" s="1"/>
  <c r="A10" i="9" s="1"/>
  <c r="A11" i="9" s="1"/>
  <c r="D153" i="18" l="1"/>
  <c r="D153" i="1"/>
  <c r="D150" i="1"/>
  <c r="D157" i="18"/>
  <c r="D121" i="18" s="1"/>
  <c r="T712" i="7"/>
  <c r="S712" i="7"/>
  <c r="T711" i="7"/>
  <c r="S711" i="7"/>
  <c r="T710" i="7"/>
  <c r="S710" i="7"/>
  <c r="T709" i="7"/>
  <c r="S709" i="7"/>
  <c r="T708" i="7"/>
  <c r="S708" i="7"/>
  <c r="T707" i="7"/>
  <c r="S707" i="7"/>
  <c r="T706" i="7"/>
  <c r="S706" i="7"/>
  <c r="T705" i="7"/>
  <c r="S705" i="7"/>
  <c r="T704" i="7"/>
  <c r="S704" i="7"/>
  <c r="T703" i="7"/>
  <c r="S703" i="7"/>
  <c r="O703" i="7"/>
  <c r="N703" i="7"/>
  <c r="T702" i="7"/>
  <c r="S702" i="7"/>
  <c r="T701" i="7"/>
  <c r="S701" i="7"/>
  <c r="T700" i="7"/>
  <c r="S700" i="7"/>
  <c r="T699" i="7"/>
  <c r="S699" i="7"/>
  <c r="T698" i="7"/>
  <c r="S698" i="7"/>
  <c r="T697" i="7"/>
  <c r="S697" i="7"/>
  <c r="T696" i="7"/>
  <c r="S696" i="7"/>
  <c r="T695" i="7"/>
  <c r="S695" i="7"/>
  <c r="T694" i="7"/>
  <c r="S694" i="7"/>
  <c r="T693" i="7"/>
  <c r="S693" i="7"/>
  <c r="T692" i="7"/>
  <c r="S692" i="7"/>
  <c r="T691" i="7"/>
  <c r="S691" i="7"/>
  <c r="T690" i="7"/>
  <c r="S690" i="7"/>
  <c r="T689" i="7"/>
  <c r="S689" i="7"/>
  <c r="T688" i="7"/>
  <c r="S688" i="7"/>
  <c r="T687" i="7"/>
  <c r="S687" i="7"/>
  <c r="T686" i="7"/>
  <c r="S686" i="7"/>
  <c r="T685" i="7"/>
  <c r="S685" i="7"/>
  <c r="T684" i="7"/>
  <c r="S684" i="7"/>
  <c r="T683" i="7"/>
  <c r="S683" i="7"/>
  <c r="T682" i="7"/>
  <c r="S682" i="7"/>
  <c r="T681" i="7"/>
  <c r="S681" i="7"/>
  <c r="T680" i="7"/>
  <c r="S680" i="7"/>
  <c r="T679" i="7"/>
  <c r="S679" i="7"/>
  <c r="T678" i="7"/>
  <c r="S678" i="7"/>
  <c r="T677" i="7"/>
  <c r="S677" i="7"/>
  <c r="T676" i="7"/>
  <c r="S676" i="7"/>
  <c r="T675" i="7"/>
  <c r="S675" i="7"/>
  <c r="T674" i="7"/>
  <c r="S674" i="7"/>
  <c r="T673" i="7"/>
  <c r="S673" i="7"/>
  <c r="T672" i="7"/>
  <c r="S672" i="7"/>
  <c r="T671" i="7"/>
  <c r="S671" i="7"/>
  <c r="T670" i="7"/>
  <c r="S670" i="7"/>
  <c r="T669" i="7"/>
  <c r="S669" i="7"/>
  <c r="T668" i="7"/>
  <c r="S668" i="7"/>
  <c r="T667" i="7"/>
  <c r="S667" i="7"/>
  <c r="T666" i="7"/>
  <c r="S666" i="7"/>
  <c r="T665" i="7"/>
  <c r="S665" i="7"/>
  <c r="T664" i="7"/>
  <c r="S664" i="7"/>
  <c r="T663" i="7"/>
  <c r="S663" i="7"/>
  <c r="T662" i="7"/>
  <c r="S662" i="7"/>
  <c r="T661" i="7"/>
  <c r="S661" i="7"/>
  <c r="T660" i="7"/>
  <c r="S660" i="7"/>
  <c r="T659" i="7"/>
  <c r="S659" i="7"/>
  <c r="T658" i="7"/>
  <c r="S658" i="7"/>
  <c r="T657" i="7"/>
  <c r="S657" i="7"/>
  <c r="T656" i="7"/>
  <c r="S656" i="7"/>
  <c r="T655" i="7"/>
  <c r="S655" i="7"/>
  <c r="T654" i="7"/>
  <c r="S654" i="7"/>
  <c r="T653" i="7"/>
  <c r="S653" i="7"/>
  <c r="T652" i="7"/>
  <c r="S652" i="7"/>
  <c r="T651" i="7"/>
  <c r="S651" i="7"/>
  <c r="T650" i="7"/>
  <c r="S650" i="7"/>
  <c r="T649" i="7"/>
  <c r="S649" i="7"/>
  <c r="T648" i="7"/>
  <c r="S648" i="7"/>
  <c r="T647" i="7"/>
  <c r="S647" i="7"/>
  <c r="T646" i="7"/>
  <c r="S646" i="7"/>
  <c r="T645" i="7"/>
  <c r="S645" i="7"/>
  <c r="T644" i="7"/>
  <c r="S644" i="7"/>
  <c r="T643" i="7"/>
  <c r="S643" i="7"/>
  <c r="T642" i="7"/>
  <c r="S642" i="7"/>
  <c r="T641" i="7"/>
  <c r="S641" i="7"/>
  <c r="T640" i="7"/>
  <c r="S640" i="7"/>
  <c r="T639" i="7"/>
  <c r="S639" i="7"/>
  <c r="T638" i="7"/>
  <c r="S638" i="7"/>
  <c r="S637" i="7"/>
  <c r="O637" i="7"/>
  <c r="T637" i="7" s="1"/>
  <c r="T636" i="7"/>
  <c r="S636" i="7"/>
  <c r="T635" i="7"/>
  <c r="S635" i="7"/>
  <c r="T634" i="7"/>
  <c r="S634" i="7"/>
  <c r="T633" i="7"/>
  <c r="S633" i="7"/>
  <c r="T632" i="7"/>
  <c r="S632" i="7"/>
  <c r="T631" i="7"/>
  <c r="S631" i="7"/>
  <c r="T630" i="7"/>
  <c r="S630" i="7"/>
  <c r="T629" i="7"/>
  <c r="S629" i="7"/>
  <c r="T628" i="7"/>
  <c r="S628" i="7"/>
  <c r="T627" i="7"/>
  <c r="S627" i="7"/>
  <c r="T626" i="7"/>
  <c r="S626" i="7"/>
  <c r="T625" i="7"/>
  <c r="S625" i="7"/>
  <c r="T624" i="7"/>
  <c r="S624" i="7"/>
  <c r="T623" i="7"/>
  <c r="S623" i="7"/>
  <c r="T622" i="7"/>
  <c r="S622" i="7"/>
  <c r="S621" i="7"/>
  <c r="O621" i="7"/>
  <c r="T621" i="7" s="1"/>
  <c r="T620" i="7"/>
  <c r="S620" i="7"/>
  <c r="T619" i="7"/>
  <c r="S619" i="7"/>
  <c r="T618" i="7"/>
  <c r="S618" i="7"/>
  <c r="T617" i="7"/>
  <c r="S617" i="7"/>
  <c r="O616" i="7"/>
  <c r="T616" i="7" s="1"/>
  <c r="N616" i="7"/>
  <c r="S616" i="7" s="1"/>
  <c r="T615" i="7"/>
  <c r="S615" i="7"/>
  <c r="T614" i="7"/>
  <c r="S614" i="7"/>
  <c r="O613" i="7"/>
  <c r="T613" i="7" s="1"/>
  <c r="N613" i="7"/>
  <c r="S613" i="7" s="1"/>
  <c r="T612" i="7"/>
  <c r="S612" i="7"/>
  <c r="T611" i="7"/>
  <c r="S611" i="7"/>
  <c r="T610" i="7"/>
  <c r="S610" i="7"/>
  <c r="T609" i="7"/>
  <c r="S609" i="7"/>
  <c r="T608" i="7"/>
  <c r="S608" i="7"/>
  <c r="T607" i="7"/>
  <c r="S607" i="7"/>
  <c r="T606" i="7"/>
  <c r="S606" i="7"/>
  <c r="T605" i="7"/>
  <c r="S605" i="7"/>
  <c r="T604" i="7"/>
  <c r="S604" i="7"/>
  <c r="T603" i="7"/>
  <c r="S603" i="7"/>
  <c r="T602" i="7"/>
  <c r="S602" i="7"/>
  <c r="T601" i="7"/>
  <c r="S601" i="7"/>
  <c r="T600" i="7"/>
  <c r="S600" i="7"/>
  <c r="T599" i="7"/>
  <c r="S599" i="7"/>
  <c r="T598" i="7"/>
  <c r="S598" i="7"/>
  <c r="T597" i="7"/>
  <c r="S597" i="7"/>
  <c r="T596" i="7"/>
  <c r="S596" i="7"/>
  <c r="T595" i="7"/>
  <c r="S595" i="7"/>
  <c r="T594" i="7"/>
  <c r="S594" i="7"/>
  <c r="T593" i="7"/>
  <c r="S593" i="7"/>
  <c r="T592" i="7"/>
  <c r="S592" i="7"/>
  <c r="T591" i="7"/>
  <c r="S591" i="7"/>
  <c r="T590" i="7"/>
  <c r="S590" i="7"/>
  <c r="T589" i="7"/>
  <c r="S589" i="7"/>
  <c r="T588" i="7"/>
  <c r="S588" i="7"/>
  <c r="T587" i="7"/>
  <c r="S587" i="7"/>
  <c r="T586" i="7"/>
  <c r="S586" i="7"/>
  <c r="T585" i="7"/>
  <c r="S585" i="7"/>
  <c r="T584" i="7"/>
  <c r="S584" i="7"/>
  <c r="T583" i="7"/>
  <c r="S583" i="7"/>
  <c r="T582" i="7"/>
  <c r="S582" i="7"/>
  <c r="T581" i="7"/>
  <c r="S581" i="7"/>
  <c r="T580" i="7"/>
  <c r="S580" i="7"/>
  <c r="T579" i="7"/>
  <c r="S579" i="7"/>
  <c r="T578" i="7"/>
  <c r="S578" i="7"/>
  <c r="T577" i="7"/>
  <c r="S577" i="7"/>
  <c r="T576" i="7"/>
  <c r="S576" i="7"/>
  <c r="T575" i="7"/>
  <c r="S575" i="7"/>
  <c r="T574" i="7"/>
  <c r="S574" i="7"/>
  <c r="T573" i="7"/>
  <c r="S573" i="7"/>
  <c r="T572" i="7"/>
  <c r="S572" i="7"/>
  <c r="T571" i="7"/>
  <c r="S571" i="7"/>
  <c r="T570" i="7"/>
  <c r="S570" i="7"/>
  <c r="T569" i="7"/>
  <c r="S569" i="7"/>
  <c r="T568" i="7"/>
  <c r="S568" i="7"/>
  <c r="T567" i="7"/>
  <c r="S567" i="7"/>
  <c r="T566" i="7"/>
  <c r="S566" i="7"/>
  <c r="T565" i="7"/>
  <c r="S565" i="7"/>
  <c r="T564" i="7"/>
  <c r="S564" i="7"/>
  <c r="T563" i="7"/>
  <c r="S563" i="7"/>
  <c r="T562" i="7"/>
  <c r="S562" i="7"/>
  <c r="T561" i="7"/>
  <c r="S561" i="7"/>
  <c r="T560" i="7"/>
  <c r="S560" i="7"/>
  <c r="T559" i="7"/>
  <c r="S559" i="7"/>
  <c r="T558" i="7"/>
  <c r="S558" i="7"/>
  <c r="T557" i="7"/>
  <c r="S557" i="7"/>
  <c r="T556" i="7"/>
  <c r="S556" i="7"/>
  <c r="T555" i="7"/>
  <c r="S555" i="7"/>
  <c r="T554" i="7"/>
  <c r="S554" i="7"/>
  <c r="T553" i="7"/>
  <c r="S553" i="7"/>
  <c r="T552" i="7"/>
  <c r="S552" i="7"/>
  <c r="T551" i="7"/>
  <c r="S551" i="7"/>
  <c r="T550" i="7"/>
  <c r="S550" i="7"/>
  <c r="T549" i="7"/>
  <c r="S549" i="7"/>
  <c r="T548" i="7"/>
  <c r="S548" i="7"/>
  <c r="T547" i="7"/>
  <c r="S547" i="7"/>
  <c r="T546" i="7"/>
  <c r="S546" i="7"/>
  <c r="T545" i="7"/>
  <c r="S545" i="7"/>
  <c r="T544" i="7"/>
  <c r="S544" i="7"/>
  <c r="T543" i="7"/>
  <c r="S543" i="7"/>
  <c r="T542" i="7"/>
  <c r="S542" i="7"/>
  <c r="T541" i="7"/>
  <c r="S541" i="7"/>
  <c r="T540" i="7"/>
  <c r="S540" i="7"/>
  <c r="T539" i="7"/>
  <c r="S539" i="7"/>
  <c r="T538" i="7"/>
  <c r="S538" i="7"/>
  <c r="T537" i="7"/>
  <c r="S537" i="7"/>
  <c r="T536" i="7"/>
  <c r="S536" i="7"/>
  <c r="T535" i="7"/>
  <c r="S535" i="7"/>
  <c r="T534" i="7"/>
  <c r="S534" i="7"/>
  <c r="T533" i="7"/>
  <c r="S533" i="7"/>
  <c r="T532" i="7"/>
  <c r="S532" i="7"/>
  <c r="T531" i="7"/>
  <c r="S531" i="7"/>
  <c r="T530" i="7"/>
  <c r="S530" i="7"/>
  <c r="T529" i="7"/>
  <c r="S529" i="7"/>
  <c r="T528" i="7"/>
  <c r="S528" i="7"/>
  <c r="T527" i="7"/>
  <c r="S527" i="7"/>
  <c r="T526" i="7"/>
  <c r="S526" i="7"/>
  <c r="T525" i="7"/>
  <c r="S525" i="7"/>
  <c r="T524" i="7"/>
  <c r="S524" i="7"/>
  <c r="T523" i="7"/>
  <c r="S523" i="7"/>
  <c r="T522" i="7"/>
  <c r="S522" i="7"/>
  <c r="T521" i="7"/>
  <c r="S521" i="7"/>
  <c r="T520" i="7"/>
  <c r="S520" i="7"/>
  <c r="T519" i="7"/>
  <c r="S519" i="7"/>
  <c r="T518" i="7"/>
  <c r="S518" i="7"/>
  <c r="T517" i="7"/>
  <c r="S517" i="7"/>
  <c r="T516" i="7"/>
  <c r="S516" i="7"/>
  <c r="T515" i="7"/>
  <c r="S515" i="7"/>
  <c r="T514" i="7"/>
  <c r="S514" i="7"/>
  <c r="T513" i="7"/>
  <c r="S513" i="7"/>
  <c r="T512" i="7"/>
  <c r="S512" i="7"/>
  <c r="T511" i="7"/>
  <c r="S511" i="7"/>
  <c r="T510" i="7"/>
  <c r="S510" i="7"/>
  <c r="T509" i="7"/>
  <c r="S509" i="7"/>
  <c r="T508" i="7"/>
  <c r="S508" i="7"/>
  <c r="T507" i="7"/>
  <c r="S507" i="7"/>
  <c r="T506" i="7"/>
  <c r="S506" i="7"/>
  <c r="T505" i="7"/>
  <c r="S505" i="7"/>
  <c r="T504" i="7"/>
  <c r="S504" i="7"/>
  <c r="T503" i="7"/>
  <c r="S503" i="7"/>
  <c r="T502" i="7"/>
  <c r="S502" i="7"/>
  <c r="T501" i="7"/>
  <c r="S501" i="7"/>
  <c r="T500" i="7"/>
  <c r="S500" i="7"/>
  <c r="T499" i="7"/>
  <c r="S499" i="7"/>
  <c r="T498" i="7"/>
  <c r="S498" i="7"/>
  <c r="T497" i="7"/>
  <c r="S497" i="7"/>
  <c r="T496" i="7"/>
  <c r="S496" i="7"/>
  <c r="T495" i="7"/>
  <c r="S495" i="7"/>
  <c r="T494" i="7"/>
  <c r="S494" i="7"/>
  <c r="T493" i="7"/>
  <c r="S493" i="7"/>
  <c r="T492" i="7"/>
  <c r="S492" i="7"/>
  <c r="T491" i="7"/>
  <c r="S491" i="7"/>
  <c r="T490" i="7"/>
  <c r="S490" i="7"/>
  <c r="T489" i="7"/>
  <c r="S489" i="7"/>
  <c r="T488" i="7"/>
  <c r="S488" i="7"/>
  <c r="T487" i="7"/>
  <c r="S487" i="7"/>
  <c r="T486" i="7"/>
  <c r="S486" i="7"/>
  <c r="T485" i="7"/>
  <c r="S485" i="7"/>
  <c r="T484" i="7"/>
  <c r="S484" i="7"/>
  <c r="T483" i="7"/>
  <c r="S483" i="7"/>
  <c r="T482" i="7"/>
  <c r="S482" i="7"/>
  <c r="T481" i="7"/>
  <c r="S481" i="7"/>
  <c r="T480" i="7"/>
  <c r="S480" i="7"/>
  <c r="T479" i="7"/>
  <c r="S479" i="7"/>
  <c r="T478" i="7"/>
  <c r="S478" i="7"/>
  <c r="T477" i="7"/>
  <c r="S477" i="7"/>
  <c r="T476" i="7"/>
  <c r="S476" i="7"/>
  <c r="T475" i="7"/>
  <c r="S475" i="7"/>
  <c r="T474" i="7"/>
  <c r="S474" i="7"/>
  <c r="T473" i="7"/>
  <c r="S473" i="7"/>
  <c r="T472" i="7"/>
  <c r="S472" i="7"/>
  <c r="S471" i="7"/>
  <c r="O471" i="7"/>
  <c r="T471" i="7" s="1"/>
  <c r="S470" i="7"/>
  <c r="O470" i="7"/>
  <c r="T470" i="7" s="1"/>
  <c r="T469" i="7"/>
  <c r="S469" i="7"/>
  <c r="T468" i="7"/>
  <c r="S468" i="7"/>
  <c r="T467" i="7"/>
  <c r="S467" i="7"/>
  <c r="T466" i="7"/>
  <c r="S466" i="7"/>
  <c r="T465" i="7"/>
  <c r="S465" i="7"/>
  <c r="T464" i="7"/>
  <c r="S464" i="7"/>
  <c r="T463" i="7"/>
  <c r="S463" i="7"/>
  <c r="T462" i="7"/>
  <c r="S462" i="7"/>
  <c r="T461" i="7"/>
  <c r="S461" i="7"/>
  <c r="T460" i="7"/>
  <c r="S460" i="7"/>
  <c r="T459" i="7"/>
  <c r="S459" i="7"/>
  <c r="T458" i="7"/>
  <c r="S458" i="7"/>
  <c r="T457" i="7"/>
  <c r="S457" i="7"/>
  <c r="T456" i="7"/>
  <c r="S456" i="7"/>
  <c r="T455" i="7"/>
  <c r="S455" i="7"/>
  <c r="T454" i="7"/>
  <c r="S454" i="7"/>
  <c r="T453" i="7"/>
  <c r="S453" i="7"/>
  <c r="T452" i="7"/>
  <c r="S452" i="7"/>
  <c r="T451" i="7"/>
  <c r="S451" i="7"/>
  <c r="T450" i="7"/>
  <c r="S450" i="7"/>
  <c r="T449" i="7"/>
  <c r="S449" i="7"/>
  <c r="T448" i="7"/>
  <c r="S448" i="7"/>
  <c r="T447" i="7"/>
  <c r="S447" i="7"/>
  <c r="T446" i="7"/>
  <c r="S446" i="7"/>
  <c r="T445" i="7"/>
  <c r="S445" i="7"/>
  <c r="T444" i="7"/>
  <c r="S444" i="7"/>
  <c r="T443" i="7"/>
  <c r="S443" i="7"/>
  <c r="T442" i="7"/>
  <c r="S442" i="7"/>
  <c r="T441" i="7"/>
  <c r="S441" i="7"/>
  <c r="T440" i="7"/>
  <c r="S440" i="7"/>
  <c r="T439" i="7"/>
  <c r="S439" i="7"/>
  <c r="T438" i="7"/>
  <c r="S438" i="7"/>
  <c r="T437" i="7"/>
  <c r="S437" i="7"/>
  <c r="T436" i="7"/>
  <c r="S436" i="7"/>
  <c r="T435" i="7"/>
  <c r="S435" i="7"/>
  <c r="T434" i="7"/>
  <c r="S434" i="7"/>
  <c r="T433" i="7"/>
  <c r="S433" i="7"/>
  <c r="T432" i="7"/>
  <c r="S432" i="7"/>
  <c r="T431" i="7"/>
  <c r="S431" i="7"/>
  <c r="T430" i="7"/>
  <c r="S430" i="7"/>
  <c r="T429" i="7"/>
  <c r="S429" i="7"/>
  <c r="T428" i="7"/>
  <c r="S428" i="7"/>
  <c r="T427" i="7"/>
  <c r="S427" i="7"/>
  <c r="T426" i="7"/>
  <c r="S426" i="7"/>
  <c r="T425" i="7"/>
  <c r="S425" i="7"/>
  <c r="T424" i="7"/>
  <c r="S424" i="7"/>
  <c r="T423" i="7"/>
  <c r="S423" i="7"/>
  <c r="T422" i="7"/>
  <c r="S422" i="7"/>
  <c r="T421" i="7"/>
  <c r="S421" i="7"/>
  <c r="T420" i="7"/>
  <c r="S420" i="7"/>
  <c r="T419" i="7"/>
  <c r="S419" i="7"/>
  <c r="T418" i="7"/>
  <c r="S418" i="7"/>
  <c r="T417" i="7"/>
  <c r="S417" i="7"/>
  <c r="T416" i="7"/>
  <c r="S416" i="7"/>
  <c r="T415" i="7"/>
  <c r="S415" i="7"/>
  <c r="T414" i="7"/>
  <c r="S414" i="7"/>
  <c r="T413" i="7"/>
  <c r="S413" i="7"/>
  <c r="T412" i="7"/>
  <c r="S412" i="7"/>
  <c r="T411" i="7"/>
  <c r="S411" i="7"/>
  <c r="T410" i="7"/>
  <c r="S410" i="7"/>
  <c r="T409" i="7"/>
  <c r="S409" i="7"/>
  <c r="T408" i="7"/>
  <c r="S408" i="7"/>
  <c r="T407" i="7"/>
  <c r="S407" i="7"/>
  <c r="T406" i="7"/>
  <c r="S406" i="7"/>
  <c r="T405" i="7"/>
  <c r="S405" i="7"/>
  <c r="T404" i="7"/>
  <c r="S404" i="7"/>
  <c r="T403" i="7"/>
  <c r="S403" i="7"/>
  <c r="T402" i="7"/>
  <c r="S402" i="7"/>
  <c r="T401" i="7"/>
  <c r="S401" i="7"/>
  <c r="T400" i="7"/>
  <c r="S400" i="7"/>
  <c r="T399" i="7"/>
  <c r="S399" i="7"/>
  <c r="T398" i="7"/>
  <c r="S398" i="7"/>
  <c r="T397" i="7"/>
  <c r="S397" i="7"/>
  <c r="T396" i="7"/>
  <c r="S396" i="7"/>
  <c r="T395" i="7"/>
  <c r="S395" i="7"/>
  <c r="T394" i="7"/>
  <c r="S394" i="7"/>
  <c r="T393" i="7"/>
  <c r="S393" i="7"/>
  <c r="T392" i="7"/>
  <c r="S392" i="7"/>
  <c r="T391" i="7"/>
  <c r="S391" i="7"/>
  <c r="T390" i="7"/>
  <c r="S390" i="7"/>
  <c r="T389" i="7"/>
  <c r="S389" i="7"/>
  <c r="T388" i="7"/>
  <c r="S388" i="7"/>
  <c r="T387" i="7"/>
  <c r="S387" i="7"/>
  <c r="T386" i="7"/>
  <c r="S386" i="7"/>
  <c r="T385" i="7"/>
  <c r="S385" i="7"/>
  <c r="T384" i="7"/>
  <c r="S384" i="7"/>
  <c r="T383" i="7"/>
  <c r="S383" i="7"/>
  <c r="T382" i="7"/>
  <c r="S382" i="7"/>
  <c r="T381" i="7"/>
  <c r="S381" i="7"/>
  <c r="T380" i="7"/>
  <c r="S380" i="7"/>
  <c r="T379" i="7"/>
  <c r="S379" i="7"/>
  <c r="T378" i="7"/>
  <c r="S378" i="7"/>
  <c r="T377" i="7"/>
  <c r="S377" i="7"/>
  <c r="T376" i="7"/>
  <c r="S376" i="7"/>
  <c r="T375" i="7"/>
  <c r="S375" i="7"/>
  <c r="T374" i="7"/>
  <c r="S374" i="7"/>
  <c r="T373" i="7"/>
  <c r="S373" i="7"/>
  <c r="T372" i="7"/>
  <c r="S372" i="7"/>
  <c r="T371" i="7"/>
  <c r="S371" i="7"/>
  <c r="T370" i="7"/>
  <c r="S370" i="7"/>
  <c r="T369" i="7"/>
  <c r="S369" i="7"/>
  <c r="T368" i="7"/>
  <c r="S368" i="7"/>
  <c r="T367" i="7"/>
  <c r="S367" i="7"/>
  <c r="T366" i="7"/>
  <c r="S366" i="7"/>
  <c r="T365" i="7"/>
  <c r="S365" i="7"/>
  <c r="T364" i="7"/>
  <c r="S364" i="7"/>
  <c r="T363" i="7"/>
  <c r="S363" i="7"/>
  <c r="T362" i="7"/>
  <c r="S362" i="7"/>
  <c r="T361" i="7"/>
  <c r="S361" i="7"/>
  <c r="T360" i="7"/>
  <c r="S360" i="7"/>
  <c r="T359" i="7"/>
  <c r="S359" i="7"/>
  <c r="T358" i="7"/>
  <c r="S358" i="7"/>
  <c r="T357" i="7"/>
  <c r="S357" i="7"/>
  <c r="T356" i="7"/>
  <c r="S356" i="7"/>
  <c r="T355" i="7"/>
  <c r="S355" i="7"/>
  <c r="T354" i="7"/>
  <c r="S354" i="7"/>
  <c r="T353" i="7"/>
  <c r="S353" i="7"/>
  <c r="T352" i="7"/>
  <c r="S352" i="7"/>
  <c r="T351" i="7"/>
  <c r="S351" i="7"/>
  <c r="T350" i="7"/>
  <c r="S350" i="7"/>
  <c r="T349" i="7"/>
  <c r="S349" i="7"/>
  <c r="T348" i="7"/>
  <c r="S348" i="7"/>
  <c r="T347" i="7"/>
  <c r="S347" i="7"/>
  <c r="T346" i="7"/>
  <c r="S346" i="7"/>
  <c r="T345" i="7"/>
  <c r="S345" i="7"/>
  <c r="T344" i="7"/>
  <c r="S344" i="7"/>
  <c r="T343" i="7"/>
  <c r="S343" i="7"/>
  <c r="T342" i="7"/>
  <c r="S342" i="7"/>
  <c r="T341" i="7"/>
  <c r="S341" i="7"/>
  <c r="T340" i="7"/>
  <c r="S340" i="7"/>
  <c r="T339" i="7"/>
  <c r="S339" i="7"/>
  <c r="T338" i="7"/>
  <c r="S338" i="7"/>
  <c r="T337" i="7"/>
  <c r="S337" i="7"/>
  <c r="T336" i="7"/>
  <c r="S336" i="7"/>
  <c r="T335" i="7"/>
  <c r="S335" i="7"/>
  <c r="T334" i="7"/>
  <c r="S334" i="7"/>
  <c r="T333" i="7"/>
  <c r="S333" i="7"/>
  <c r="T332" i="7"/>
  <c r="S332" i="7"/>
  <c r="T331" i="7"/>
  <c r="S331" i="7"/>
  <c r="T330" i="7"/>
  <c r="S330" i="7"/>
  <c r="T329" i="7"/>
  <c r="S329" i="7"/>
  <c r="T328" i="7"/>
  <c r="S328" i="7"/>
  <c r="T327" i="7"/>
  <c r="S327" i="7"/>
  <c r="T326" i="7"/>
  <c r="S326" i="7"/>
  <c r="T325" i="7"/>
  <c r="S325" i="7"/>
  <c r="T324" i="7"/>
  <c r="S324" i="7"/>
  <c r="T323" i="7"/>
  <c r="S323" i="7"/>
  <c r="T322" i="7"/>
  <c r="S322" i="7"/>
  <c r="T321" i="7"/>
  <c r="S321" i="7"/>
  <c r="T320" i="7"/>
  <c r="S320" i="7"/>
  <c r="T319" i="7"/>
  <c r="S319" i="7"/>
  <c r="T318" i="7"/>
  <c r="S318" i="7"/>
  <c r="T317" i="7"/>
  <c r="S317" i="7"/>
  <c r="T316" i="7"/>
  <c r="S316" i="7"/>
  <c r="T315" i="7"/>
  <c r="S315" i="7"/>
  <c r="T314" i="7"/>
  <c r="S314" i="7"/>
  <c r="T313" i="7"/>
  <c r="S313" i="7"/>
  <c r="T312" i="7"/>
  <c r="S312" i="7"/>
  <c r="T311" i="7"/>
  <c r="S311" i="7"/>
  <c r="T310" i="7"/>
  <c r="S310" i="7"/>
  <c r="T309" i="7"/>
  <c r="S309" i="7"/>
  <c r="T308" i="7"/>
  <c r="S308" i="7"/>
  <c r="T307" i="7"/>
  <c r="S307" i="7"/>
  <c r="T306" i="7"/>
  <c r="S306" i="7"/>
  <c r="T305" i="7"/>
  <c r="S305" i="7"/>
  <c r="T304" i="7"/>
  <c r="S304" i="7"/>
  <c r="T303" i="7"/>
  <c r="S303" i="7"/>
  <c r="T302" i="7"/>
  <c r="S302" i="7"/>
  <c r="T301" i="7"/>
  <c r="S301" i="7"/>
  <c r="T300" i="7"/>
  <c r="S300" i="7"/>
  <c r="T299" i="7"/>
  <c r="S299" i="7"/>
  <c r="T298" i="7"/>
  <c r="S298" i="7"/>
  <c r="T297" i="7"/>
  <c r="S297" i="7"/>
  <c r="T296" i="7"/>
  <c r="S296" i="7"/>
  <c r="T295" i="7"/>
  <c r="S295" i="7"/>
  <c r="T294" i="7"/>
  <c r="S294" i="7"/>
  <c r="T293" i="7"/>
  <c r="S293" i="7"/>
  <c r="T292" i="7"/>
  <c r="S292" i="7"/>
  <c r="T291" i="7"/>
  <c r="S291" i="7"/>
  <c r="T290" i="7"/>
  <c r="S290" i="7"/>
  <c r="O290" i="7"/>
  <c r="S289" i="7"/>
  <c r="O289" i="7"/>
  <c r="T289" i="7" s="1"/>
  <c r="S288" i="7"/>
  <c r="O288" i="7"/>
  <c r="T288" i="7" s="1"/>
  <c r="S287" i="7"/>
  <c r="O287" i="7"/>
  <c r="T287" i="7" s="1"/>
  <c r="S286" i="7"/>
  <c r="O286" i="7"/>
  <c r="T286" i="7" s="1"/>
  <c r="S285" i="7"/>
  <c r="O285" i="7"/>
  <c r="T285" i="7" s="1"/>
  <c r="S284" i="7"/>
  <c r="O284" i="7"/>
  <c r="T284" i="7" s="1"/>
  <c r="T283" i="7"/>
  <c r="S283" i="7"/>
  <c r="S282" i="7"/>
  <c r="O282" i="7"/>
  <c r="T282" i="7" s="1"/>
  <c r="S281" i="7"/>
  <c r="O281" i="7"/>
  <c r="T281" i="7" s="1"/>
  <c r="T280" i="7"/>
  <c r="S280" i="7"/>
  <c r="T279" i="7"/>
  <c r="S279" i="7"/>
  <c r="T278" i="7"/>
  <c r="S278" i="7"/>
  <c r="T277" i="7"/>
  <c r="S277" i="7"/>
  <c r="T276" i="7"/>
  <c r="S276" i="7"/>
  <c r="T275" i="7"/>
  <c r="S275" i="7"/>
  <c r="T274" i="7"/>
  <c r="S274" i="7"/>
  <c r="T273" i="7"/>
  <c r="S273" i="7"/>
  <c r="T272" i="7"/>
  <c r="S272" i="7"/>
  <c r="T271" i="7"/>
  <c r="S271" i="7"/>
  <c r="T270" i="7"/>
  <c r="S270" i="7"/>
  <c r="T269" i="7"/>
  <c r="S269" i="7"/>
  <c r="T268" i="7"/>
  <c r="S268" i="7"/>
  <c r="T267" i="7"/>
  <c r="S267" i="7"/>
  <c r="T266" i="7"/>
  <c r="S266" i="7"/>
  <c r="T265" i="7"/>
  <c r="S265" i="7"/>
  <c r="T264" i="7"/>
  <c r="S264" i="7"/>
  <c r="T263" i="7"/>
  <c r="S263" i="7"/>
  <c r="T262" i="7"/>
  <c r="S262" i="7"/>
  <c r="T261" i="7"/>
  <c r="S261" i="7"/>
  <c r="T260" i="7"/>
  <c r="S260" i="7"/>
  <c r="T259" i="7"/>
  <c r="S259" i="7"/>
  <c r="T258" i="7"/>
  <c r="S258" i="7"/>
  <c r="T257" i="7"/>
  <c r="S257" i="7"/>
  <c r="T256" i="7"/>
  <c r="S256" i="7"/>
  <c r="T255" i="7"/>
  <c r="S255" i="7"/>
  <c r="T254" i="7"/>
  <c r="S254" i="7"/>
  <c r="T253" i="7"/>
  <c r="S253" i="7"/>
  <c r="T252" i="7"/>
  <c r="S252" i="7"/>
  <c r="T251" i="7"/>
  <c r="S251" i="7"/>
  <c r="T250" i="7"/>
  <c r="S250" i="7"/>
  <c r="T249" i="7"/>
  <c r="S249" i="7"/>
  <c r="T248" i="7"/>
  <c r="S248" i="7"/>
  <c r="T247" i="7"/>
  <c r="S247" i="7"/>
  <c r="T246" i="7"/>
  <c r="S246" i="7"/>
  <c r="T245" i="7"/>
  <c r="S245" i="7"/>
  <c r="T244" i="7"/>
  <c r="S244" i="7"/>
  <c r="T243" i="7"/>
  <c r="S243" i="7"/>
  <c r="T242" i="7"/>
  <c r="S242" i="7"/>
  <c r="T241" i="7"/>
  <c r="S241" i="7"/>
  <c r="T240" i="7"/>
  <c r="S240" i="7"/>
  <c r="T239" i="7"/>
  <c r="S239" i="7"/>
  <c r="T238" i="7"/>
  <c r="S238" i="7"/>
  <c r="T237" i="7"/>
  <c r="S237" i="7"/>
  <c r="T236" i="7"/>
  <c r="S236" i="7"/>
  <c r="T235" i="7"/>
  <c r="S235" i="7"/>
  <c r="T234" i="7"/>
  <c r="S234" i="7"/>
  <c r="T233" i="7"/>
  <c r="S233" i="7"/>
  <c r="T232" i="7"/>
  <c r="S232" i="7"/>
  <c r="T231" i="7"/>
  <c r="S231" i="7"/>
  <c r="T230" i="7"/>
  <c r="S230" i="7"/>
  <c r="T229" i="7"/>
  <c r="S229" i="7"/>
  <c r="T228" i="7"/>
  <c r="S228" i="7"/>
  <c r="T227" i="7"/>
  <c r="S227" i="7"/>
  <c r="T226" i="7"/>
  <c r="S226" i="7"/>
  <c r="T225" i="7"/>
  <c r="S225" i="7"/>
  <c r="T224" i="7"/>
  <c r="S224" i="7"/>
  <c r="T223" i="7"/>
  <c r="S223" i="7"/>
  <c r="T222" i="7"/>
  <c r="S222" i="7"/>
  <c r="T221" i="7"/>
  <c r="S221" i="7"/>
  <c r="T220" i="7"/>
  <c r="S220" i="7"/>
  <c r="T219" i="7"/>
  <c r="S219" i="7"/>
  <c r="T218" i="7"/>
  <c r="S218" i="7"/>
  <c r="T217" i="7"/>
  <c r="S217" i="7"/>
  <c r="T216" i="7"/>
  <c r="S216" i="7"/>
  <c r="T215" i="7"/>
  <c r="S215" i="7"/>
  <c r="T214" i="7"/>
  <c r="S214" i="7"/>
  <c r="T213" i="7"/>
  <c r="S213" i="7"/>
  <c r="T212" i="7"/>
  <c r="S212" i="7"/>
  <c r="T211" i="7"/>
  <c r="S211" i="7"/>
  <c r="T210" i="7"/>
  <c r="S210" i="7"/>
  <c r="T209" i="7"/>
  <c r="S209" i="7"/>
  <c r="T208" i="7"/>
  <c r="S208" i="7"/>
  <c r="T207" i="7"/>
  <c r="S207" i="7"/>
  <c r="T206" i="7"/>
  <c r="S206" i="7"/>
  <c r="T205" i="7"/>
  <c r="S205" i="7"/>
  <c r="T204" i="7"/>
  <c r="S204" i="7"/>
  <c r="T203" i="7"/>
  <c r="S203" i="7"/>
  <c r="T202" i="7"/>
  <c r="S202" i="7"/>
  <c r="T201" i="7"/>
  <c r="S201" i="7"/>
  <c r="T200" i="7"/>
  <c r="S200" i="7"/>
  <c r="T199" i="7"/>
  <c r="S199" i="7"/>
  <c r="T198" i="7"/>
  <c r="S198" i="7"/>
  <c r="T197" i="7"/>
  <c r="S197" i="7"/>
  <c r="T196" i="7"/>
  <c r="S196" i="7"/>
  <c r="T195" i="7"/>
  <c r="S195" i="7"/>
  <c r="T194" i="7"/>
  <c r="S194" i="7"/>
  <c r="T193" i="7"/>
  <c r="S193" i="7"/>
  <c r="T192" i="7"/>
  <c r="S192" i="7"/>
  <c r="T191" i="7"/>
  <c r="S191" i="7"/>
  <c r="T190" i="7"/>
  <c r="S190" i="7"/>
  <c r="T189" i="7"/>
  <c r="S189" i="7"/>
  <c r="T188" i="7"/>
  <c r="S188" i="7"/>
  <c r="T187" i="7"/>
  <c r="S187" i="7"/>
  <c r="T186" i="7"/>
  <c r="S186" i="7"/>
  <c r="T185" i="7"/>
  <c r="S185" i="7"/>
  <c r="T184" i="7"/>
  <c r="S184" i="7"/>
  <c r="T183" i="7"/>
  <c r="S183" i="7"/>
  <c r="T182" i="7"/>
  <c r="S182" i="7"/>
  <c r="T181" i="7"/>
  <c r="S181" i="7"/>
  <c r="T180" i="7"/>
  <c r="S180" i="7"/>
  <c r="T179" i="7"/>
  <c r="S179" i="7"/>
  <c r="T178" i="7"/>
  <c r="S178" i="7"/>
  <c r="T177" i="7"/>
  <c r="S177" i="7"/>
  <c r="T176" i="7"/>
  <c r="S176" i="7"/>
  <c r="T175" i="7"/>
  <c r="S175" i="7"/>
  <c r="T174" i="7"/>
  <c r="S174" i="7"/>
  <c r="T173" i="7"/>
  <c r="S173" i="7"/>
  <c r="T172" i="7"/>
  <c r="S172" i="7"/>
  <c r="T171" i="7"/>
  <c r="S171" i="7"/>
  <c r="T170" i="7"/>
  <c r="S170" i="7"/>
  <c r="T169" i="7"/>
  <c r="S169" i="7"/>
  <c r="T168" i="7"/>
  <c r="S168" i="7"/>
  <c r="T167" i="7"/>
  <c r="S167" i="7"/>
  <c r="T166" i="7"/>
  <c r="S166" i="7"/>
  <c r="T165" i="7"/>
  <c r="S165" i="7"/>
  <c r="T164" i="7"/>
  <c r="S164" i="7"/>
  <c r="T163" i="7"/>
  <c r="S163" i="7"/>
  <c r="T162" i="7"/>
  <c r="S162" i="7"/>
  <c r="T161" i="7"/>
  <c r="S161" i="7"/>
  <c r="T160" i="7"/>
  <c r="S160" i="7"/>
  <c r="T159" i="7"/>
  <c r="S159" i="7"/>
  <c r="T158" i="7"/>
  <c r="S158" i="7"/>
  <c r="T157" i="7"/>
  <c r="S157" i="7"/>
  <c r="T156" i="7"/>
  <c r="S156" i="7"/>
  <c r="T155" i="7"/>
  <c r="S155" i="7"/>
  <c r="T154" i="7"/>
  <c r="S154" i="7"/>
  <c r="T153" i="7"/>
  <c r="S153" i="7"/>
  <c r="T152" i="7"/>
  <c r="S152" i="7"/>
  <c r="T151" i="7"/>
  <c r="S151" i="7"/>
  <c r="T150" i="7"/>
  <c r="S150" i="7"/>
  <c r="T149" i="7"/>
  <c r="S149" i="7"/>
  <c r="T148" i="7"/>
  <c r="S148" i="7"/>
  <c r="T147" i="7"/>
  <c r="S147" i="7"/>
  <c r="T146" i="7"/>
  <c r="S146" i="7"/>
  <c r="T145" i="7"/>
  <c r="S145" i="7"/>
  <c r="T144" i="7"/>
  <c r="S144" i="7"/>
  <c r="T143" i="7"/>
  <c r="S143" i="7"/>
  <c r="T142" i="7"/>
  <c r="S142" i="7"/>
  <c r="T141" i="7"/>
  <c r="S141" i="7"/>
  <c r="T140" i="7"/>
  <c r="S140" i="7"/>
  <c r="T139" i="7"/>
  <c r="S139" i="7"/>
  <c r="T138" i="7"/>
  <c r="S138" i="7"/>
  <c r="T137" i="7"/>
  <c r="S137" i="7"/>
  <c r="T136" i="7"/>
  <c r="S136" i="7"/>
  <c r="T135" i="7"/>
  <c r="S135" i="7"/>
  <c r="T134" i="7"/>
  <c r="S134" i="7"/>
  <c r="S133" i="7"/>
  <c r="O133" i="7"/>
  <c r="T133" i="7" s="1"/>
  <c r="S132" i="7"/>
  <c r="O132" i="7"/>
  <c r="T132" i="7" s="1"/>
  <c r="S131" i="7"/>
  <c r="O131" i="7"/>
  <c r="T131" i="7" s="1"/>
  <c r="S130" i="7"/>
  <c r="O130" i="7"/>
  <c r="T130" i="7" s="1"/>
  <c r="S129" i="7"/>
  <c r="O129" i="7"/>
  <c r="T129" i="7" s="1"/>
  <c r="S128" i="7"/>
  <c r="O128" i="7"/>
  <c r="T128" i="7" s="1"/>
  <c r="S127" i="7"/>
  <c r="O127" i="7"/>
  <c r="T127" i="7" s="1"/>
  <c r="S126" i="7"/>
  <c r="O126" i="7"/>
  <c r="T126" i="7" s="1"/>
  <c r="S125" i="7"/>
  <c r="O125" i="7"/>
  <c r="T125" i="7" s="1"/>
  <c r="S124" i="7"/>
  <c r="O124" i="7"/>
  <c r="T124" i="7" s="1"/>
  <c r="S123" i="7"/>
  <c r="O123" i="7"/>
  <c r="T123" i="7" s="1"/>
  <c r="S122" i="7"/>
  <c r="O122" i="7"/>
  <c r="T122" i="7" s="1"/>
  <c r="S121" i="7"/>
  <c r="O121" i="7"/>
  <c r="T121" i="7" s="1"/>
  <c r="S120" i="7"/>
  <c r="O120" i="7"/>
  <c r="T120" i="7" s="1"/>
  <c r="S119" i="7"/>
  <c r="O119" i="7"/>
  <c r="T119" i="7" s="1"/>
  <c r="S118" i="7"/>
  <c r="O118" i="7"/>
  <c r="T118" i="7" s="1"/>
  <c r="S117" i="7"/>
  <c r="O117" i="7"/>
  <c r="T117" i="7" s="1"/>
  <c r="S116" i="7"/>
  <c r="O116" i="7"/>
  <c r="T116" i="7" s="1"/>
  <c r="S115" i="7"/>
  <c r="O115" i="7"/>
  <c r="T115" i="7" s="1"/>
  <c r="T114" i="7"/>
  <c r="S114" i="7"/>
  <c r="S113" i="7"/>
  <c r="O113" i="7"/>
  <c r="T113" i="7" s="1"/>
  <c r="S112" i="7"/>
  <c r="O112" i="7"/>
  <c r="T112" i="7" s="1"/>
  <c r="T111" i="7"/>
  <c r="S111" i="7"/>
  <c r="O111" i="7"/>
  <c r="S110" i="7"/>
  <c r="O110" i="7"/>
  <c r="T110" i="7" s="1"/>
  <c r="T109" i="7"/>
  <c r="S109" i="7"/>
  <c r="T108" i="7"/>
  <c r="S108" i="7"/>
  <c r="S107" i="7"/>
  <c r="O107" i="7"/>
  <c r="T107" i="7" s="1"/>
  <c r="S106" i="7"/>
  <c r="O106" i="7"/>
  <c r="T106" i="7" s="1"/>
  <c r="S105" i="7"/>
  <c r="O105" i="7"/>
  <c r="T105" i="7" s="1"/>
  <c r="S104" i="7"/>
  <c r="O104" i="7"/>
  <c r="T104" i="7" s="1"/>
  <c r="S103" i="7"/>
  <c r="O103" i="7"/>
  <c r="T103" i="7" s="1"/>
  <c r="T102" i="7"/>
  <c r="S102" i="7"/>
  <c r="O102" i="7"/>
  <c r="S101" i="7"/>
  <c r="O101" i="7"/>
  <c r="T101" i="7" s="1"/>
  <c r="S100" i="7"/>
  <c r="O100" i="7"/>
  <c r="T100" i="7" s="1"/>
  <c r="S99" i="7"/>
  <c r="O99" i="7"/>
  <c r="T99" i="7" s="1"/>
  <c r="S98" i="7"/>
  <c r="O98" i="7"/>
  <c r="T98" i="7" s="1"/>
  <c r="T97" i="7"/>
  <c r="S97" i="7"/>
  <c r="T96" i="7"/>
  <c r="S96" i="7"/>
  <c r="T95" i="7"/>
  <c r="S95" i="7"/>
  <c r="T94" i="7"/>
  <c r="S94" i="7"/>
  <c r="T93" i="7"/>
  <c r="S93" i="7"/>
  <c r="T92" i="7"/>
  <c r="S92" i="7"/>
  <c r="T91" i="7"/>
  <c r="S91" i="7"/>
  <c r="T90" i="7"/>
  <c r="S90" i="7"/>
  <c r="T89" i="7"/>
  <c r="S89" i="7"/>
  <c r="T88" i="7"/>
  <c r="S88" i="7"/>
  <c r="T87" i="7"/>
  <c r="S87" i="7"/>
  <c r="T86" i="7"/>
  <c r="S86" i="7"/>
  <c r="T85" i="7"/>
  <c r="S85" i="7"/>
  <c r="T84" i="7"/>
  <c r="S84" i="7"/>
  <c r="T83" i="7"/>
  <c r="S83" i="7"/>
  <c r="T82" i="7"/>
  <c r="S82" i="7"/>
  <c r="T81" i="7"/>
  <c r="S81" i="7"/>
  <c r="T80" i="7"/>
  <c r="S80" i="7"/>
  <c r="T79" i="7"/>
  <c r="S79" i="7"/>
  <c r="T78" i="7"/>
  <c r="S78" i="7"/>
  <c r="T77" i="7"/>
  <c r="S77" i="7"/>
  <c r="T76" i="7"/>
  <c r="S76" i="7"/>
  <c r="T75" i="7"/>
  <c r="S75" i="7"/>
  <c r="T74" i="7"/>
  <c r="S74" i="7"/>
  <c r="T73" i="7"/>
  <c r="S73" i="7"/>
  <c r="T72" i="7"/>
  <c r="S72" i="7"/>
  <c r="T71" i="7"/>
  <c r="S71" i="7"/>
  <c r="T70" i="7"/>
  <c r="S70" i="7"/>
  <c r="T69" i="7"/>
  <c r="S69" i="7"/>
  <c r="T68" i="7"/>
  <c r="S68" i="7"/>
  <c r="T67" i="7"/>
  <c r="S67" i="7"/>
  <c r="T66" i="7"/>
  <c r="S66" i="7"/>
  <c r="T65" i="7"/>
  <c r="S65" i="7"/>
  <c r="T64" i="7"/>
  <c r="S64" i="7"/>
  <c r="T63" i="7"/>
  <c r="S63" i="7"/>
  <c r="T62" i="7"/>
  <c r="S62" i="7"/>
  <c r="T61" i="7"/>
  <c r="S61" i="7"/>
  <c r="T60" i="7"/>
  <c r="S60" i="7"/>
  <c r="T59" i="7"/>
  <c r="S59" i="7"/>
  <c r="T58" i="7"/>
  <c r="S58" i="7"/>
  <c r="T57" i="7"/>
  <c r="S57" i="7"/>
  <c r="T56" i="7"/>
  <c r="S56" i="7"/>
  <c r="T55" i="7"/>
  <c r="S55" i="7"/>
  <c r="T54" i="7"/>
  <c r="S54" i="7"/>
  <c r="T53" i="7"/>
  <c r="S53" i="7"/>
  <c r="S52" i="7"/>
  <c r="O52" i="7"/>
  <c r="T52" i="7" s="1"/>
  <c r="S51" i="7"/>
  <c r="O51" i="7"/>
  <c r="T51" i="7" s="1"/>
  <c r="T50" i="7"/>
  <c r="S50" i="7"/>
  <c r="T49" i="7"/>
  <c r="S49" i="7"/>
  <c r="T48" i="7"/>
  <c r="S48" i="7"/>
  <c r="S47" i="7"/>
  <c r="O47" i="7"/>
  <c r="T47" i="7" s="1"/>
  <c r="S46" i="7"/>
  <c r="O46" i="7"/>
  <c r="T46" i="7" s="1"/>
  <c r="S45" i="7"/>
  <c r="O45" i="7"/>
  <c r="T45" i="7" s="1"/>
  <c r="S44" i="7"/>
  <c r="O44" i="7"/>
  <c r="T44" i="7" s="1"/>
  <c r="S43" i="7"/>
  <c r="O43" i="7"/>
  <c r="T43" i="7" s="1"/>
  <c r="S42" i="7"/>
  <c r="O42" i="7"/>
  <c r="T42" i="7" s="1"/>
  <c r="T41" i="7"/>
  <c r="S41" i="7"/>
  <c r="T40" i="7"/>
  <c r="S40" i="7"/>
  <c r="S39" i="7"/>
  <c r="O39" i="7"/>
  <c r="T39" i="7" s="1"/>
  <c r="T38" i="7"/>
  <c r="S38" i="7"/>
  <c r="T37" i="7"/>
  <c r="S37" i="7"/>
  <c r="S36" i="7"/>
  <c r="O36" i="7"/>
  <c r="T36" i="7" s="1"/>
  <c r="S35" i="7"/>
  <c r="O35" i="7"/>
  <c r="T35" i="7" s="1"/>
  <c r="T34" i="7"/>
  <c r="S34" i="7"/>
  <c r="T33" i="7"/>
  <c r="S33" i="7"/>
  <c r="S32" i="7"/>
  <c r="O32" i="7"/>
  <c r="T32" i="7" s="1"/>
  <c r="T31" i="7"/>
  <c r="S31" i="7"/>
  <c r="T30" i="7"/>
  <c r="S30" i="7"/>
  <c r="T29" i="7"/>
  <c r="S29" i="7"/>
  <c r="T28" i="7"/>
  <c r="S28" i="7"/>
  <c r="T27" i="7"/>
  <c r="S27" i="7"/>
  <c r="T26" i="7"/>
  <c r="S26" i="7"/>
  <c r="T25" i="7"/>
  <c r="S25" i="7"/>
  <c r="T24" i="7"/>
  <c r="S24" i="7"/>
  <c r="T23" i="7"/>
  <c r="S23" i="7"/>
  <c r="T22" i="7"/>
  <c r="S22" i="7"/>
  <c r="T21" i="7"/>
  <c r="S21" i="7"/>
  <c r="T20" i="7"/>
  <c r="S20" i="7"/>
  <c r="T19" i="7"/>
  <c r="S19" i="7"/>
  <c r="T18" i="7"/>
  <c r="S18" i="7"/>
  <c r="T17" i="7"/>
  <c r="S17" i="7"/>
  <c r="T16" i="7"/>
  <c r="S16" i="7"/>
  <c r="T15" i="7"/>
  <c r="S15" i="7"/>
  <c r="T14" i="7"/>
  <c r="S14" i="7"/>
  <c r="T13" i="7"/>
  <c r="S13" i="7"/>
  <c r="T12" i="7"/>
  <c r="S12" i="7"/>
  <c r="T11" i="7"/>
  <c r="S11" i="7"/>
  <c r="T10" i="7"/>
  <c r="S10" i="7"/>
  <c r="S9" i="7"/>
  <c r="O9" i="7"/>
  <c r="T9" i="7" s="1"/>
  <c r="S8" i="7"/>
  <c r="O8" i="7"/>
  <c r="T8" i="7" s="1"/>
  <c r="S7" i="7"/>
  <c r="O7" i="7"/>
  <c r="T7" i="7" s="1"/>
  <c r="T6" i="7"/>
  <c r="S6" i="7"/>
  <c r="T5" i="7"/>
  <c r="S5" i="7"/>
  <c r="T894" i="7" l="1"/>
  <c r="T895" i="7" s="1"/>
  <c r="N217" i="18" l="1"/>
  <c r="N217" i="1"/>
  <c r="H26" i="2"/>
  <c r="H34" i="2"/>
  <c r="Q26" i="2"/>
  <c r="P26" i="2"/>
  <c r="M26" i="2"/>
  <c r="L26" i="2"/>
  <c r="I26" i="2"/>
  <c r="J26" i="2"/>
  <c r="K26" i="2"/>
  <c r="N26" i="2"/>
  <c r="O26" i="2"/>
  <c r="R26" i="2"/>
  <c r="S26" i="2"/>
  <c r="I34" i="2"/>
  <c r="J34" i="2"/>
  <c r="K34" i="2"/>
  <c r="L34" i="2"/>
  <c r="M34" i="2"/>
  <c r="N34" i="2"/>
  <c r="O34" i="2"/>
  <c r="P34" i="2"/>
  <c r="Q34" i="2"/>
  <c r="R34" i="2"/>
  <c r="S34" i="2"/>
  <c r="T42" i="2" l="1"/>
  <c r="T40" i="2"/>
  <c r="T38" i="2"/>
  <c r="G34" i="2"/>
  <c r="T34" i="2" s="1"/>
  <c r="T30" i="2"/>
  <c r="T25" i="2"/>
  <c r="T24" i="2"/>
  <c r="T23" i="2"/>
  <c r="T22" i="2"/>
  <c r="G26" i="2"/>
  <c r="S18" i="2"/>
  <c r="R18" i="2"/>
  <c r="Q18" i="2"/>
  <c r="P18" i="2"/>
  <c r="O18" i="2"/>
  <c r="M18" i="2"/>
  <c r="L18" i="2"/>
  <c r="K18" i="2"/>
  <c r="J18" i="2"/>
  <c r="I18" i="2"/>
  <c r="H18" i="2"/>
  <c r="G18" i="2"/>
  <c r="T17" i="2"/>
  <c r="T16" i="2"/>
  <c r="T15" i="2"/>
  <c r="N18" i="2"/>
  <c r="T13" i="2"/>
  <c r="S10" i="2"/>
  <c r="G10" i="2"/>
  <c r="H8" i="2"/>
  <c r="D97" i="18" l="1"/>
  <c r="D97" i="1"/>
  <c r="D122" i="18"/>
  <c r="D122" i="1"/>
  <c r="D87" i="18"/>
  <c r="D87" i="1"/>
  <c r="D91" i="18"/>
  <c r="D107" i="18" s="1"/>
  <c r="D91" i="1"/>
  <c r="D98" i="18"/>
  <c r="D98" i="1"/>
  <c r="D123" i="18"/>
  <c r="D123" i="1"/>
  <c r="D99" i="18"/>
  <c r="D99" i="1"/>
  <c r="D90" i="18"/>
  <c r="D106" i="18" s="1"/>
  <c r="D90" i="1"/>
  <c r="D89" i="18"/>
  <c r="D105" i="18" s="1"/>
  <c r="D89" i="1"/>
  <c r="D96" i="18"/>
  <c r="D96" i="1"/>
  <c r="D118" i="18"/>
  <c r="D118" i="1"/>
  <c r="T14" i="2"/>
  <c r="T21" i="2"/>
  <c r="T26" i="2" l="1"/>
  <c r="D95" i="18"/>
  <c r="D100" i="18" s="1"/>
  <c r="D95" i="1"/>
  <c r="T18" i="2"/>
  <c r="D88" i="18"/>
  <c r="D88" i="1"/>
  <c r="D124" i="18"/>
  <c r="D103" i="18"/>
  <c r="D92" i="18"/>
  <c r="I253" i="1"/>
  <c r="I214" i="18" l="1"/>
  <c r="D104" i="18"/>
  <c r="D108" i="18"/>
  <c r="D126" i="18"/>
  <c r="D188" i="18" s="1"/>
  <c r="D184" i="18" s="1"/>
  <c r="D186" i="18" s="1"/>
  <c r="D191" i="18" s="1"/>
  <c r="D202" i="18" s="1"/>
  <c r="I26" i="1"/>
  <c r="I215" i="18" l="1"/>
  <c r="I217" i="18" s="1"/>
  <c r="I219" i="18" s="1"/>
  <c r="I228" i="18" s="1"/>
  <c r="I22" i="1"/>
  <c r="G88" i="18" l="1"/>
  <c r="I88" i="18" s="1"/>
  <c r="I229" i="18"/>
  <c r="E233" i="18"/>
  <c r="G233" i="18" s="1"/>
  <c r="G236" i="18" s="1"/>
  <c r="I236" i="18" s="1"/>
  <c r="G14" i="18"/>
  <c r="G96" i="18"/>
  <c r="I269" i="1"/>
  <c r="D15" i="1" s="1"/>
  <c r="I214" i="1"/>
  <c r="G232" i="1"/>
  <c r="G234" i="1"/>
  <c r="G235" i="1"/>
  <c r="D236" i="1"/>
  <c r="D242" i="1"/>
  <c r="G240" i="1" s="1"/>
  <c r="D92" i="1"/>
  <c r="I223" i="1"/>
  <c r="I225" i="1" s="1"/>
  <c r="D104" i="1"/>
  <c r="D105" i="1"/>
  <c r="D106" i="1"/>
  <c r="D103" i="1"/>
  <c r="G249" i="1"/>
  <c r="D251" i="1"/>
  <c r="E249" i="1" s="1"/>
  <c r="G250" i="1"/>
  <c r="I39" i="1"/>
  <c r="D41" i="1" s="1"/>
  <c r="I156" i="1"/>
  <c r="D177" i="1"/>
  <c r="D181" i="1" s="1"/>
  <c r="D185" i="1" s="1"/>
  <c r="D157" i="1"/>
  <c r="D121" i="1" s="1"/>
  <c r="D124" i="1" s="1"/>
  <c r="D116" i="1"/>
  <c r="D107" i="1"/>
  <c r="D174" i="1"/>
  <c r="D163" i="1"/>
  <c r="D14" i="1"/>
  <c r="F172" i="1"/>
  <c r="F154" i="1"/>
  <c r="F114" i="1"/>
  <c r="K275" i="1"/>
  <c r="D278" i="1"/>
  <c r="D276" i="1"/>
  <c r="D275" i="1"/>
  <c r="B275" i="1"/>
  <c r="I260" i="1"/>
  <c r="D208" i="1"/>
  <c r="D207" i="1"/>
  <c r="K207" i="1"/>
  <c r="B207" i="1"/>
  <c r="K140" i="1"/>
  <c r="D141" i="1"/>
  <c r="D140" i="1"/>
  <c r="B140" i="1"/>
  <c r="K78" i="1"/>
  <c r="D79" i="1"/>
  <c r="D78" i="1"/>
  <c r="B78" i="1"/>
  <c r="I51" i="1"/>
  <c r="I50" i="1"/>
  <c r="F96" i="1"/>
  <c r="F118" i="1" s="1"/>
  <c r="D210" i="1"/>
  <c r="D143" i="1"/>
  <c r="D81" i="1"/>
  <c r="F168" i="1"/>
  <c r="B162" i="1"/>
  <c r="B160" i="1"/>
  <c r="F152" i="1"/>
  <c r="F153" i="1" s="1"/>
  <c r="B99" i="1"/>
  <c r="B107" i="1" s="1"/>
  <c r="B98" i="1"/>
  <c r="B106" i="1" s="1"/>
  <c r="B97" i="1"/>
  <c r="B105" i="1" s="1"/>
  <c r="B96" i="1"/>
  <c r="B104" i="1" s="1"/>
  <c r="B95" i="1"/>
  <c r="B103" i="1" s="1"/>
  <c r="D100" i="1"/>
  <c r="F99" i="1"/>
  <c r="F98" i="1"/>
  <c r="G97" i="1"/>
  <c r="F97" i="1"/>
  <c r="G95" i="1"/>
  <c r="F95" i="1"/>
  <c r="F15" i="1"/>
  <c r="I217" i="1" l="1"/>
  <c r="I215" i="1"/>
  <c r="G122" i="18"/>
  <c r="I122" i="18" s="1"/>
  <c r="G149" i="18"/>
  <c r="G15" i="18"/>
  <c r="I15" i="18" s="1"/>
  <c r="G16" i="18"/>
  <c r="I16" i="18" s="1"/>
  <c r="I14" i="18"/>
  <c r="G17" i="18"/>
  <c r="I17" i="18" s="1"/>
  <c r="G90" i="18"/>
  <c r="G151" i="18"/>
  <c r="G152" i="18"/>
  <c r="I152" i="18" s="1"/>
  <c r="I240" i="18"/>
  <c r="K240" i="18" s="1"/>
  <c r="G153" i="18"/>
  <c r="I153" i="18" s="1"/>
  <c r="G118" i="18"/>
  <c r="I96" i="18"/>
  <c r="I104" i="18" s="1"/>
  <c r="I227" i="1"/>
  <c r="E250" i="1"/>
  <c r="I250" i="1" s="1"/>
  <c r="D108" i="1"/>
  <c r="D126" i="1" s="1"/>
  <c r="I219" i="1"/>
  <c r="I228" i="1" s="1"/>
  <c r="G88" i="1" s="1"/>
  <c r="I88" i="1" s="1"/>
  <c r="I249" i="1"/>
  <c r="D46" i="1"/>
  <c r="D47" i="1"/>
  <c r="I47" i="1"/>
  <c r="D42" i="1"/>
  <c r="I46" i="1"/>
  <c r="D45" i="1"/>
  <c r="I45" i="1"/>
  <c r="E251" i="1"/>
  <c r="I18" i="18" l="1"/>
  <c r="I118" i="18"/>
  <c r="G160" i="18"/>
  <c r="I160" i="18" s="1"/>
  <c r="I151" i="18"/>
  <c r="G161" i="18"/>
  <c r="G155" i="18"/>
  <c r="G91" i="18"/>
  <c r="I149" i="18"/>
  <c r="G154" i="18"/>
  <c r="I154" i="18" s="1"/>
  <c r="G150" i="18"/>
  <c r="I150" i="18" s="1"/>
  <c r="G98" i="18"/>
  <c r="I98" i="18" s="1"/>
  <c r="I90" i="18"/>
  <c r="I251" i="1"/>
  <c r="D188" i="1" s="1"/>
  <c r="I229" i="1"/>
  <c r="G122" i="1" s="1"/>
  <c r="I122" i="1" s="1"/>
  <c r="E233" i="1"/>
  <c r="G233" i="1" s="1"/>
  <c r="G236" i="1" s="1"/>
  <c r="I236" i="1" s="1"/>
  <c r="G90" i="1" s="1"/>
  <c r="G14" i="1"/>
  <c r="I14" i="1" s="1"/>
  <c r="G96" i="1"/>
  <c r="G118" i="1" s="1"/>
  <c r="G149" i="1"/>
  <c r="I106" i="18" l="1"/>
  <c r="G162" i="18"/>
  <c r="I162" i="18" s="1"/>
  <c r="I163" i="18" s="1"/>
  <c r="I155" i="18"/>
  <c r="I157" i="18" s="1"/>
  <c r="I121" i="18" s="1"/>
  <c r="G99" i="18"/>
  <c r="I99" i="18" s="1"/>
  <c r="I100" i="18" s="1"/>
  <c r="I91" i="18"/>
  <c r="I107" i="18" s="1"/>
  <c r="I108" i="18" s="1"/>
  <c r="G108" i="18" s="1"/>
  <c r="G167" i="18"/>
  <c r="I161" i="18"/>
  <c r="G17" i="1"/>
  <c r="I17" i="1" s="1"/>
  <c r="G153" i="1"/>
  <c r="I153" i="1" s="1"/>
  <c r="G152" i="1"/>
  <c r="I152" i="1" s="1"/>
  <c r="I240" i="1"/>
  <c r="K240" i="1" s="1"/>
  <c r="G155" i="1" s="1"/>
  <c r="D178" i="1"/>
  <c r="D184" i="1" s="1"/>
  <c r="D186" i="1" s="1"/>
  <c r="D191" i="1" s="1"/>
  <c r="D202" i="1" s="1"/>
  <c r="I96" i="1"/>
  <c r="I104" i="1" s="1"/>
  <c r="G15" i="1"/>
  <c r="I15" i="1" s="1"/>
  <c r="G151" i="1"/>
  <c r="I151" i="1" s="1"/>
  <c r="G16" i="1"/>
  <c r="I16" i="1" s="1"/>
  <c r="G154" i="1"/>
  <c r="I154" i="1" s="1"/>
  <c r="G150" i="1"/>
  <c r="I150" i="1" s="1"/>
  <c r="I149" i="1"/>
  <c r="G160" i="1"/>
  <c r="I160" i="1" s="1"/>
  <c r="I118" i="1"/>
  <c r="I90" i="1"/>
  <c r="G98" i="1"/>
  <c r="I98" i="1" s="1"/>
  <c r="G168" i="18" l="1"/>
  <c r="I168" i="18" s="1"/>
  <c r="I167" i="18"/>
  <c r="G185" i="18"/>
  <c r="I185" i="18" s="1"/>
  <c r="G112" i="18"/>
  <c r="I92" i="18"/>
  <c r="G92" i="18" s="1"/>
  <c r="I18" i="1"/>
  <c r="G161" i="1"/>
  <c r="I161" i="1" s="1"/>
  <c r="G91" i="1"/>
  <c r="I91" i="1" s="1"/>
  <c r="I106" i="1"/>
  <c r="G162" i="1"/>
  <c r="I162" i="1" s="1"/>
  <c r="I155" i="1"/>
  <c r="I157" i="1" s="1"/>
  <c r="I121" i="1" s="1"/>
  <c r="G113" i="18" l="1"/>
  <c r="I112" i="18"/>
  <c r="G123" i="18"/>
  <c r="I123" i="18" s="1"/>
  <c r="I124" i="18" s="1"/>
  <c r="G170" i="18"/>
  <c r="G167" i="1"/>
  <c r="I167" i="1" s="1"/>
  <c r="G99" i="1"/>
  <c r="I99" i="1" s="1"/>
  <c r="I100" i="1" s="1"/>
  <c r="I163" i="1"/>
  <c r="I92" i="1"/>
  <c r="G92" i="1" s="1"/>
  <c r="I170" i="18" l="1"/>
  <c r="G172" i="18"/>
  <c r="G115" i="18"/>
  <c r="I115" i="18" s="1"/>
  <c r="G114" i="18"/>
  <c r="I114" i="18" s="1"/>
  <c r="I113" i="18"/>
  <c r="I116" i="18" s="1"/>
  <c r="I126" i="18" s="1"/>
  <c r="I188" i="18" s="1"/>
  <c r="G168" i="1"/>
  <c r="I168" i="1" s="1"/>
  <c r="I107" i="1"/>
  <c r="I108" i="1" s="1"/>
  <c r="G108" i="1" s="1"/>
  <c r="G185" i="1" s="1"/>
  <c r="I185" i="1" s="1"/>
  <c r="G170" i="1"/>
  <c r="G123" i="1"/>
  <c r="I123" i="1" s="1"/>
  <c r="I124" i="1" s="1"/>
  <c r="I184" i="18" l="1"/>
  <c r="I186" i="18" s="1"/>
  <c r="I172" i="18"/>
  <c r="I174" i="18" s="1"/>
  <c r="G173" i="18"/>
  <c r="I173" i="18" s="1"/>
  <c r="G112" i="1"/>
  <c r="G113" i="1" s="1"/>
  <c r="I170" i="1"/>
  <c r="G172" i="1"/>
  <c r="I191" i="18" l="1"/>
  <c r="I202" i="18" s="1"/>
  <c r="I11" i="18" s="1"/>
  <c r="I29" i="18" s="1"/>
  <c r="N30" i="18" s="1"/>
  <c r="I112" i="1"/>
  <c r="G173" i="1"/>
  <c r="I173" i="1" s="1"/>
  <c r="I172" i="1"/>
  <c r="G114" i="1"/>
  <c r="I114" i="1" s="1"/>
  <c r="G115" i="1"/>
  <c r="I115" i="1" s="1"/>
  <c r="I113" i="1"/>
  <c r="I174" i="1" l="1"/>
  <c r="I116" i="1"/>
  <c r="I126" i="1" s="1"/>
  <c r="I188" i="1" s="1"/>
  <c r="I184" i="1" s="1"/>
  <c r="I186" i="1" s="1"/>
  <c r="I191" i="1" l="1"/>
  <c r="I202" i="1" s="1"/>
  <c r="I11" i="1" s="1"/>
  <c r="I29" i="1" s="1"/>
  <c r="B7" i="24" s="1"/>
  <c r="B9" i="24" s="1"/>
  <c r="B13" i="24" l="1"/>
  <c r="B15" i="24" s="1"/>
</calcChain>
</file>

<file path=xl/comments1.xml><?xml version="1.0" encoding="utf-8"?>
<comments xmlns="http://schemas.openxmlformats.org/spreadsheetml/2006/main">
  <authors>
    <author>A Anker</author>
  </authors>
  <commentList>
    <comment ref="R196" authorId="0" shapeId="0">
      <text>
        <r>
          <rPr>
            <b/>
            <sz val="9"/>
            <color indexed="81"/>
            <rFont val="Tahoma"/>
            <family val="2"/>
          </rPr>
          <t>A Anker:</t>
        </r>
        <r>
          <rPr>
            <sz val="9"/>
            <color indexed="81"/>
            <rFont val="Tahoma"/>
            <family val="2"/>
          </rPr>
          <t xml:space="preserve">
Future 50% allocation to 138kV Facilities</t>
        </r>
      </text>
    </comment>
    <comment ref="R206" authorId="0" shapeId="0">
      <text>
        <r>
          <rPr>
            <b/>
            <sz val="9"/>
            <color indexed="81"/>
            <rFont val="Tahoma"/>
            <family val="2"/>
          </rPr>
          <t>A Anker:</t>
        </r>
        <r>
          <rPr>
            <sz val="9"/>
            <color indexed="81"/>
            <rFont val="Tahoma"/>
            <family val="2"/>
          </rPr>
          <t xml:space="preserve">
Future 37.5% allocation to 138kV Facilities</t>
        </r>
      </text>
    </comment>
  </commentList>
</comments>
</file>

<file path=xl/sharedStrings.xml><?xml version="1.0" encoding="utf-8"?>
<sst xmlns="http://schemas.openxmlformats.org/spreadsheetml/2006/main" count="31069" uniqueCount="3487">
  <si>
    <t xml:space="preserve">Formula Rate - Non-Levelized </t>
  </si>
  <si>
    <t xml:space="preserve">     Rate Formula Template</t>
  </si>
  <si>
    <t xml:space="preserve"> </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</si>
  <si>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</si>
  <si>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</si>
  <si>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</si>
  <si>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</si>
  <si>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</si>
  <si>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</si>
  <si>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</si>
  <si>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</si>
  <si>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</si>
  <si>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</si>
  <si>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</si>
  <si>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</si>
  <si>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</si>
  <si>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</si>
  <si>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</si>
  <si>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</si>
  <si>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</si>
  <si>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</si>
  <si>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</si>
  <si>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</si>
  <si>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</si>
  <si>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</si>
  <si>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</si>
  <si>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</si>
  <si>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</si>
  <si>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</si>
  <si>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</si>
  <si>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</si>
  <si>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</si>
  <si>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</si>
  <si>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</si>
  <si>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</si>
  <si>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</si>
  <si>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</si>
  <si>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</si>
  <si>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</si>
  <si>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</si>
  <si>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</si>
  <si>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</si>
  <si>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</si>
  <si>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</si>
  <si>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</si>
  <si>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Transmission</t>
  </si>
  <si>
    <t>Company Total</t>
  </si>
  <si>
    <t xml:space="preserve">                  Allocator</t>
  </si>
  <si>
    <t>(Col 3 times Col 4)</t>
  </si>
  <si>
    <t>RATE BASE:</t>
  </si>
  <si>
    <t xml:space="preserve">  Production</t>
  </si>
  <si>
    <t>12h.A.6.e</t>
  </si>
  <si>
    <t>NA</t>
  </si>
  <si>
    <t xml:space="preserve">  Transmission</t>
  </si>
  <si>
    <t>12h.A.11.e</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</si>
  <si>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</si>
  <si>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</si>
  <si>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</si>
  <si>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</si>
  <si>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</si>
  <si>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</si>
  <si>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</si>
  <si>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</si>
  <si>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</si>
  <si>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</si>
  <si>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</si>
  <si>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</si>
  <si>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</si>
  <si>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</si>
  <si>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</si>
  <si>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</si>
  <si>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TE</t>
  </si>
  <si>
    <t>GP</t>
  </si>
  <si>
    <t>RATE BASE  (sum lines 18, 24, 25, and 29)</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</si>
  <si>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</si>
  <si>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</si>
  <si>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</si>
  <si>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</si>
  <si>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</si>
  <si>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</si>
  <si>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</si>
  <si>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</si>
  <si>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</si>
  <si>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</si>
  <si>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</si>
  <si>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</si>
  <si>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</si>
  <si>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</si>
  <si>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</si>
  <si>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</si>
  <si>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</si>
  <si>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</si>
  <si>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</si>
  <si>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</si>
  <si>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</si>
  <si>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</si>
  <si>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</si>
  <si>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</si>
  <si>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</si>
  <si>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</si>
  <si>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</si>
  <si>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</si>
  <si>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</si>
  <si>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</si>
  <si>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</si>
  <si>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</si>
  <si>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</si>
  <si>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</si>
  <si>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</si>
  <si>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</si>
  <si>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</si>
  <si>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</si>
  <si>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 xml:space="preserve">  Electric</t>
  </si>
  <si>
    <t>(line 17 / line 20)</t>
  </si>
  <si>
    <t>(line 16)</t>
  </si>
  <si>
    <t xml:space="preserve">  Gas</t>
  </si>
  <si>
    <t>*</t>
  </si>
  <si>
    <t xml:space="preserve">  Water</t>
  </si>
  <si>
    <t>RETURN (R)</t>
  </si>
  <si>
    <t>Cost</t>
  </si>
  <si>
    <t>%</t>
  </si>
  <si>
    <t>(Note P)</t>
  </si>
  <si>
    <t>Weighted</t>
  </si>
  <si>
    <t>=WCLTD</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</si>
  <si>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</si>
  <si>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</si>
  <si>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</si>
  <si>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</si>
  <si>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</si>
  <si>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</si>
  <si>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</si>
  <si>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</si>
  <si>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</si>
  <si>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</si>
  <si>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</si>
  <si>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</si>
  <si>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</si>
  <si>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</si>
  <si>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</si>
  <si>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</si>
  <si>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</si>
  <si>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</si>
  <si>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</si>
  <si>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</si>
  <si>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</si>
  <si>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</si>
  <si>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</si>
  <si>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</si>
  <si>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</si>
  <si>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</si>
  <si>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</si>
  <si>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</si>
  <si>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</si>
  <si>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</si>
  <si>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</si>
  <si>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</si>
  <si>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</si>
  <si>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</si>
  <si>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</si>
  <si>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33)</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</si>
  <si>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</si>
  <si>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</si>
  <si>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</si>
  <si>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</si>
  <si>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</si>
  <si>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(page 4, line 30)</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</si>
  <si>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</si>
  <si>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</si>
  <si>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</si>
  <si>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</si>
  <si>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</si>
  <si>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</si>
  <si>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</si>
  <si>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</si>
  <si>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</si>
  <si>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</si>
  <si>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</si>
  <si>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</si>
  <si>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</si>
  <si>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</si>
  <si>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</si>
  <si>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12h.B.5.f</t>
  </si>
  <si>
    <t>12h.B.6.f</t>
  </si>
  <si>
    <t>12h.G.4.d + 5.d.</t>
  </si>
  <si>
    <t>12h.B.5.c</t>
  </si>
  <si>
    <t>Amortized Investment Tax Credit (enter negative)</t>
  </si>
  <si>
    <t>U</t>
  </si>
  <si>
    <t>V</t>
  </si>
  <si>
    <t xml:space="preserve">REV. REQUIREMENT TO BE COLLECTED UNDER </t>
  </si>
  <si>
    <t>32a</t>
  </si>
  <si>
    <t>Proprietary Capital Cost Rate =</t>
  </si>
  <si>
    <t>page 3 of 5</t>
  </si>
  <si>
    <t>page 4 of 5</t>
  </si>
  <si>
    <t>page 5 of 5</t>
  </si>
  <si>
    <t xml:space="preserve">  [Rate Base (page 2, line 30) * Rate of Return (page 4, line 24)]</t>
  </si>
  <si>
    <t>(Note E)</t>
  </si>
  <si>
    <t>(line 16 / 52; line 16 / 52)</t>
  </si>
  <si>
    <t>(line 7 / line 15)</t>
  </si>
  <si>
    <t>(line 1- line 7)</t>
  </si>
  <si>
    <t>(line 2- line 8)</t>
  </si>
  <si>
    <t>(line 3 - line 9)</t>
  </si>
  <si>
    <t>(line 4 - line 10)</t>
  </si>
  <si>
    <t>(line 5 - line 11)</t>
  </si>
  <si>
    <t xml:space="preserve">     Less EPRI &amp; Reg. Comm. Exp. &amp; Non-safety Ad.  (Note I)</t>
  </si>
  <si>
    <t>TAXES OTHER THAN INCOME TAXES  (Note J)</t>
  </si>
  <si>
    <t>REV. REQUIREMENT  (sum lines 8, 12, 20, 27, 28)</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</si>
  <si>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</si>
  <si>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</si>
  <si>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</si>
  <si>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</si>
  <si>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</si>
  <si>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</si>
  <si>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</si>
  <si>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</si>
  <si>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</si>
  <si>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</si>
  <si>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</si>
  <si>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</si>
  <si>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</si>
  <si>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</si>
  <si>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</si>
  <si>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</si>
  <si>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</si>
  <si>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</si>
  <si>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</si>
  <si>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</si>
  <si>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</si>
  <si>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ADJUSTMENTS  (sum lines 19 - 23)</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</si>
  <si>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</si>
  <si>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</si>
  <si>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</si>
  <si>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</si>
  <si>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</si>
  <si>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</si>
  <si>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</si>
  <si>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</si>
  <si>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</si>
  <si>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</si>
  <si>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</si>
  <si>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</si>
  <si>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</si>
  <si>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</si>
  <si>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</si>
  <si>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</si>
  <si>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</si>
  <si>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</si>
  <si>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</si>
  <si>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</si>
  <si>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</si>
  <si>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</si>
  <si>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</si>
  <si>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32b</t>
  </si>
  <si>
    <t>W</t>
  </si>
  <si>
    <t>X</t>
  </si>
  <si>
    <t>12h.A.1&amp;18.e</t>
  </si>
  <si>
    <t>12a.B.25</t>
  </si>
  <si>
    <t>O&amp;M  (Note Z)</t>
  </si>
  <si>
    <t>12a.A.8.b + A.17.b</t>
  </si>
  <si>
    <t>12a.A.14.b + A.20.b</t>
  </si>
  <si>
    <t>DEPRECIATION AND AMORTIZATION EXPENSE  (Note Y)</t>
  </si>
  <si>
    <t>12h.B.7.c &amp; 12h.B.12.c</t>
  </si>
  <si>
    <t xml:space="preserve">              Long Term Interest  12a.A.24.b</t>
  </si>
  <si>
    <t>12a.B.39</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</si>
  <si>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</si>
  <si>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</si>
  <si>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</si>
  <si>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</si>
  <si>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</si>
  <si>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</si>
  <si>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</si>
  <si>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</si>
  <si>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</si>
  <si>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</si>
  <si>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</si>
  <si>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</si>
  <si>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</si>
  <si>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</si>
  <si>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</si>
  <si>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6a</t>
  </si>
  <si>
    <t>Adjustments to Net Revenue Requirement (Note AA)</t>
  </si>
  <si>
    <t>6b</t>
  </si>
  <si>
    <t>Interest on Adjustments (Note BB)</t>
  </si>
  <si>
    <t>6c</t>
  </si>
  <si>
    <t>Total Adjustment (line 6a + line 6b)</t>
  </si>
  <si>
    <t>AA</t>
  </si>
  <si>
    <t>BB</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</si>
  <si>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</si>
  <si>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</si>
  <si>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Interest required pursuant to Section V (Changes to Annual Updates) of Attachment O.  Interest on any refunds shall be entered as a negative number to reduce the</t>
  </si>
  <si>
    <t xml:space="preserve"> net revenue requirement.  Interest on surcharge shall be entered as a positive number to increase the net revenue requirement.</t>
  </si>
  <si>
    <t>6d</t>
  </si>
  <si>
    <t>Historic Year Actual ATRR</t>
  </si>
  <si>
    <t>6e</t>
  </si>
  <si>
    <t>6f</t>
  </si>
  <si>
    <t>6g</t>
  </si>
  <si>
    <t>Historic Year Actual Revenue</t>
  </si>
  <si>
    <t>Historic Year True-Up (line 6d – line 6e)</t>
  </si>
  <si>
    <t>Interest on Historic Year True-Up</t>
  </si>
  <si>
    <t>CC</t>
  </si>
  <si>
    <r>
      <t>Calculated using 13 month average balance</t>
    </r>
    <r>
      <rPr>
        <sz val="7"/>
        <rFont val="Times New Roman"/>
        <family val="1"/>
      </rPr>
      <t>.</t>
    </r>
  </si>
  <si>
    <t>Prairie Power, Inc.</t>
  </si>
  <si>
    <t>DD</t>
  </si>
  <si>
    <t>PPI is not an RUS borrower, but is a National Rural Utilities Cooperative Finance Corporation (“CFC”) borrower required to file CFC Form 12 which includes data comparable to RUS Form 12. References to RUS Form 12 and CFC Form 12 are identical for either Form 12, except where noted.</t>
  </si>
  <si>
    <t>Attachment O-PPI</t>
  </si>
  <si>
    <t xml:space="preserve"> Utilizing RUS/CFC Form 12 Data</t>
  </si>
  <si>
    <t>(line 1 minus line 6 plus line 6c plus line 6f plus line 6g)</t>
  </si>
  <si>
    <t>RUS/CFC Form 12</t>
  </si>
  <si>
    <t>Reference (Note DD)</t>
  </si>
  <si>
    <t>GROSS PLANT IN SERVICE  (Note Y, Note CC)</t>
  </si>
  <si>
    <t>ACCUMULATED DEPRECIATION  (Note Y, Note CC)</t>
  </si>
  <si>
    <t>ADJUSTMENTS TO RATE BASE  (Note F, Note CC)</t>
  </si>
  <si>
    <t>(Note G, Note CC)</t>
  </si>
  <si>
    <t xml:space="preserve">  Materials &amp; Supplies (Note G, Note CC)</t>
  </si>
  <si>
    <t xml:space="preserve">  Prepayments (Note CC)</t>
  </si>
  <si>
    <t xml:space="preserve">  Long Term Debt (Note CC, Note DD)</t>
  </si>
  <si>
    <t xml:space="preserve">  Proprietary Capital (Note CC)</t>
  </si>
  <si>
    <t>RUS/CFC Form 12 references are only relevant for end-of-year values.</t>
  </si>
  <si>
    <t xml:space="preserve">
To the extent the page references to RUS/CFC Form 12 are missing, the entity will include a "Notes" section in the RUS 12 to provide this data.</t>
  </si>
  <si>
    <t>Cash Working Capital assigned to transmission is one-eighth of O&amp;M allocated to transmission at page 3, line 8, column 5.  Prepayments are the electric related prepayments booked to Account No. 165 and reported on Section B, line 25 in the RUS/CFC 12.</t>
  </si>
  <si>
    <t>Removes transmission plant determined by Commission order to be state-jurisdictional according to the seven-factor test (until RUS/CFC 12 balances are adjusted to reflect application of seven-factor test). Pursuant to settlement established in Docket No. EL13-83-000 and EL13-83-001, through December 31, 2019 Prairie Power will increase page 4, line 2 by thirty percent (30%) of the gross book value of: (i) Prairie Power's Existing 69-kV Facilities (defined as "those Prairie Power 69-kV facilities determined by MISO as of June 1, 2013, to be transmission facilities and listed as of the date under Appendix G of the Transmission Owners Agreement."); (ii) Prairie Power's New 69-kV Facilities (defined as "those new, networked 69-kV facilities owned by Prairie Power and determined by MISO after June 1, 2013, to be transmission facilities and which are listed after that date under Appendix G or Appendix H of the Transmission Owners Agreement."); and (iii) the net of any upgrades or rebuilds less retirements on the Existing 69-kV Facilities.</t>
  </si>
  <si>
    <t xml:space="preserve">Debt cost rate = long-term interest (line 21) / long term debt (line 22).  The Proprietary Capital Cost rate is the Commission-approved MISO-wide "Base" Return on Equity (ROE) plus 50 basis points for RTO membership.  No change in ROE or the 50 basis points added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ER15-1210-000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  </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</si>
  <si>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</si>
  <si>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</si>
  <si>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</si>
  <si>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</si>
  <si>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PENDING IN ER17-215</t>
  </si>
  <si>
    <t xml:space="preserve">ROE Determination </t>
  </si>
  <si>
    <t>ROE per EL14-12, Effective 9-28-2016</t>
  </si>
  <si>
    <t>RTO Adder per ER15-2364, Effective January 1, 2016</t>
  </si>
  <si>
    <t>RUS Form 12a.B.46 + B.47 +B.52 + B.53 + B.54
CFC Form 12a.B.43 + B.44 +B.49 + B.50 + B.51</t>
  </si>
  <si>
    <t>References to data from RUS/CFC Form 12 are indicated as:   #.x.y.z  (Page, Section, Line, Column). For amounts calculated using 13 month average balances,</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</si>
  <si>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</si>
  <si>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For the 12 months ended 12/31/17</t>
  </si>
  <si>
    <t>Attachment O - PPI</t>
  </si>
  <si>
    <t>Rate Base and Debt/Equity Cost Support - 13-Month Balances</t>
  </si>
  <si>
    <t>0 = Actuals, 1 = Projections</t>
  </si>
  <si>
    <t>Electric / Non-electric Cost Support</t>
  </si>
  <si>
    <t>Previous Year</t>
  </si>
  <si>
    <t>Current Year</t>
  </si>
  <si>
    <t>13-mo.</t>
  </si>
  <si>
    <t>Line #s</t>
  </si>
  <si>
    <t>Descriptions</t>
  </si>
  <si>
    <t>Notes</t>
  </si>
  <si>
    <t>Instructions</t>
  </si>
  <si>
    <t>Jan</t>
  </si>
  <si>
    <t>Feb</t>
  </si>
  <si>
    <t>Mar</t>
  </si>
  <si>
    <t>Apr</t>
  </si>
  <si>
    <t>May</t>
  </si>
  <si>
    <t>Jun</t>
  </si>
  <si>
    <t>Jul</t>
  </si>
  <si>
    <t>Aug</t>
  </si>
  <si>
    <t>Sep</t>
  </si>
  <si>
    <t>Oct</t>
  </si>
  <si>
    <t>Nov</t>
  </si>
  <si>
    <t>Average</t>
  </si>
  <si>
    <t>Attach O Reference</t>
  </si>
  <si>
    <t>Plant In Service</t>
  </si>
  <si>
    <t>13-mo. Balances</t>
  </si>
  <si>
    <t>Page 2, Line 1</t>
  </si>
  <si>
    <t>Page 2, Line 2</t>
  </si>
  <si>
    <t>Page 2, Line 3</t>
  </si>
  <si>
    <t>Page 2, Line 4</t>
  </si>
  <si>
    <t>Page 2, Line 5</t>
  </si>
  <si>
    <t>Total Gross Electric Plant in Service</t>
  </si>
  <si>
    <t>Page 2, Line 6</t>
  </si>
  <si>
    <t>Accumulated Depreciation</t>
  </si>
  <si>
    <t>Page 2, Line 7</t>
  </si>
  <si>
    <t>Page 2, Line 8</t>
  </si>
  <si>
    <t>Page 2, Line 9</t>
  </si>
  <si>
    <t>Page 2, Line 10</t>
  </si>
  <si>
    <t>Page 2, Line 11</t>
  </si>
  <si>
    <t>Total Electric Plant Accumulated Depreciation</t>
  </si>
  <si>
    <t>Page 2, Line 12</t>
  </si>
  <si>
    <t>Land Held for Future Use (Trans Related)</t>
  </si>
  <si>
    <t>Land Held for Future Use</t>
  </si>
  <si>
    <t>Page 2, Line 25</t>
  </si>
  <si>
    <t>Working Capital</t>
  </si>
  <si>
    <t>Materials &amp; Supplies</t>
  </si>
  <si>
    <t>(Lines 27a+27b-27c)</t>
  </si>
  <si>
    <t>Page 2, Line 27</t>
  </si>
  <si>
    <t>27a</t>
  </si>
  <si>
    <t xml:space="preserve">  Station Transformers and Equipment</t>
  </si>
  <si>
    <t>27b</t>
  </si>
  <si>
    <t xml:space="preserve">   Line Materials &amp; Supplies</t>
  </si>
  <si>
    <t>27c</t>
  </si>
  <si>
    <t xml:space="preserve">   Non-Trans Transformers, Equipment, Materials &amp; Supplies</t>
  </si>
  <si>
    <t>Prepayments</t>
  </si>
  <si>
    <t>Page 2, Line 28</t>
  </si>
  <si>
    <t>LTD Balances</t>
  </si>
  <si>
    <t>Page 4, Line 22</t>
  </si>
  <si>
    <t>Equity/Propriatary Capital Balances</t>
  </si>
  <si>
    <t>Page 4, Line 23</t>
  </si>
  <si>
    <t xml:space="preserve">2017 Attachment O True Up, page 2, lines 1-12, 25, 27-28 &amp; page 4, lines 22-23 </t>
  </si>
  <si>
    <t>Account Group Name</t>
  </si>
  <si>
    <t>Account Number</t>
  </si>
  <si>
    <t>Account Name</t>
  </si>
  <si>
    <t>Property Description</t>
  </si>
  <si>
    <t>Asset Number</t>
  </si>
  <si>
    <t>Asset Detail Number</t>
  </si>
  <si>
    <t>In Service Date</t>
  </si>
  <si>
    <t>Quantity</t>
  </si>
  <si>
    <t>Inventory Code</t>
  </si>
  <si>
    <t>Description of Asset</t>
  </si>
  <si>
    <t>Total Cost</t>
  </si>
  <si>
    <t>Category</t>
  </si>
  <si>
    <t>Transmission Plant</t>
  </si>
  <si>
    <t>Land &amp; Land Rights - Transmission</t>
  </si>
  <si>
    <t>Amos Switching Station</t>
  </si>
  <si>
    <t/>
  </si>
  <si>
    <t>Station Equipment</t>
  </si>
  <si>
    <t>Metering</t>
  </si>
  <si>
    <t>East Lanesville substation</t>
  </si>
  <si>
    <t>Winchester Substation</t>
  </si>
  <si>
    <t>Winchester 138-69KV Substation</t>
  </si>
  <si>
    <t>Winchester Substation (transmission)</t>
  </si>
  <si>
    <t>Poles &amp; Fixtures</t>
  </si>
  <si>
    <t>55' poles</t>
  </si>
  <si>
    <t>60' poles</t>
  </si>
  <si>
    <t>65' poles</t>
  </si>
  <si>
    <t>70' poles</t>
  </si>
  <si>
    <t>75' poles</t>
  </si>
  <si>
    <t>Guys &amp; Anchors</t>
  </si>
  <si>
    <t>8' - 12' cross-arms</t>
  </si>
  <si>
    <t>Grounds</t>
  </si>
  <si>
    <t>Overhead Conductors &amp; Devices</t>
  </si>
  <si>
    <t>69KV Horizontal Line Post Insulators</t>
  </si>
  <si>
    <t>Strings Insulators-4 bells per string</t>
  </si>
  <si>
    <t>String Insulators-6 bells per string</t>
  </si>
  <si>
    <t>Switches</t>
  </si>
  <si>
    <t>Conductor-3/8" H.S. OHGW</t>
  </si>
  <si>
    <t>Conductor-3/0 ACSR 6/1</t>
  </si>
  <si>
    <t>Conductor-#4/0 ACSR</t>
  </si>
  <si>
    <t>Labor and overheads</t>
  </si>
  <si>
    <t>Insulators</t>
  </si>
  <si>
    <t>PT</t>
  </si>
  <si>
    <t>Capitalized interest</t>
  </si>
  <si>
    <t>50' poles</t>
  </si>
  <si>
    <t>80' poles</t>
  </si>
  <si>
    <t>13' - 26- cross-arms</t>
  </si>
  <si>
    <t>Post or pin insulators</t>
  </si>
  <si>
    <t>String Insulators-5 bells per string</t>
  </si>
  <si>
    <t>336.4 MCM-26/7 ACSR conductor</t>
  </si>
  <si>
    <t>Towers &amp; Fixtures</t>
  </si>
  <si>
    <t>Tower &amp; Fixtures</t>
  </si>
  <si>
    <t>50' pole</t>
  </si>
  <si>
    <t>50/1 Pole</t>
  </si>
  <si>
    <t>CW-11</t>
  </si>
  <si>
    <t>55' pole</t>
  </si>
  <si>
    <t>55/1 Pole</t>
  </si>
  <si>
    <t>CW-15</t>
  </si>
  <si>
    <t>60' pole</t>
  </si>
  <si>
    <t>Retire 60' pole</t>
  </si>
  <si>
    <t>CW-18</t>
  </si>
  <si>
    <t>CW-21</t>
  </si>
  <si>
    <t>Retire 70' pole</t>
  </si>
  <si>
    <t>70/1 Poles</t>
  </si>
  <si>
    <t>CW-24</t>
  </si>
  <si>
    <t>75/1 Poles</t>
  </si>
  <si>
    <t>85' poles</t>
  </si>
  <si>
    <t>95' poles</t>
  </si>
  <si>
    <t>BF-1</t>
  </si>
  <si>
    <t>TM-3 (69KV)</t>
  </si>
  <si>
    <t>1/0 ACSR 6/1</t>
  </si>
  <si>
    <t>Fault Indicators</t>
  </si>
  <si>
    <t>90' poles</t>
  </si>
  <si>
    <t>40' poles</t>
  </si>
  <si>
    <t>Pittsfield plant to Pittsfield sub 69kv ln L3-19</t>
  </si>
  <si>
    <t>75' pole</t>
  </si>
  <si>
    <t>Pittsfield Substation (transmission)</t>
  </si>
  <si>
    <t>Supervisory Control &amp; Power Line Carrier Equipment</t>
  </si>
  <si>
    <t>Pearl Plant Transmission Substation</t>
  </si>
  <si>
    <t>RTU replacements</t>
  </si>
  <si>
    <t>Communications Infrastructure</t>
  </si>
  <si>
    <t>WO Number</t>
  </si>
  <si>
    <t>201084</t>
  </si>
  <si>
    <t>138kv Winchester Substation-Alsey related</t>
  </si>
  <si>
    <t>795 (45/7) MCM ACSR</t>
  </si>
  <si>
    <t>Misc materials</t>
  </si>
  <si>
    <t>Outside consulting</t>
  </si>
  <si>
    <t>138kV Circuit Breakers</t>
  </si>
  <si>
    <t>PI Server Components</t>
  </si>
  <si>
    <t>200989</t>
  </si>
  <si>
    <t>SCADA &amp; RTU replacements</t>
  </si>
  <si>
    <t>Single port FRAD 56K-110VAC PO 12024</t>
  </si>
  <si>
    <t>Single port FRAD 56K-24VDC PO 12024</t>
  </si>
  <si>
    <t>Single VGA Video USB</t>
  </si>
  <si>
    <t>201124</t>
  </si>
  <si>
    <t>XTS 2500 Mobile Radio Units</t>
  </si>
  <si>
    <t>Misc SCADA</t>
  </si>
  <si>
    <t>201090</t>
  </si>
  <si>
    <t>Power System Engineering consultants (SCADA imp.)</t>
  </si>
  <si>
    <t>Labor and OH (SCADA implementation)</t>
  </si>
  <si>
    <t>OSI Software</t>
  </si>
  <si>
    <t>OSI SCADA</t>
  </si>
  <si>
    <t>AMER PWR (Scada PO 11255)</t>
  </si>
  <si>
    <t>Virtual RTU, DNP (Scada PO 11082)</t>
  </si>
  <si>
    <t>Elara III Caliso Remote (Scada PO 11020)</t>
  </si>
  <si>
    <t>200769</t>
  </si>
  <si>
    <t>RTU Replacements</t>
  </si>
  <si>
    <t>MCC7500 Dispatch Console System</t>
  </si>
  <si>
    <t>APX 7500 Mobile Radio Units</t>
  </si>
  <si>
    <t>XTL 2500 Mobile Radio Units</t>
  </si>
  <si>
    <t>Replace Pole 179, 180, 181 on L8-1</t>
  </si>
  <si>
    <t>201335</t>
  </si>
  <si>
    <t>Retire Poles</t>
  </si>
  <si>
    <t>SCADA Implementation</t>
  </si>
  <si>
    <t>PSE - Land Mobile Radio System Design</t>
  </si>
  <si>
    <t>Fiber Optic Connections and Fiber WAN SCADA Network Equip</t>
  </si>
  <si>
    <t>Alsey to Pittsfield</t>
  </si>
  <si>
    <t>ROW for Alsey to Pittsfield</t>
  </si>
  <si>
    <t>201198</t>
  </si>
  <si>
    <t>201192</t>
  </si>
  <si>
    <t>Pittsfield 138kV Substation</t>
  </si>
  <si>
    <t>VXL04TATO242_ABB</t>
  </si>
  <si>
    <t>201194</t>
  </si>
  <si>
    <t>Switch Operator Platform</t>
  </si>
  <si>
    <t>SAND, ROCK AND CEMENT</t>
  </si>
  <si>
    <t>SAND</t>
  </si>
  <si>
    <t>ROCK</t>
  </si>
  <si>
    <t>Riser/Enclosure</t>
  </si>
  <si>
    <t>REBAR, 9.8 Tons, A615, GRADE 60-BLACK BA</t>
  </si>
  <si>
    <t>Rebar for 1 Foundation Per Attached Draw</t>
  </si>
  <si>
    <t>PULL BOX, 38" X 38" X 6" RISER WITH HATC</t>
  </si>
  <si>
    <t>PULL BOX 50" X 76" X 6" RISER WITH HATCH</t>
  </si>
  <si>
    <t>G-38 (Surge Arrester, 98KV MCOV, 120KV R</t>
  </si>
  <si>
    <t>G-35 (Arrester, Surge,  48 or 49 KV MCOV</t>
  </si>
  <si>
    <t>DV-42 (Voltage Transformer, 128 kV, Sing</t>
  </si>
  <si>
    <t>CONCRETE WORK</t>
  </si>
  <si>
    <t>CONCRETE</t>
  </si>
  <si>
    <t>BUS SUPPORT, TUBE TO INSULATOR, 5" TUBE</t>
  </si>
  <si>
    <t>BUS COUPLER, BOLTED, ALUM, STRAIGHT, 5"</t>
  </si>
  <si>
    <t>BUS COUPLER, BOLTED, ALUM, 60 DEG. ANGLE</t>
  </si>
  <si>
    <t>65' Lightning Mast</t>
  </si>
  <si>
    <t>5" Aluminum bus pipe 6063T6, Sch. 40</t>
  </si>
  <si>
    <t>3-Phase PT Support</t>
  </si>
  <si>
    <t>3-Phase Low Switch Support</t>
  </si>
  <si>
    <t>3-Phase Low Bus Support</t>
  </si>
  <si>
    <t>3-Phase High Switch Support</t>
  </si>
  <si>
    <t>3-Phase High Bus Support</t>
  </si>
  <si>
    <t>2 Cages &amp; Misc. Reinforced Steel</t>
  </si>
  <si>
    <t>2 ½" Aluminum bus pipe 6063T6, Sch. 40</t>
  </si>
  <si>
    <t>2 ½ Aluminum bus pipe 6063T6, Sch. 40</t>
  </si>
  <si>
    <t>1-Phase Low Bus Support</t>
  </si>
  <si>
    <t>138kV, 1200 Amp Circuit Switcher, Series</t>
  </si>
  <si>
    <t>138kV A-Frame Deadend</t>
  </si>
  <si>
    <t>Steel Poles</t>
  </si>
  <si>
    <t>TUS-1BDC-DPmod 100</t>
  </si>
  <si>
    <t>TUS-1BDC-DP2 110</t>
  </si>
  <si>
    <t>TUS-1BDC-DP2 105</t>
  </si>
  <si>
    <t>TUS-1BDC-DP1 110</t>
  </si>
  <si>
    <t>TUS-1BDC-DP 95</t>
  </si>
  <si>
    <t>TUS-1BDC-DP 90</t>
  </si>
  <si>
    <t>TUS-1BDC-DP 80</t>
  </si>
  <si>
    <t>TUS-1BDC-DP 115</t>
  </si>
  <si>
    <t>TUS-1BDC-DP 100</t>
  </si>
  <si>
    <t>TUS-138DC-2 135</t>
  </si>
  <si>
    <t>TUS-138DC-2 125</t>
  </si>
  <si>
    <t>TUS-138DC-2 120</t>
  </si>
  <si>
    <t>TUS-138DC-2 115</t>
  </si>
  <si>
    <t>TUS-138DC-2 110</t>
  </si>
  <si>
    <t>TUS-138DC-1(500) 95</t>
  </si>
  <si>
    <t>TUS-138DC-1(500) 130</t>
  </si>
  <si>
    <t>TUS-138DC-1(500) 125</t>
  </si>
  <si>
    <t>TUS-138DC-1(500) 120</t>
  </si>
  <si>
    <t>TUS-138DC-1(500) 115</t>
  </si>
  <si>
    <t>TUS-138DC-1(500) 110</t>
  </si>
  <si>
    <t>TUS-138DC-1(500) 105</t>
  </si>
  <si>
    <t>TUS-138DC-1(500) 100</t>
  </si>
  <si>
    <t>TUS-138DC-1(425) 95</t>
  </si>
  <si>
    <t>TUS-138DC-1(425) 90</t>
  </si>
  <si>
    <t>TUS-138DC-1(425) 125</t>
  </si>
  <si>
    <t>TUS-138DC-1(425) 120</t>
  </si>
  <si>
    <t>TUS-138DC-1(425) 115</t>
  </si>
  <si>
    <t>TUS-138DC-1(425) 110</t>
  </si>
  <si>
    <t>TUS-138DC-1(425) 105</t>
  </si>
  <si>
    <t>TUS-138DC-1(425) 100</t>
  </si>
  <si>
    <t>TUS-138DC(500) 135</t>
  </si>
  <si>
    <t>TUS-138DC(500) 125</t>
  </si>
  <si>
    <t>TUS-138DC(500) 120</t>
  </si>
  <si>
    <t>TUS-138DC(500) 115</t>
  </si>
  <si>
    <t>TUS-138DC(500) 110</t>
  </si>
  <si>
    <t>TUS-138DC(500) 105</t>
  </si>
  <si>
    <t>TUS-138DC(425) 130</t>
  </si>
  <si>
    <t>TUS-138DC(425) 115</t>
  </si>
  <si>
    <t>TUS-138DC(425) 110</t>
  </si>
  <si>
    <t>TUS-138DC(425) 105</t>
  </si>
  <si>
    <t>TUS-138DC(425) 100</t>
  </si>
  <si>
    <t>TUS-138DC(375) 95</t>
  </si>
  <si>
    <t>TUS-138DC(375) 90</t>
  </si>
  <si>
    <t>TUS-138DC(375) 135</t>
  </si>
  <si>
    <t>TUS-138DC(375) 130</t>
  </si>
  <si>
    <t>TUS-138DC(375) 125</t>
  </si>
  <si>
    <t>TUS-138DC(375) 115</t>
  </si>
  <si>
    <t>TUS-138DC(375) 110</t>
  </si>
  <si>
    <t>TUS-138DC(375) 105</t>
  </si>
  <si>
    <t>TUS-138DC(375) 100</t>
  </si>
  <si>
    <t>TUS-138DC(325) 135</t>
  </si>
  <si>
    <t>TUS-138DC(325) 130</t>
  </si>
  <si>
    <t>TUS-138DC(325) 125</t>
  </si>
  <si>
    <t>TUS-138DC(325) 120</t>
  </si>
  <si>
    <t>TUS-138DC(325) 115</t>
  </si>
  <si>
    <t>TUS-138DC(325) 110</t>
  </si>
  <si>
    <t>TUS-138DC(325) 105</t>
  </si>
  <si>
    <t>TUS-138DC(325) 100</t>
  </si>
  <si>
    <t>TUS-1-1 125</t>
  </si>
  <si>
    <t>TUS-1-1 120</t>
  </si>
  <si>
    <t>TUS-1(350) 95</t>
  </si>
  <si>
    <t>TUS-1(350) 90</t>
  </si>
  <si>
    <t>TUS-1(350) 110</t>
  </si>
  <si>
    <t>TUS-1(350) 105</t>
  </si>
  <si>
    <t>TUS-1(350) 100</t>
  </si>
  <si>
    <t>TUS-1(275) 90</t>
  </si>
  <si>
    <t>TUS-1(275) 105</t>
  </si>
  <si>
    <t>TUS-1(275) 100</t>
  </si>
  <si>
    <t>TSS-5G-TAN 90</t>
  </si>
  <si>
    <t>TSS-5GG-DP 75</t>
  </si>
  <si>
    <t>TSS-5GG 115</t>
  </si>
  <si>
    <t>TSS-5GG 110</t>
  </si>
  <si>
    <t>TSS-5GG 105</t>
  </si>
  <si>
    <t>TSS-5GA-1 85</t>
  </si>
  <si>
    <t>TSS-5GA-1 70</t>
  </si>
  <si>
    <t>TSS-5GA 95</t>
  </si>
  <si>
    <t>TSS-5GA 90</t>
  </si>
  <si>
    <t>TSS-5GA 85</t>
  </si>
  <si>
    <t>TSS-5GA 110</t>
  </si>
  <si>
    <t>TSS-5GA 100</t>
  </si>
  <si>
    <t>TSS-5ADC 125</t>
  </si>
  <si>
    <t>TSS-5AADC-DP 90</t>
  </si>
  <si>
    <t>TSS-5AADC 125</t>
  </si>
  <si>
    <t>TSS-5AADC 115</t>
  </si>
  <si>
    <t>TSS-5AA-4 70</t>
  </si>
  <si>
    <t>TSS-5AA-3 75</t>
  </si>
  <si>
    <t>TSS-5AA-2 80</t>
  </si>
  <si>
    <t>TSS-5AA-1 100</t>
  </si>
  <si>
    <t>TSS-5AA 95</t>
  </si>
  <si>
    <t>TSS-5AA 90</t>
  </si>
  <si>
    <t>TSS-5AA 120</t>
  </si>
  <si>
    <t>TSS-5AA 110</t>
  </si>
  <si>
    <t>TSS-5AA 105</t>
  </si>
  <si>
    <t>TSS-5AA 100</t>
  </si>
  <si>
    <t>TSS-5A 95</t>
  </si>
  <si>
    <t>TSS-5A 120</t>
  </si>
  <si>
    <t>TSS-5A 100</t>
  </si>
  <si>
    <t>TSS-4A 125</t>
  </si>
  <si>
    <t>TSS-4A 120</t>
  </si>
  <si>
    <t>TSS-4A 115</t>
  </si>
  <si>
    <t>TSS-4A 110</t>
  </si>
  <si>
    <t>TSS-4A 105</t>
  </si>
  <si>
    <t>TSS-4A 100</t>
  </si>
  <si>
    <t>TPS-138-BRACE-2 105</t>
  </si>
  <si>
    <t>TPS-138-BRACE-1 110</t>
  </si>
  <si>
    <t>TPS-138-BRACE-1 105</t>
  </si>
  <si>
    <t>TPS-138-BRACE 95</t>
  </si>
  <si>
    <t>TPS-138-BRACE 90</t>
  </si>
  <si>
    <t>TPS-138-BRACE 120</t>
  </si>
  <si>
    <t>TPS-138-BRACE 115</t>
  </si>
  <si>
    <t>TPS-138-BRACE 110</t>
  </si>
  <si>
    <t>TPS-138-BRACE 105</t>
  </si>
  <si>
    <t>TPS-138-BRACE 100</t>
  </si>
  <si>
    <t>THS-15D 80</t>
  </si>
  <si>
    <t>THS-15D 65</t>
  </si>
  <si>
    <t>STUB (Type 2) 35</t>
  </si>
  <si>
    <t>STUB (Type 2) 30</t>
  </si>
  <si>
    <t>STUB (Type 1) 35</t>
  </si>
  <si>
    <t>EC-1V-5BC-138-2000</t>
  </si>
  <si>
    <t>7 #9 AW</t>
  </si>
  <si>
    <t>AJ-5 (Wire, Alumoweld 7, #9)</t>
  </si>
  <si>
    <t>AJ-15 (Wire, 4/0 ACSR 6/1)</t>
  </si>
  <si>
    <t>1272 ACSR CONDUCTOR 45/7 BITTERN</t>
  </si>
  <si>
    <t>VM-1SE</t>
  </si>
  <si>
    <t>Loose Tube AlumaCore OPGW Cable</t>
  </si>
  <si>
    <t>Item: DNO-8234.  Loose Tube AlumaCore OP</t>
  </si>
  <si>
    <t>CentraCore OPGW Cable</t>
  </si>
  <si>
    <t>Item: DNO-7330    CentraCore OPGW Cable,</t>
  </si>
  <si>
    <t>ES-1-3BC-69-1200 POP</t>
  </si>
  <si>
    <t>AJ-23 (Wire, 336.4 MCM, 26/7 ACSR)</t>
  </si>
  <si>
    <t>AJ-14 (Wire, 3/0 ACSR 6/1)</t>
  </si>
  <si>
    <t>795 ACSR. 45/7, Tern</t>
  </si>
  <si>
    <t>795 ACSR, 45/7, Tern</t>
  </si>
  <si>
    <t>7/16" HS, Galvanized, 7 Strand, Guy Wire</t>
  </si>
  <si>
    <t>7'16" HS, Galvanized, 7-Strand Guy Wire</t>
  </si>
  <si>
    <t>7/16"-GUY STRAND PER FT WIRE GUY SIZE(IN</t>
  </si>
  <si>
    <t>7/16" HS, Galvanized, 7-Strand, Guy Wire</t>
  </si>
  <si>
    <t>7#9, Alumoweld, OHGW</t>
  </si>
  <si>
    <t>7#9 Alumoweld, OHGW</t>
  </si>
  <si>
    <t>4/0 ACSR, 6/1, Penguin</t>
  </si>
  <si>
    <t>336 ACSR, 26/7, Linnet</t>
  </si>
  <si>
    <t>Conductor-336 ACSR, 18/1</t>
  </si>
  <si>
    <t>336 ACSR, 18/1, Merlin</t>
  </si>
  <si>
    <t>ABB Power Circuit Breaker Model #145PM40-20B</t>
  </si>
  <si>
    <t>201170</t>
  </si>
  <si>
    <t>Fiber OPGW, AFL CC-71/512 Winchester Switch Station to Cass</t>
  </si>
  <si>
    <t>201560</t>
  </si>
  <si>
    <t>Fiber SCADA Network Alsey Sub</t>
  </si>
  <si>
    <t>201383</t>
  </si>
  <si>
    <t>Fiber SCADA Network Winchester Sub</t>
  </si>
  <si>
    <t>201381</t>
  </si>
  <si>
    <t>Fiber Jax to Winchester</t>
  </si>
  <si>
    <t>201317</t>
  </si>
  <si>
    <t>Alsey to Smith 138</t>
  </si>
  <si>
    <t>Asset #14325 &amp; #14324 not yet in service include with 201198</t>
  </si>
  <si>
    <t>201199</t>
  </si>
  <si>
    <t>WAN Design</t>
  </si>
  <si>
    <t>201123</t>
  </si>
  <si>
    <t>Fiber WAN Operations Network Equipment Pittsfield Transmission Substation</t>
  </si>
  <si>
    <t>201813</t>
  </si>
  <si>
    <t>Pittsfield Switch Cellular Router Site</t>
  </si>
  <si>
    <t>201807</t>
  </si>
  <si>
    <t>Fiber Installation - Cass Comm to MEC Office</t>
  </si>
  <si>
    <t>201811</t>
  </si>
  <si>
    <t>Fiber Optic Connection - PPI Pittsfield Switching Station to ICN Pittsfield</t>
  </si>
  <si>
    <t>201529</t>
  </si>
  <si>
    <t>Fiber Optic Connection - PPI/AEC Mt. Sterling Office to Cass Comm</t>
  </si>
  <si>
    <t>201528</t>
  </si>
  <si>
    <t>Fiber Optic Connection - PPI/AEC Mt. Sterling Office to ICN</t>
  </si>
  <si>
    <t>201527</t>
  </si>
  <si>
    <t>Fiber Entrance into Pittsfield Switching Station</t>
  </si>
  <si>
    <t>201517</t>
  </si>
  <si>
    <t>Fiber Entrance into AEC's Mt. Sterling Offic</t>
  </si>
  <si>
    <t>201516</t>
  </si>
  <si>
    <t>Fiber</t>
  </si>
  <si>
    <t>OPGW Fiber WAN Connection - Athens Tap</t>
  </si>
  <si>
    <t>201601</t>
  </si>
  <si>
    <t>Alsey to Pittsfield 138kV - additional costs</t>
  </si>
  <si>
    <t>795 KCMIL 26/7 ACSR/GA2 DRAKE</t>
  </si>
  <si>
    <t>201672</t>
  </si>
  <si>
    <t>Splicing for ATC South of Jacksonville</t>
  </si>
  <si>
    <t>201947</t>
  </si>
  <si>
    <t>Pittsfield 138kV Sub - additional costs</t>
  </si>
  <si>
    <t>Fiber Optic Connection - ICN Route Macomb - Mt. Sterling</t>
  </si>
  <si>
    <t>201797</t>
  </si>
  <si>
    <t>Fiber WAN Connection - Macomb Sub to MDTC meet point</t>
  </si>
  <si>
    <t>201651</t>
  </si>
  <si>
    <t>Fiber WAN Connection - Macomb Sub to ICN meet point</t>
  </si>
  <si>
    <t>201652</t>
  </si>
  <si>
    <t>Fiber WAN SCADA Network Equipment - AEC Mt. Sterling Office</t>
  </si>
  <si>
    <t>201510</t>
  </si>
  <si>
    <t>Fiber WAN SCADA Network Equipment - Pittsfield Sw. Sta</t>
  </si>
  <si>
    <t>201508</t>
  </si>
  <si>
    <t>Fiber Optic Connection - St. David to SREC Office</t>
  </si>
  <si>
    <t>201467</t>
  </si>
  <si>
    <t>Fiber Optic Connect Ipava to MCTC Meet Point</t>
  </si>
  <si>
    <t>201466</t>
  </si>
  <si>
    <t>Fiber Install 69 kV Line Ipava, Smithfield, St. David, Ellisville</t>
  </si>
  <si>
    <t>201465</t>
  </si>
  <si>
    <t>Fiber WAN SCADA Network Equip - Canton SREC Co</t>
  </si>
  <si>
    <t>201386</t>
  </si>
  <si>
    <t>Fiber WAN SCADA Network Equip - Sfld Office - credit</t>
  </si>
  <si>
    <t>201376</t>
  </si>
  <si>
    <t>Completed not classified</t>
  </si>
  <si>
    <t>201719</t>
  </si>
  <si>
    <t>MDTC Fiber Lease at John Deere Hwy 336</t>
  </si>
  <si>
    <t>201956</t>
  </si>
  <si>
    <t>Hillview Tap Splicing</t>
  </si>
  <si>
    <t>201987</t>
  </si>
  <si>
    <t>New Facilities</t>
  </si>
  <si>
    <t>Cost Allocation</t>
  </si>
  <si>
    <t>No Allocation</t>
  </si>
  <si>
    <t>Network 138kV Ratio</t>
  </si>
  <si>
    <t>Network 69kV Ratio</t>
  </si>
  <si>
    <t>69kV Type</t>
  </si>
  <si>
    <t>69kV Category</t>
  </si>
  <si>
    <t>138-kV Facilities</t>
  </si>
  <si>
    <t>New 69-kV Facilities</t>
  </si>
  <si>
    <t>Ipava Substation</t>
  </si>
  <si>
    <t>Down pmt - Ipava Sub Land</t>
  </si>
  <si>
    <t>Land for Ipava Sub</t>
  </si>
  <si>
    <t>Retire/rcl former member 69kV assets</t>
  </si>
  <si>
    <t>Network/Total 69 kV Mileage Ratio</t>
  </si>
  <si>
    <t>ED-6</t>
  </si>
  <si>
    <t>Relay, SEL 351S (includes eng, labor, OH)</t>
  </si>
  <si>
    <t>201288</t>
  </si>
  <si>
    <t>2 network; Glenarm not</t>
  </si>
  <si>
    <t>ED-3</t>
  </si>
  <si>
    <t>Relay, SEL, SEL311C (includes eng, labor, OH)</t>
  </si>
  <si>
    <t>CT-16</t>
  </si>
  <si>
    <t>72kV 1200Amp A6004 Breaker</t>
  </si>
  <si>
    <t>201305</t>
  </si>
  <si>
    <t>EIEC substations</t>
  </si>
  <si>
    <t>Anchor Delivery Point Switch 689</t>
  </si>
  <si>
    <t>201166</t>
  </si>
  <si>
    <t>Naples Switching Station</t>
  </si>
  <si>
    <t>Materials</t>
  </si>
  <si>
    <t>201028</t>
  </si>
  <si>
    <t>Contractors, engineers, etc.</t>
  </si>
  <si>
    <t>Relay Panels</t>
  </si>
  <si>
    <t>Galvanized steel structure</t>
  </si>
  <si>
    <t>CW-26</t>
  </si>
  <si>
    <t>75/1 Pole</t>
  </si>
  <si>
    <t>CW-21A</t>
  </si>
  <si>
    <t>65/H1 Pole</t>
  </si>
  <si>
    <t>75kV SF6 Circuit Breaker</t>
  </si>
  <si>
    <t>Concrete Building PO11385</t>
  </si>
  <si>
    <t>Hillview Switching Station</t>
  </si>
  <si>
    <t>Callender Construction - rock</t>
  </si>
  <si>
    <t>200721</t>
  </si>
  <si>
    <t>Fill dirt</t>
  </si>
  <si>
    <t>Interest</t>
  </si>
  <si>
    <t>Toth and Associates switching station</t>
  </si>
  <si>
    <t>Stanley Consulting switching station</t>
  </si>
  <si>
    <t>Labor and overheads Hillview Switching Station</t>
  </si>
  <si>
    <t>55/1 poles (El Dara to Hadley)</t>
  </si>
  <si>
    <t>201215</t>
  </si>
  <si>
    <t>55' Class 1 poles El Dara to Hadley</t>
  </si>
  <si>
    <t>65/1 Pole (El Dara to Hadley)</t>
  </si>
  <si>
    <t>65' Class 1 pole El Dara to Hadley</t>
  </si>
  <si>
    <t>70/1 poles (El Dara to Hadley)</t>
  </si>
  <si>
    <t>70' Class 1 poles El Dara to Hadley</t>
  </si>
  <si>
    <t>8' - 12' crossarms ( El Dara to Hadley)</t>
  </si>
  <si>
    <t>BF-3</t>
  </si>
  <si>
    <t>12' crossarms El Dara to Hadley</t>
  </si>
  <si>
    <t>8' crossarms El Dara to Hadley</t>
  </si>
  <si>
    <t>Ipava to Smithfield Rebuild</t>
  </si>
  <si>
    <t>Install pole wrap Ipava-Smithfield (contractors)</t>
  </si>
  <si>
    <t>201232</t>
  </si>
  <si>
    <t>Smithfield to Ellisville Rebuild</t>
  </si>
  <si>
    <t>Contractors</t>
  </si>
  <si>
    <t>200982</t>
  </si>
  <si>
    <t>Labor &amp; overheads</t>
  </si>
  <si>
    <t>Hardin Swamp Rebuild</t>
  </si>
  <si>
    <t>Misc materials and equipment</t>
  </si>
  <si>
    <t>201238</t>
  </si>
  <si>
    <t>Pole bands</t>
  </si>
  <si>
    <t>Clamps, bolts, wire, etc.</t>
  </si>
  <si>
    <t>Harware Cloth</t>
  </si>
  <si>
    <t>85/1 Poles</t>
  </si>
  <si>
    <t>Hillview Line Rebuild 69kV</t>
  </si>
  <si>
    <t>Misc materials and overhead</t>
  </si>
  <si>
    <t>200723</t>
  </si>
  <si>
    <t>Legal fees</t>
  </si>
  <si>
    <t>ROW Payments</t>
  </si>
  <si>
    <t>Stanley Consulting</t>
  </si>
  <si>
    <t>Tree Trimming</t>
  </si>
  <si>
    <t>Consultants - Toth &amp; Assoc</t>
  </si>
  <si>
    <t>SEECO Switches PO 10940</t>
  </si>
  <si>
    <t>Contract Work - BBC</t>
  </si>
  <si>
    <t>Labor and benefits</t>
  </si>
  <si>
    <t>Copper Wire</t>
  </si>
  <si>
    <t>Alumoweld Wire 7</t>
  </si>
  <si>
    <t>AJ-15</t>
  </si>
  <si>
    <t>4/0 Wire</t>
  </si>
  <si>
    <t>AFL-ADSS Fiber Optic Cable</t>
  </si>
  <si>
    <t>A-3</t>
  </si>
  <si>
    <t>Anchor 3 Helix</t>
  </si>
  <si>
    <t>40/2 Pole</t>
  </si>
  <si>
    <t>65/1 Poles</t>
  </si>
  <si>
    <t>60/2 Poles</t>
  </si>
  <si>
    <t>95/H2 Poles</t>
  </si>
  <si>
    <t>95/H1 Pole</t>
  </si>
  <si>
    <t>90/H1 Pole</t>
  </si>
  <si>
    <t>85/H2 Poles</t>
  </si>
  <si>
    <t>85/1 Pole</t>
  </si>
  <si>
    <t>80/H2 Poles</t>
  </si>
  <si>
    <t>80/1 Poles</t>
  </si>
  <si>
    <t>75/H2 Poles</t>
  </si>
  <si>
    <t>75/H1 Poles</t>
  </si>
  <si>
    <t>70/H2 Poles</t>
  </si>
  <si>
    <t>TM-3A (34.5KV)</t>
  </si>
  <si>
    <t>TMF-1 Fuse Structure</t>
  </si>
  <si>
    <t>MPC Switch Replacement</t>
  </si>
  <si>
    <t>201080</t>
  </si>
  <si>
    <t>70/H3 Steel Pole (MPC Switch Replacement)</t>
  </si>
  <si>
    <t>SCADA 11.5/24 Network/Total RTU 69 Ratio;       SCADA 1.5/24 Network/Total RTU 138 Ratio</t>
  </si>
  <si>
    <t>Kampsville Substation</t>
  </si>
  <si>
    <t>Kampsville Cap Bank</t>
  </si>
  <si>
    <t>201415</t>
  </si>
  <si>
    <t>Cap Bank to Pearl Station</t>
  </si>
  <si>
    <t>201226</t>
  </si>
  <si>
    <t>Pearl Station Control House, Relay &amp; Sub Equip</t>
  </si>
  <si>
    <t>201231</t>
  </si>
  <si>
    <t>Relay and Breaker at Winchester</t>
  </si>
  <si>
    <t>201334</t>
  </si>
  <si>
    <t>Alsey Generator Step Up Sub - Transmission</t>
  </si>
  <si>
    <t>Purchase and Install SEL-2411 for Alsey Trans</t>
  </si>
  <si>
    <t>201503</t>
  </si>
  <si>
    <t>x</t>
  </si>
  <si>
    <t>Wireless Communications WAN E Lanesville &amp; Turris</t>
  </si>
  <si>
    <t>201462</t>
  </si>
  <si>
    <t>St. Anthony substation</t>
  </si>
  <si>
    <t>St. Anthony Demo Sub</t>
  </si>
  <si>
    <t>201243</t>
  </si>
  <si>
    <t>Arcola Breaker Station</t>
  </si>
  <si>
    <t>Relays and Breaker at Arcola</t>
  </si>
  <si>
    <t>201329</t>
  </si>
  <si>
    <t>EIEC Gilman</t>
  </si>
  <si>
    <t>Ameren Switch at EIEC - Gilman</t>
  </si>
  <si>
    <t>201495</t>
  </si>
  <si>
    <t>Berlin to Amos L6-004 Pole Replacement</t>
  </si>
  <si>
    <t>201477</t>
  </si>
  <si>
    <t>Retire L6-004 Poles</t>
  </si>
  <si>
    <t>Pole Replacement L6-3A Pole 98</t>
  </si>
  <si>
    <t>201612</t>
  </si>
  <si>
    <t>Retire L6-3A Pole 98</t>
  </si>
  <si>
    <t>Barclay to Lanesville L6-025 Pole Replacement</t>
  </si>
  <si>
    <t>201484</t>
  </si>
  <si>
    <t>Retire L6-025 Pole</t>
  </si>
  <si>
    <t>La Prairie to Camden L6-124 Pole Replacement</t>
  </si>
  <si>
    <t>201487</t>
  </si>
  <si>
    <t>Retire L6-124 Pole</t>
  </si>
  <si>
    <t>Burton Tap (L6-129) Pole Replacement</t>
  </si>
  <si>
    <t>201283</t>
  </si>
  <si>
    <t>Pole removed from Line L8-1</t>
  </si>
  <si>
    <t>SEC Poles</t>
  </si>
  <si>
    <t>Shelby Work 2013 &amp; 2014 Pole Replacements</t>
  </si>
  <si>
    <t>MPC Poles</t>
  </si>
  <si>
    <t>Pole move Woodland Sub</t>
  </si>
  <si>
    <t>201494</t>
  </si>
  <si>
    <t>Disp Breaker at Amos</t>
  </si>
  <si>
    <t>1 of 3 original breakers served distribution load for RECC Glenarm.</t>
  </si>
  <si>
    <t>Disp breakers at Pearl</t>
  </si>
  <si>
    <t>3 breakers used for generators (ST, ST sta serv, CT)</t>
  </si>
  <si>
    <t>Pittsfield Plant Replacement Control Building</t>
  </si>
  <si>
    <t>201242</t>
  </si>
  <si>
    <t>1 of 5 breakers for radial 69 kV (El Dara)</t>
  </si>
  <si>
    <t>Disp of PT at Winchester</t>
  </si>
  <si>
    <t>CT</t>
  </si>
  <si>
    <t>Disp of CT at Winchester</t>
  </si>
  <si>
    <t>35' &amp; under poles</t>
  </si>
  <si>
    <t>E Hannibal L6-17 Pole Replacement</t>
  </si>
  <si>
    <t>201285</t>
  </si>
  <si>
    <t>45' poles</t>
  </si>
  <si>
    <t>New Poles Oakford</t>
  </si>
  <si>
    <t>201450</t>
  </si>
  <si>
    <t>Change Pole 30 and 31 on L6-8</t>
  </si>
  <si>
    <t>201504</t>
  </si>
  <si>
    <t>Retire poles on L6-8</t>
  </si>
  <si>
    <t>Quincy Tap Switch Install</t>
  </si>
  <si>
    <t>201205</t>
  </si>
  <si>
    <t>69kv motor op. sw. Quincy tap-Bluff Hall line</t>
  </si>
  <si>
    <t>Quincy Tap</t>
  </si>
  <si>
    <t>Spoilers</t>
  </si>
  <si>
    <t>Spoilers on L6-14</t>
  </si>
  <si>
    <t>201569</t>
  </si>
  <si>
    <t>Land Arcola Breaker Station</t>
  </si>
  <si>
    <t>Pittsfield/Smith Jct. 138 Line</t>
  </si>
  <si>
    <t>ROW Pittsfield to Smith Jct. 138 Line</t>
  </si>
  <si>
    <t>201191</t>
  </si>
  <si>
    <t>Double-circuit networked 69kV and future networked 138kV</t>
  </si>
  <si>
    <t>2014 SCADA Allocation for Network / Total RTU locations (69kV and 138kV)</t>
  </si>
  <si>
    <t>Astoria Metering CT Changeout</t>
  </si>
  <si>
    <t>201370</t>
  </si>
  <si>
    <t>DV-8A</t>
  </si>
  <si>
    <t>Retire Astoria Metering Equip</t>
  </si>
  <si>
    <t>201525</t>
  </si>
  <si>
    <t>Amos Breaker A6004 Install</t>
  </si>
  <si>
    <t>Pearl Gas Turbine Substation</t>
  </si>
  <si>
    <t>Refurbish Pearl GSU #2</t>
  </si>
  <si>
    <t>201420</t>
  </si>
  <si>
    <t>Pittsfield Plant Control Building Replacement</t>
  </si>
  <si>
    <t>Multi-voltage use building.  50% to network 69kV</t>
  </si>
  <si>
    <t>Pittsfield Plant Breakers</t>
  </si>
  <si>
    <t>PSE-Communications WAN Preliminary Design</t>
  </si>
  <si>
    <t>Engineer, Design, Construct New Big Swan</t>
  </si>
  <si>
    <t>201129</t>
  </si>
  <si>
    <t>Retire Old Big Swan</t>
  </si>
  <si>
    <t>Breeds Tap (L3-107) Pole Replacement</t>
  </si>
  <si>
    <t>201472</t>
  </si>
  <si>
    <t>Retire poles Breeds Tap</t>
  </si>
  <si>
    <t>Retire poles at Pearl</t>
  </si>
  <si>
    <t>Retire poles Oakford - 50' poles</t>
  </si>
  <si>
    <t>Retire poles Oakford - 55' poles</t>
  </si>
  <si>
    <t>Retire poles Oakford - 60' poles</t>
  </si>
  <si>
    <t>Replace Broken Poles on Oakford and Middleton</t>
  </si>
  <si>
    <t>201406</t>
  </si>
  <si>
    <t>Retire poles Oakford and Middleton</t>
  </si>
  <si>
    <t>Retire poles Oakford - crossarms 8'-12'</t>
  </si>
  <si>
    <t>Pole Replacement L6-13 Poles 271, 272, 273</t>
  </si>
  <si>
    <t>201373</t>
  </si>
  <si>
    <t>65' pole</t>
  </si>
  <si>
    <t>Retire Poles L6-13</t>
  </si>
  <si>
    <t>Fiber Optic Winchester Right of Way</t>
  </si>
  <si>
    <t>TR-362 (Auto-Transformer, 45/60/75//84 M</t>
  </si>
  <si>
    <t>Fiber Optic Connect to IEC</t>
  </si>
  <si>
    <t>201367</t>
  </si>
  <si>
    <t>UG 3 Phase Solar Farm</t>
  </si>
  <si>
    <t>VO29380</t>
  </si>
  <si>
    <t>Transmission Poles</t>
  </si>
  <si>
    <t>VO29379</t>
  </si>
  <si>
    <t>CW-21 (Pole 65'               Class 1)</t>
  </si>
  <si>
    <t>CW-8 (Pole 45'               Class 1)</t>
  </si>
  <si>
    <t>CW-32 (Pole 90' Class 1)</t>
  </si>
  <si>
    <t>138kV Shoe-fly</t>
  </si>
  <si>
    <t>CW-29 (Pole 85'               Class 1)</t>
  </si>
  <si>
    <t>CW-28 (Pole 80'               Class 1)</t>
  </si>
  <si>
    <t>CW-26A (Pole 75'               Class H1)</t>
  </si>
  <si>
    <t>CW-26 (Pole 75'               Class 1)</t>
  </si>
  <si>
    <t>CW-24 (Pole 70'               Class 1)</t>
  </si>
  <si>
    <t>CW-18 (Pole 60'               Class 1)</t>
  </si>
  <si>
    <t>Double-circuit containing networked 69kV and networked 138kV lines</t>
  </si>
  <si>
    <t>GOAB-1 80</t>
  </si>
  <si>
    <t>GOAB-1 100</t>
  </si>
  <si>
    <t>Retire line switch pole</t>
  </si>
  <si>
    <t>69kv Line Switch Pole T6-205</t>
  </si>
  <si>
    <t>201348</t>
  </si>
  <si>
    <t>Retire 65' poles</t>
  </si>
  <si>
    <t>65' pole class 1</t>
  </si>
  <si>
    <t>201580</t>
  </si>
  <si>
    <t>60' pole class 1</t>
  </si>
  <si>
    <t>Retire 70' poles</t>
  </si>
  <si>
    <t>201584</t>
  </si>
  <si>
    <t>Retire 75' poles</t>
  </si>
  <si>
    <t>Retire 80' poles</t>
  </si>
  <si>
    <t>CW-28</t>
  </si>
  <si>
    <t>Pole 80' Class 1</t>
  </si>
  <si>
    <t>201681</t>
  </si>
  <si>
    <t>Pole 75' Class 1</t>
  </si>
  <si>
    <t>69kV Line Switch Pole</t>
  </si>
  <si>
    <t>Jo-Carroll Poles</t>
  </si>
  <si>
    <t>2 Transmission Poles</t>
  </si>
  <si>
    <t>VO28866</t>
  </si>
  <si>
    <t>Retire L6-108 65' Pole</t>
  </si>
  <si>
    <t>Retire L6-108 75' Pole</t>
  </si>
  <si>
    <t>MV-105 Copper Conductor 15kVU</t>
  </si>
  <si>
    <t>Alsey High Voltage Leads</t>
  </si>
  <si>
    <t>201764</t>
  </si>
  <si>
    <t>SEC transmission</t>
  </si>
  <si>
    <t>Spoiler additions</t>
  </si>
  <si>
    <t>201779</t>
  </si>
  <si>
    <t>Spoiler installation</t>
  </si>
  <si>
    <t>201536</t>
  </si>
  <si>
    <t>Retire switch at La Prairie</t>
  </si>
  <si>
    <t>T806-8437 PO12500 La Prairie</t>
  </si>
  <si>
    <t>201537</t>
  </si>
  <si>
    <t>Retire switch</t>
  </si>
  <si>
    <t>ED-20</t>
  </si>
  <si>
    <t>RTU Osiris Dry Contact DI</t>
  </si>
  <si>
    <t>Retire fuse</t>
  </si>
  <si>
    <t>G&amp;W Electric Viper-S Solid Dielectric</t>
  </si>
  <si>
    <t>Retire 2 switches</t>
  </si>
  <si>
    <t>ES-1-3BC-69-1200 POP and VM-1SE PO11975</t>
  </si>
  <si>
    <t>Wire, 4/0 ACSR 6/1</t>
  </si>
  <si>
    <t>Spoon River Solar</t>
  </si>
  <si>
    <t>TR-374</t>
  </si>
  <si>
    <t>Transformer, Pad Mount, 500kVA, 12470GY/7200, 125 BIL, SN# 61510135209</t>
  </si>
  <si>
    <t>201523</t>
  </si>
  <si>
    <t>Fiber IREC Office to Winchester Switch Station</t>
  </si>
  <si>
    <t>201546</t>
  </si>
  <si>
    <t>Fiber PPI/EIEC Office to ICN</t>
  </si>
  <si>
    <t>201524</t>
  </si>
  <si>
    <t>Fiber SREC Office</t>
  </si>
  <si>
    <t>201512</t>
  </si>
  <si>
    <t>Breaker, 72kV, SF6, 1200Amp 350kV BIL</t>
  </si>
  <si>
    <t>201433</t>
  </si>
  <si>
    <t>DQ-18</t>
  </si>
  <si>
    <t>Vee Switch 69kV 1200A Group Operated Center Break Copper Blade</t>
  </si>
  <si>
    <t>5 out of 7 for Network, 2 for Glenarm</t>
  </si>
  <si>
    <t>DV-41A</t>
  </si>
  <si>
    <t>Voltage Transformer 69kV</t>
  </si>
  <si>
    <t>Fiber SCADA Network Macomb MPC</t>
  </si>
  <si>
    <t>201384</t>
  </si>
  <si>
    <t>Fiber MPC</t>
  </si>
  <si>
    <t>201321</t>
  </si>
  <si>
    <t>Pearl Station Control House - Generator</t>
  </si>
  <si>
    <t>3 out of 4 breakers for network</t>
  </si>
  <si>
    <t>Switch, 69kv, 1200 amp, 1 way type "G PO12788</t>
  </si>
  <si>
    <t>201593</t>
  </si>
  <si>
    <t>Fiber Entrance SEC</t>
  </si>
  <si>
    <t>201515</t>
  </si>
  <si>
    <t>Carthage Hospital Fiber Optic</t>
  </si>
  <si>
    <t>201372</t>
  </si>
  <si>
    <t>Winchester Relay and Breakers</t>
  </si>
  <si>
    <t>70' pole L6-112</t>
  </si>
  <si>
    <t>201282</t>
  </si>
  <si>
    <t>65' Pole Class 1</t>
  </si>
  <si>
    <t>201485</t>
  </si>
  <si>
    <t>75' Pole Class 1</t>
  </si>
  <si>
    <t>E. Hannibal Tap L6-017 Pole Replacement</t>
  </si>
  <si>
    <t>201482</t>
  </si>
  <si>
    <t>Retire T6-201 80' switch pole</t>
  </si>
  <si>
    <t>Replace T6-201 80' switch pole</t>
  </si>
  <si>
    <t>201351</t>
  </si>
  <si>
    <t>Retire T6-202 80' switch pole</t>
  </si>
  <si>
    <t>Replace T6-202 80' switch pole</t>
  </si>
  <si>
    <t>201350</t>
  </si>
  <si>
    <t>Retire T6-201 switch</t>
  </si>
  <si>
    <t>Motor operated GOAB 69kv switch</t>
  </si>
  <si>
    <t>Retire T6-202 switch</t>
  </si>
  <si>
    <t>RTU, Osiris, Dry Contact DI - 1</t>
  </si>
  <si>
    <t>Cell Router</t>
  </si>
  <si>
    <t>Radio Design</t>
  </si>
  <si>
    <t>Members</t>
  </si>
  <si>
    <t>Relays and Breakers Arcola</t>
  </si>
  <si>
    <t>Retire tile for drainage #609</t>
  </si>
  <si>
    <t>Retire foundation #607</t>
  </si>
  <si>
    <t>Retire ground relay to reclose OCR #620</t>
  </si>
  <si>
    <t>Retire clearing account 102 #621</t>
  </si>
  <si>
    <t>Retire power relay #623</t>
  </si>
  <si>
    <t>Retire voltage monitor, time delay relay #622</t>
  </si>
  <si>
    <t>Retire supervisory equip; control panels #653</t>
  </si>
  <si>
    <t>Retire supervisory equip; potential devices #652</t>
  </si>
  <si>
    <t>Retire potential transformers #645</t>
  </si>
  <si>
    <t>Retire panels #642</t>
  </si>
  <si>
    <t>Retire lightning system #641</t>
  </si>
  <si>
    <t>Retire enclosure #639</t>
  </si>
  <si>
    <t>Retire cable or conductor #638</t>
  </si>
  <si>
    <t>Retire circuit breaker #636</t>
  </si>
  <si>
    <t>Retire lightning arrestors #633</t>
  </si>
  <si>
    <t>Retire station wiring/service #8298</t>
  </si>
  <si>
    <t>Retire relays, enclosure #8291</t>
  </si>
  <si>
    <t>Retire reclosing relay #10977</t>
  </si>
  <si>
    <t>Retire change PT on 69 buss WO-2734 #13493</t>
  </si>
  <si>
    <t>Add back Retire battery charger #635 duplicate</t>
  </si>
  <si>
    <t>Add back Misc bus work #628</t>
  </si>
  <si>
    <t>Reitre St. David Poles 7 - 75' Poles</t>
  </si>
  <si>
    <t>Reitre St. David Poles 2 - 70' Poles</t>
  </si>
  <si>
    <t>Retire St. David Poles 11 - 65' Poles</t>
  </si>
  <si>
    <t>Retire St. David Poles 10 - 60' Poles</t>
  </si>
  <si>
    <t>Retire St. David Poles 49 - 55' Poles</t>
  </si>
  <si>
    <t>Retire St. David Poles 5 - 50' Poles</t>
  </si>
  <si>
    <t>St. David Line Rebuild</t>
  </si>
  <si>
    <t>100/1  Roof &amp; Brand</t>
  </si>
  <si>
    <t>201169</t>
  </si>
  <si>
    <t>85/H1  TP-69G POLE</t>
  </si>
  <si>
    <t>85/1  TP-69G POLE</t>
  </si>
  <si>
    <t>80/H3  TP-69G POLE</t>
  </si>
  <si>
    <t>80/H1  Roof &amp; Brand</t>
  </si>
  <si>
    <t>80/1  TP-69G POLE</t>
  </si>
  <si>
    <t>80/1  Roof &amp; Brand</t>
  </si>
  <si>
    <t>75/1 TP-69G POLE</t>
  </si>
  <si>
    <t>75/1  TP-69GB POLE</t>
  </si>
  <si>
    <t>75/1  Roof &amp; Brand</t>
  </si>
  <si>
    <t>70/1  TP-69G POLE</t>
  </si>
  <si>
    <t>70/1  Roof/Brand</t>
  </si>
  <si>
    <t>50/1  Roof/Brand</t>
  </si>
  <si>
    <t>40/1 Roof/Brand</t>
  </si>
  <si>
    <t>35/1 Roof/Brand</t>
  </si>
  <si>
    <t>DFH2/90, TP-69G POLE</t>
  </si>
  <si>
    <t>DFH2/85, TP-69G POLE</t>
  </si>
  <si>
    <t>DFH1/85, TP-69G POLE</t>
  </si>
  <si>
    <t>SPH1/80, ROOF ONLY</t>
  </si>
  <si>
    <t>SPH1/75, ROOF ONLY</t>
  </si>
  <si>
    <t>SPH1/70, ROOF ONLY</t>
  </si>
  <si>
    <t>SP1/55, ROOF ONLY</t>
  </si>
  <si>
    <t>SP1/50, ROOF ONLY</t>
  </si>
  <si>
    <t>SP1/45, ROOF ONLY</t>
  </si>
  <si>
    <t>SP1/40, ROOF ONLY</t>
  </si>
  <si>
    <t>SPH2/80, TP-69G POLE</t>
  </si>
  <si>
    <t>SPH1/80, TP-69G POLE</t>
  </si>
  <si>
    <t>SP1/80, TP-69G POLE</t>
  </si>
  <si>
    <t>SPH2/75, TP-69G POLE</t>
  </si>
  <si>
    <t>SPH1/75, TP-69G POLE</t>
  </si>
  <si>
    <t>SP1/75, TP-69G POLE</t>
  </si>
  <si>
    <t>SPH2/70, TP-69G POLE</t>
  </si>
  <si>
    <t>SPH1/70, TP-69G POLE</t>
  </si>
  <si>
    <t>SP1/70, TP-69G POLE</t>
  </si>
  <si>
    <t>SPH1/65, TP-69G POLE</t>
  </si>
  <si>
    <t>SP1/65, TP-69G POLE</t>
  </si>
  <si>
    <t>SP1/60, TP-69G POLE</t>
  </si>
  <si>
    <t>SPH1/75, TP-69GB POLE</t>
  </si>
  <si>
    <t>SP1/75, TP-69GB POLE</t>
  </si>
  <si>
    <t>SPH2/70, TP-69GB POLE</t>
  </si>
  <si>
    <t>SP1/70, TP-69GB POLE</t>
  </si>
  <si>
    <t>SP1/65, TP-69GB POLE</t>
  </si>
  <si>
    <t>St David Line Rebuild</t>
  </si>
  <si>
    <t>OPGW- BRUGG,# LLK-ES 2C 39AY59ACS 48FSLFK</t>
  </si>
  <si>
    <t>CentraCore OPGW, CC-72/504,48 Corning SMF-28e Sing-mode fibers</t>
  </si>
  <si>
    <t>CH-63</t>
  </si>
  <si>
    <t>Insulator, Polymer Susp/DE, 6-Bell Equiv., Y-clevis to ball</t>
  </si>
  <si>
    <t>CH-64</t>
  </si>
  <si>
    <t>Insulator, Polymer Horz. Line Post, for 69kV (TP-69), Gain Base</t>
  </si>
  <si>
    <t>CH-42</t>
  </si>
  <si>
    <t>Insulator, Fiberglass Guy Strain, 42", 30,000 lb. W/Two Guy Rollers</t>
  </si>
  <si>
    <t>AJ-23</t>
  </si>
  <si>
    <t>Wire, 336.4 MCM, 26/7 ACSR</t>
  </si>
  <si>
    <t>Year End Asset Retirements: Retire 5 Switches</t>
  </si>
  <si>
    <t>EIEC St. Joseph Tap Line: Switch #2 - SEECO Mfr Part #T806-8436</t>
  </si>
  <si>
    <t>201588</t>
  </si>
  <si>
    <t>EIEC St. Joseph Tap Line: Switch #1 - SEECO Mfr Part #T806-8437</t>
  </si>
  <si>
    <t>EIEC Loda Tap Line: Switch #2 - SEECO Mfr Part #T806-8436</t>
  </si>
  <si>
    <t>201574</t>
  </si>
  <si>
    <t>EIEC Loda Tap Line: Switch #1 - SEECO Mfr Part #T806-8437</t>
  </si>
  <si>
    <t>Replace Gifford and Parkville Tap Switches: Retire 2 Switches</t>
  </si>
  <si>
    <t>Replace Gifford&amp;Parkville Tap Switches: #ES-1-72.5-120-1W Disconnect Switch</t>
  </si>
  <si>
    <t>201842</t>
  </si>
  <si>
    <t>CMEC Lakeland Tap Switch Replacement: Retire 1 Switch</t>
  </si>
  <si>
    <t>CMEC Lakeland Tap Switch Replacement: #ES-1-72.5-120-1W Disconnect Switch</t>
  </si>
  <si>
    <t>201854</t>
  </si>
  <si>
    <t>CW-29</t>
  </si>
  <si>
    <t>Year End Asset Retirements: Retire 1 85' Pole</t>
  </si>
  <si>
    <t>Year End Asset Retirements: Retire 6 80' Poles</t>
  </si>
  <si>
    <t>Year End Asset Retirements: Retire 3 75' Poles</t>
  </si>
  <si>
    <t>Year End Asset Retirements: Retire 3 70' Poles</t>
  </si>
  <si>
    <t>Year End Asset Retirements: Retire 10 60' Poles</t>
  </si>
  <si>
    <t>Year End Asset Retirements: Retire 3 55' Poles</t>
  </si>
  <si>
    <t>Year End Asset Retirements: Retire 3 50' Poles</t>
  </si>
  <si>
    <t>CW-5</t>
  </si>
  <si>
    <t>Year End Asset Retirements: Retire 1 40' Pole</t>
  </si>
  <si>
    <t>EIEC St. Joseph Tap Line: Laminate Wood Pole, PELR-H11-65.5C135</t>
  </si>
  <si>
    <t>EIEC Loda Tap Line: Pole 40' Class 2</t>
  </si>
  <si>
    <t>Jamesburg Tap Pole Replacement: Retire 1 55' Pole</t>
  </si>
  <si>
    <t>Jamesburg Tap Pole Replacement: Pole 55' Class 1</t>
  </si>
  <si>
    <t>202071</t>
  </si>
  <si>
    <t>Replace Gifford Tap Switch: Retire 1 65' Pole</t>
  </si>
  <si>
    <t>Replace Parkville Tap Switch: Retire 1 60' Pole</t>
  </si>
  <si>
    <t>Replace Gifford Tap Switch: 65-H3 Galvanized Steel Structure</t>
  </si>
  <si>
    <t>Replace Parkville Tap Switch: 60-H3 Galvanized Steel Structure</t>
  </si>
  <si>
    <t>CMEC Lakeland Tap Switch Replacement: Retire 1 65' Pole</t>
  </si>
  <si>
    <t>CMEC Lakeland Tap Switch Replacement: 65-H3 Galvanized Steel Structure</t>
  </si>
  <si>
    <t>Pearl Station Cellular Router Site</t>
  </si>
  <si>
    <t>201893</t>
  </si>
  <si>
    <t>Bluffs/Naples Cellular Router Site</t>
  </si>
  <si>
    <t>201809</t>
  </si>
  <si>
    <t>Murrayville Switch T4 Cellular Router Site</t>
  </si>
  <si>
    <t>201808</t>
  </si>
  <si>
    <t>Hadley Distribution Switch Cellular Router Site</t>
  </si>
  <si>
    <t>201806</t>
  </si>
  <si>
    <t>Breeds Tap Cellular Router Site</t>
  </si>
  <si>
    <t>201805</t>
  </si>
  <si>
    <t>Greenfield Switches (T5 &amp; T6) Cellular Router Site</t>
  </si>
  <si>
    <t>201804</t>
  </si>
  <si>
    <t>Athens Switch Cellular Router Site</t>
  </si>
  <si>
    <t>201803</t>
  </si>
  <si>
    <t>Hillview Junction Cellular Router Site</t>
  </si>
  <si>
    <t>201802</t>
  </si>
  <si>
    <t>Murrayville Cellular Router Site</t>
  </si>
  <si>
    <t>201720</t>
  </si>
  <si>
    <t>Carrollton Switches Cellular Router Site</t>
  </si>
  <si>
    <t>201714</t>
  </si>
  <si>
    <t>Griggsville Switch (Griggsville) Cellular Router Site</t>
  </si>
  <si>
    <t>201713</t>
  </si>
  <si>
    <t>Quincy Switches (Quincy) Cellular Router Site</t>
  </si>
  <si>
    <t>201712</t>
  </si>
  <si>
    <t>Kellerville Junction (Liberty) Cellular Router Site</t>
  </si>
  <si>
    <t>201711</t>
  </si>
  <si>
    <t>Payson Cellular Router Site</t>
  </si>
  <si>
    <t>201710</t>
  </si>
  <si>
    <t>Adams Switches (Payson) Cellular Router Site</t>
  </si>
  <si>
    <t>201709</t>
  </si>
  <si>
    <t>Barry, IL (Hadley Tap) Cellular Router Site</t>
  </si>
  <si>
    <t>201708</t>
  </si>
  <si>
    <t>Bluff Hall (Quincy) Cellular Router Site</t>
  </si>
  <si>
    <t>201707</t>
  </si>
  <si>
    <t>Turris Tap (Elkhart) Cellular Router Site</t>
  </si>
  <si>
    <t>201706</t>
  </si>
  <si>
    <t>Turris Sub (Elkhart) Cellular Router Site</t>
  </si>
  <si>
    <t>201705</t>
  </si>
  <si>
    <t>Kampsville Cellular Router Site</t>
  </si>
  <si>
    <t>201704</t>
  </si>
  <si>
    <t>Arcola Cellular Router Site</t>
  </si>
  <si>
    <t>201703</t>
  </si>
  <si>
    <t>Knoxville Cellular Router Site</t>
  </si>
  <si>
    <t>201702</t>
  </si>
  <si>
    <t>Atikinson Cellular Router Site</t>
  </si>
  <si>
    <t>201701</t>
  </si>
  <si>
    <t>Fiber WAN Operations (SCADA) Network Equipment - Pearl Station</t>
  </si>
  <si>
    <t>201656</t>
  </si>
  <si>
    <t>OPGW Fiber WAN Connection - Athens Tap - Additional Acquisition Services</t>
  </si>
  <si>
    <t>OPGW Fiber WAN Connection - Athens Tap - Additional Easement Costs</t>
  </si>
  <si>
    <t>Geneseo 69 kV Line</t>
  </si>
  <si>
    <t>Option to Purchase Land at Geneseo</t>
  </si>
  <si>
    <t>201607</t>
  </si>
  <si>
    <t>Loda Tap Line</t>
  </si>
  <si>
    <t>Loda Tap Line ROW</t>
  </si>
  <si>
    <t>Spoilers Amos to Lanesville - Additional Legal Fees</t>
  </si>
  <si>
    <t>201635</t>
  </si>
  <si>
    <t>JCE transmission</t>
  </si>
  <si>
    <t>JCE Fault Indicators</t>
  </si>
  <si>
    <t>202075</t>
  </si>
  <si>
    <t>Replace T6-222 ES-1-69-1200</t>
  </si>
  <si>
    <t>201353</t>
  </si>
  <si>
    <t>Steel Trusses</t>
  </si>
  <si>
    <t>Osmose Truss Interstate 72 Crossing on E. Hannibal Tap L6-17</t>
  </si>
  <si>
    <t>202045</t>
  </si>
  <si>
    <t>EIEC Poles</t>
  </si>
  <si>
    <t>Change Broken Pole for EIEC Pole 60' Class 1</t>
  </si>
  <si>
    <t>202068</t>
  </si>
  <si>
    <t>Replace T6-222 69KV Line Switch Pole 80'</t>
  </si>
  <si>
    <t>Fiber OPGW, AFL CC-71/512 Winchester Switch Station to Cass Additional Cost</t>
  </si>
  <si>
    <t>Fiber OPGW, AFL CC-71/512 Naples Breaker Station to IREC Fiber at IL HW 100</t>
  </si>
  <si>
    <t>201557</t>
  </si>
  <si>
    <t>Fiber Optic Winchester Right of Way Additional Cost</t>
  </si>
  <si>
    <t>Fiber Optic Connection - Naples Breaker Station to IREC Fiber at IL HW 100</t>
  </si>
  <si>
    <t>Alsey to Pittsfield 138kV - Pole 70' Class 1</t>
  </si>
  <si>
    <t>Alsey to Pittsfield 138kV - Pole 65' Class 1</t>
  </si>
  <si>
    <t>Alsey to Pittsfield 138kV - Pole 60' Class 1</t>
  </si>
  <si>
    <t>Spoilers Amos to Lanesville</t>
  </si>
  <si>
    <t>Breeds Tap OCR - additional costs</t>
  </si>
  <si>
    <t>Replace T6-223 ES-1-3BC-69-1200 P</t>
  </si>
  <si>
    <t>201352</t>
  </si>
  <si>
    <t>Replace T6-49 ES-1-3BC-69-1200 POP</t>
  </si>
  <si>
    <t>201730</t>
  </si>
  <si>
    <t>Replace T6-207 RTU, OSIRIS - Dry Contact</t>
  </si>
  <si>
    <t>201349</t>
  </si>
  <si>
    <t>Replace T6-207 ES-1-3BC-69-1200 POP</t>
  </si>
  <si>
    <t>Replace T6-206 ES-1-3BC-69-1200 POP</t>
  </si>
  <si>
    <t>201347</t>
  </si>
  <si>
    <t>Replace T6-223 Pole 75' Class 1</t>
  </si>
  <si>
    <t>Replace T6-223 69kv Line Switch Pole 80'</t>
  </si>
  <si>
    <t>Storm Work L6-108 SREC Knox County Pole 40' Class 1</t>
  </si>
  <si>
    <t>201899</t>
  </si>
  <si>
    <t>MPC Storm Restoration L6-1301 McDonough County Pole 75' Class 1</t>
  </si>
  <si>
    <t>201898</t>
  </si>
  <si>
    <t>MPC Storm Restoration L6-1301 McDonough County Pole 60' Class 1</t>
  </si>
  <si>
    <t>Poplar City Pole Change Outs Pole 60' Class 1</t>
  </si>
  <si>
    <t>201845</t>
  </si>
  <si>
    <t>Poplar City Pole Change Outs Pole 55' Class 1</t>
  </si>
  <si>
    <t>Poplar City Pole Change Outs Pole 50' Class 1</t>
  </si>
  <si>
    <t>Change Str 87 and 88 Atlas Tap Pole 85' Class 1</t>
  </si>
  <si>
    <t>201823</t>
  </si>
  <si>
    <t>Change Str 87 and 88 Atlas Tap Pole 70' Class 1</t>
  </si>
  <si>
    <t>Replace T6-49 Pole 75' Class 1</t>
  </si>
  <si>
    <t>Replace T6-49 Pole 70' Class 1</t>
  </si>
  <si>
    <t>Replace T6-49 69kV Line Switch Pole 80'</t>
  </si>
  <si>
    <t>Replace T6-207 69kV Line Switch Pole 80'</t>
  </si>
  <si>
    <t>Replace T6-206 69kV Line Switch Pole 80'</t>
  </si>
  <si>
    <t>Adams-Kellerville int. syst. 69kv line</t>
  </si>
  <si>
    <t>Kellerville Cap Banks - Southern States Capswitcher, 69kV, 600A</t>
  </si>
  <si>
    <t>201224</t>
  </si>
  <si>
    <t>Kellerville Cap Banks - Open Air Fuseless 2.4 MVAr Outdoor Subst</t>
  </si>
  <si>
    <t>Kellerville Cap Banks - 80-H3, Engineered Steel Pole</t>
  </si>
  <si>
    <t>Fiber WAN Ops Network Equip Naple Breaker Station</t>
  </si>
  <si>
    <t>201812</t>
  </si>
  <si>
    <t>Ellisville Cellular Route</t>
  </si>
  <si>
    <t>201801</t>
  </si>
  <si>
    <t>Fiber WAN Ops SCADA Network Equip - Macomb Sub</t>
  </si>
  <si>
    <t>201655</t>
  </si>
  <si>
    <t>Fiber WAN SCADA Network Equipment - IPAVA Sub</t>
  </si>
  <si>
    <t>201625</t>
  </si>
  <si>
    <t>Fiber WAN SCADA Network Equipment - St. David Sub</t>
  </si>
  <si>
    <t>201623</t>
  </si>
  <si>
    <t>Ellisville Tap Switches SCADA Work</t>
  </si>
  <si>
    <t>201409</t>
  </si>
  <si>
    <t>Internal Pole Treatment</t>
  </si>
  <si>
    <t>Osmose internal pole treatement (PO13914)</t>
  </si>
  <si>
    <t>0</t>
  </si>
  <si>
    <t>201039</t>
  </si>
  <si>
    <t>201042</t>
  </si>
  <si>
    <t>201327</t>
  </si>
  <si>
    <t>201591</t>
  </si>
  <si>
    <t>201724</t>
  </si>
  <si>
    <t>201840</t>
  </si>
  <si>
    <t>201959</t>
  </si>
  <si>
    <t>201994</t>
  </si>
  <si>
    <t>202012</t>
  </si>
  <si>
    <t>202032</t>
  </si>
  <si>
    <t>202039</t>
  </si>
  <si>
    <t>202070</t>
  </si>
  <si>
    <t>202096</t>
  </si>
  <si>
    <t xml:space="preserve">TOTAL New 69-kV Facilities = </t>
  </si>
  <si>
    <t xml:space="preserve">Settlement Agreement Adjustment for New 69-kV Facilities* = </t>
  </si>
  <si>
    <t>*Docket EL13-83-000 and EL13-83-001 Settlement Agreement (filed March 14, 2014), Section 3.2(B)</t>
  </si>
  <si>
    <t xml:space="preserve">   adjustment to gross book value of New 69-kV Facilities</t>
  </si>
  <si>
    <t>Hadley Breaker Station</t>
  </si>
  <si>
    <t>Hadley Breaker Station Land</t>
  </si>
  <si>
    <t>202040</t>
  </si>
  <si>
    <t>Bluff Hall (Marblehead) Breaker Station</t>
  </si>
  <si>
    <t>Bluff Hall (Marblehead) Breaker Station Land</t>
  </si>
  <si>
    <t>202153</t>
  </si>
  <si>
    <t>Tolono Tap Line</t>
  </si>
  <si>
    <t>Tolono Tap Line ROW</t>
  </si>
  <si>
    <t>201573</t>
  </si>
  <si>
    <t>Winchester 480 Tower Microwave Network</t>
  </si>
  <si>
    <t>201919/201920</t>
  </si>
  <si>
    <t>Griggsville Station Microwave Network</t>
  </si>
  <si>
    <t>201917/201918</t>
  </si>
  <si>
    <t>Hillview Station Microwave Network</t>
  </si>
  <si>
    <t>201913/201914</t>
  </si>
  <si>
    <t>Naples Station Microwave Network</t>
  </si>
  <si>
    <t>201915/201916</t>
  </si>
  <si>
    <t>Pearl Hilltop Tower Microwave Network</t>
  </si>
  <si>
    <t>201911/201912</t>
  </si>
  <si>
    <t>Kampsville Station Microwave Network</t>
  </si>
  <si>
    <t>201909/201910</t>
  </si>
  <si>
    <t>OSI SCADA Upgrade 16 Channels to 36 Channels</t>
  </si>
  <si>
    <t>Retire Oil Circuit Breakers (AD#498)</t>
  </si>
  <si>
    <t>JV106254</t>
  </si>
  <si>
    <t>Retire Oil Circuit Breaker (AD#532)</t>
  </si>
  <si>
    <t>Turris Switching Station - Trans</t>
  </si>
  <si>
    <t>Move 138kV 1200 Amp Circuit Switcher Series 2000 to Distribution (AD#14154)</t>
  </si>
  <si>
    <t>JV106241</t>
  </si>
  <si>
    <t>MPC Substations</t>
  </si>
  <si>
    <t>Macomb Voltage Transformer, 69 kV, Single Bushing, 350/600:1, 350 kV BIL</t>
  </si>
  <si>
    <t>Macomb SCADA Panel</t>
  </si>
  <si>
    <t>Macomb Relay Panel</t>
  </si>
  <si>
    <t>Macomb 20 KW Generator</t>
  </si>
  <si>
    <t>Macomb DC Battery System</t>
  </si>
  <si>
    <t>Macomb Breaker Parts and Repair</t>
  </si>
  <si>
    <t>Macomb Control Building</t>
  </si>
  <si>
    <t>ABB Type 72PM40-20 Breaker</t>
  </si>
  <si>
    <t>Voltage Transformer, 69 kV, Single Bushing, 350/600:1, 350 kV BIL, Dry</t>
  </si>
  <si>
    <t>Station Switch, 69 kV, 1200 Amp, Three Phase Group Operated</t>
  </si>
  <si>
    <t>SCADA Panel</t>
  </si>
  <si>
    <t>Relay Panel</t>
  </si>
  <si>
    <t>20 KW Generator</t>
  </si>
  <si>
    <t>DC Battery System</t>
  </si>
  <si>
    <t>288' Chain Link Fence w/Barbed Wire 8' High</t>
  </si>
  <si>
    <t>Control Building</t>
  </si>
  <si>
    <t>Gate</t>
  </si>
  <si>
    <t>201039/202148</t>
  </si>
  <si>
    <t>Retire Support Structures for Circuit Switches (AD#6891)</t>
  </si>
  <si>
    <t>Retire Type MFB 145KV 1200amp 70Kamp 3 Pst Circuit Switch (AD#6890)</t>
  </si>
  <si>
    <t>138 kV Switching Station Relay Panel</t>
  </si>
  <si>
    <t>TM-8004 138kV Amphere, Circuit-Switcher Series 2000 Model 2010</t>
  </si>
  <si>
    <t>Testing/Inspection &amp; Addition of Auto Nitrogen System to TX (AD#415)</t>
  </si>
  <si>
    <t>Battery Cabinet</t>
  </si>
  <si>
    <t>CMEC Poles</t>
  </si>
  <si>
    <t>Bruce Tap G2-1: 60' Class 1 Pole</t>
  </si>
  <si>
    <t>202404</t>
  </si>
  <si>
    <t>CW-40</t>
  </si>
  <si>
    <t>T6-203 @ Murrayville Sub:LP-211-P-109 Retire 80' Pole</t>
  </si>
  <si>
    <t>201865</t>
  </si>
  <si>
    <t>T6-203 @ Murrayville Sub:LP-211-P-109 Galvanized Switch Pole, 80', Class H3</t>
  </si>
  <si>
    <t>L6-009-P-036: Retire 55' Class 1 Pole</t>
  </si>
  <si>
    <t>202130</t>
  </si>
  <si>
    <t>L6-009-P-036: 55' Class 1 Pole</t>
  </si>
  <si>
    <t>L6-226-P-031: Retire 60' Class 1 Pole</t>
  </si>
  <si>
    <t>202345</t>
  </si>
  <si>
    <t>L6-226-P-031: 65' Class 1 Pole</t>
  </si>
  <si>
    <t>JCE Poles</t>
  </si>
  <si>
    <t>35' Class 4 Pole</t>
  </si>
  <si>
    <t>202161</t>
  </si>
  <si>
    <t>60' Class 2 Pole</t>
  </si>
  <si>
    <t>L6-1803: 55' Class 1 Pole</t>
  </si>
  <si>
    <t>202284</t>
  </si>
  <si>
    <t>2016 Pole Replacements</t>
  </si>
  <si>
    <t>202020</t>
  </si>
  <si>
    <t>L6-1610-Pole-018 60' Class 1</t>
  </si>
  <si>
    <t>L6-1610-Pole-017 94' Laminate</t>
  </si>
  <si>
    <t>L6-1610-Pole-016 75' H2</t>
  </si>
  <si>
    <t>L6-1610-Pole-015 80' H3</t>
  </si>
  <si>
    <t>L6-1610-Pole-014 80' H3</t>
  </si>
  <si>
    <t>L6-1610-Pole-013 80' H2</t>
  </si>
  <si>
    <t>L6-1610-Pole-012 83.5' Lamanite</t>
  </si>
  <si>
    <t>L6-1610-Pole-011 80' Class 1</t>
  </si>
  <si>
    <t>L6-1610-Pole-010 80' H2</t>
  </si>
  <si>
    <t>L6-1610-Pole-009 85' H3</t>
  </si>
  <si>
    <t>L6-1610-Pole-008 85' H1</t>
  </si>
  <si>
    <t>L6-1610-Pole-007 85' H2</t>
  </si>
  <si>
    <t>L6-1610-Pole-006 60' Steel Structure (FUSE-1)</t>
  </si>
  <si>
    <t>L6-1610-Pole-005 75' Steel Structure (GOAB-1)</t>
  </si>
  <si>
    <t>L6-1610-Pole-004 75' H3</t>
  </si>
  <si>
    <t>L6-1610-Pole-003 75' H3</t>
  </si>
  <si>
    <t>L6-1610-Pole-003Stub 30' Class 1</t>
  </si>
  <si>
    <t>Replace T6-204 at Murrayville Sub: Retire 80' Pole</t>
  </si>
  <si>
    <t>201866</t>
  </si>
  <si>
    <t>Replace T6-204 at Murrayville Sub: Galvanized Switch Pole, 80', Class H3</t>
  </si>
  <si>
    <t>Replace T6-324 at Qiuncy Sub: Retire 80' Pole</t>
  </si>
  <si>
    <t>201864</t>
  </si>
  <si>
    <t>Replace T6-324 at Quincy Sub: Galvanized Switch Pole, 80', Class H3</t>
  </si>
  <si>
    <t>Replace T6-323 at Qiuncy Sub: Retire 80' Pole</t>
  </si>
  <si>
    <t>201863</t>
  </si>
  <si>
    <t>Replace T6-323 at Quincy Sub: Galvanized Switch Pole, 80', Class H3</t>
  </si>
  <si>
    <t>Replace T6-326 at Adams Sub: Retire 80' Pole</t>
  </si>
  <si>
    <t>201862</t>
  </si>
  <si>
    <t>Replace T6-326 at Adams Sub: Galvanized Switch Pole, 80', Class H3</t>
  </si>
  <si>
    <t>Replace T6-325 at Adams Sub: Retire 80' Pole</t>
  </si>
  <si>
    <t>201861</t>
  </si>
  <si>
    <t>Replace T6-325 at Adams Sub: Galvanized Switch Pole, 80', Class H3</t>
  </si>
  <si>
    <t>Replace A12B7 for CMEC: 60' Class 1</t>
  </si>
  <si>
    <t>202192</t>
  </si>
  <si>
    <t>Repair WPHs and Install Bird Wrap</t>
  </si>
  <si>
    <t>Ameren Meter Replacement - Yantisville: Pole, Power, Wood, 60Ft, 1, Syp</t>
  </si>
  <si>
    <t>Replace Poles on L6-3 Winchester - Murrayville: Retire 80' Class 1</t>
  </si>
  <si>
    <t>Replace Poles on L6-3 Winchester - Murrayville: Retire 70' Class 1</t>
  </si>
  <si>
    <t>CW-2</t>
  </si>
  <si>
    <t>Replace Poles on L6-3 Winchester - Murrayville: Retire 35' Class 1</t>
  </si>
  <si>
    <t>Replace Poles on L6-3 Winchester - Murrayville: 80' Class 1</t>
  </si>
  <si>
    <t>Replace Poles on L6-3 Winchester - Murrayville: 70' Class 1</t>
  </si>
  <si>
    <t>Replace Poles on L6-3 Winchester - Murrayville: 35' Class 1</t>
  </si>
  <si>
    <t>Ipava Breaker Changeout and Farm Gate: 65' Class 1</t>
  </si>
  <si>
    <t>Ipava Breaker Changeout and Farm Gate: 70' Class 1</t>
  </si>
  <si>
    <t>Ipava Breaker Changeout and Farm Gate: H3-80' Switch-Pole-Galvanized Steel</t>
  </si>
  <si>
    <t>Replace Broken Poles Between Breiner and Woodland: Retire 65' Class 1</t>
  </si>
  <si>
    <t>Replace Broken Poles Between Breiner and Woodland: Retire 60' Class 1</t>
  </si>
  <si>
    <t>Replace Broken Poles Between Breiner and Woodland: Retire 55' Class 1</t>
  </si>
  <si>
    <t>Replace Broken Poles Between Breiner and Woodland: 65' Class 1</t>
  </si>
  <si>
    <t>Replace Broken Poles Between Breiner and Woodland: 60' Class 1</t>
  </si>
  <si>
    <t>Replace Broken Poles Between Breiner and Woodland: 55' Class 1</t>
  </si>
  <si>
    <t>L6-121 Brussels Pole Washout: Retire 70' Class 1</t>
  </si>
  <si>
    <t>L6-121 Brussels Pole Washout: Retire 65' Class 1</t>
  </si>
  <si>
    <t>L6-121 Brussels Pole Washout: 70' Class 1</t>
  </si>
  <si>
    <t>L6-121 Brussels Pole Washout: 65' Class 1</t>
  </si>
  <si>
    <t>L6-17 E Hannibal Tap Pole Changeouts: Retire 80' Class 1</t>
  </si>
  <si>
    <t>L6-17 E Hannibal Tap Pole Changeouts: Retire 75' Class 1</t>
  </si>
  <si>
    <t>L6-17 E Hannibal Tap Pole Changeouts: Retire 65' Class 1</t>
  </si>
  <si>
    <t>L6-17 E Hannibal Tap Pole Changeouts: Retire 60' Class 1</t>
  </si>
  <si>
    <t>L6-17 E Hannibal Tap Pole Changeouts: Retire 50' Class 1</t>
  </si>
  <si>
    <t>CW-8</t>
  </si>
  <si>
    <t>L6-17 E Hannibal Tap Pole Changeouts: Retire 45' Class 1</t>
  </si>
  <si>
    <t>L6-17 E Hannibal Tap Pole Changeouts: 80' Class 1</t>
  </si>
  <si>
    <t>L6-17 E Hannibal Tap Pole Changeouts: 75' Class 1</t>
  </si>
  <si>
    <t>L6-17 E Hannibal Tap Pole Changeouts: 65' Class 1</t>
  </si>
  <si>
    <t>L6-17 E Hannibal Tap Pole Changeouts: 60' Class 1</t>
  </si>
  <si>
    <t>L6-17 E Hannibal Tap Pole Changeouts: 50' Class 1</t>
  </si>
  <si>
    <t>L6-17 E Hannibal Tap Pole Changeouts: 45' Class 1</t>
  </si>
  <si>
    <t>Replace T6-203 at Murrayville Sub: Retire 1 Switch</t>
  </si>
  <si>
    <t>DQ-19</t>
  </si>
  <si>
    <t>T6-203 69kV, 1200 Amp, Side Break Disc. Switch</t>
  </si>
  <si>
    <t>202160</t>
  </si>
  <si>
    <t>Fault Indicators on Integrated System</t>
  </si>
  <si>
    <t>202076</t>
  </si>
  <si>
    <t>Switch #1 - SEECO Mfr. Part #t806-8437</t>
  </si>
  <si>
    <t>Single One-Way Switch Type ES-1, 69kV</t>
  </si>
  <si>
    <t>Replace T6-204 at Murrayville Sub: Retire 1 Switch</t>
  </si>
  <si>
    <t>T6-204 69kV, 1200 Amp, Side Break Disc. Switch</t>
  </si>
  <si>
    <t>Replace T6-324 at Quincy Sub: Retire 1 Switch</t>
  </si>
  <si>
    <t>T6-324 69kV, 1200 Amp, Side Break Disc. Switch</t>
  </si>
  <si>
    <t>Replace T6-323 at Quincy Sub: Retire 1 Switch</t>
  </si>
  <si>
    <t>T6-323 69kV, 1200 Amp, Side Break Disc. Switch</t>
  </si>
  <si>
    <t>Replace T6-326 at Adams Sub: Retire 1 Switch</t>
  </si>
  <si>
    <t>T6-326 69kV, 1200 Amp, Side Break Disc. Switch</t>
  </si>
  <si>
    <t>Replace T6-325 at Adams Sub: Retire 1 Switch</t>
  </si>
  <si>
    <t>T6-325 RTU, OSIRIS - Dry Contact DI - 10V AI with Panel Mounting Kit</t>
  </si>
  <si>
    <t>T6-325 69kV, 1200 Amp, Side Break Disc. Switch</t>
  </si>
  <si>
    <t>Fault Indicators for Non-Integrated System</t>
  </si>
  <si>
    <t>201818</t>
  </si>
  <si>
    <t>Fault Indicators for Integrated System</t>
  </si>
  <si>
    <t>201692</t>
  </si>
  <si>
    <t>Spoiler Installations</t>
  </si>
  <si>
    <t>Ameren Meter Replacement - Yantisville: 12.47KV Metering Transformer Stand</t>
  </si>
  <si>
    <t>Ameren Meter Replacement - Yantisville: Mounting, Meter Platform, 34&amp;69KV</t>
  </si>
  <si>
    <t>Ipava Breaker Changeout &amp; Farm Gate: Line Switch, 69 kV, 1200 Amp</t>
  </si>
  <si>
    <t>201185</t>
  </si>
  <si>
    <t>201663</t>
  </si>
  <si>
    <t>202120</t>
  </si>
  <si>
    <t>202227</t>
  </si>
  <si>
    <t>202557</t>
  </si>
  <si>
    <t>Transmission Lines</t>
  </si>
  <si>
    <t>201680</t>
  </si>
  <si>
    <t>201686</t>
  </si>
  <si>
    <t>201886</t>
  </si>
  <si>
    <t>201887</t>
  </si>
  <si>
    <t>201957</t>
  </si>
  <si>
    <t>201993</t>
  </si>
  <si>
    <t>202078</t>
  </si>
  <si>
    <t>202183</t>
  </si>
  <si>
    <t>Transmission Subs</t>
  </si>
  <si>
    <t>201622</t>
  </si>
  <si>
    <t>201634</t>
  </si>
  <si>
    <t>201647</t>
  </si>
  <si>
    <t>201648</t>
  </si>
  <si>
    <t>201679</t>
  </si>
  <si>
    <t>201722</t>
  </si>
  <si>
    <t>201725</t>
  </si>
  <si>
    <t>201869</t>
  </si>
  <si>
    <t>201870</t>
  </si>
  <si>
    <t>201916</t>
  </si>
  <si>
    <t>201926</t>
  </si>
  <si>
    <t>201946</t>
  </si>
  <si>
    <t>202013</t>
  </si>
  <si>
    <t>202024</t>
  </si>
  <si>
    <t>202139</t>
  </si>
  <si>
    <t>202224</t>
  </si>
  <si>
    <t>202255</t>
  </si>
  <si>
    <t>202297</t>
  </si>
  <si>
    <t>202359</t>
  </si>
  <si>
    <t>202405</t>
  </si>
  <si>
    <t>Transmission SCADA/Meter/Comm</t>
  </si>
  <si>
    <t>Account 565 - Transmission of Electricity by Others</t>
  </si>
  <si>
    <t>Account</t>
  </si>
  <si>
    <t>Company Name or Category Name</t>
  </si>
  <si>
    <t>Description</t>
  </si>
  <si>
    <t>565-100</t>
  </si>
  <si>
    <t xml:space="preserve">Expense to reimburse Member cooperatives for O&amp;M performed on their transmission lines.  These Member-owned transmission lines are not in the PPI property records.  </t>
  </si>
  <si>
    <t>565-125</t>
  </si>
  <si>
    <t>Expense to reimburse Member cooperatives for Interest &amp; Depreciation related to their transmission lines.  These Member-owned transmission lines are not in the PPI property records.</t>
  </si>
  <si>
    <t>Ameren Illinois</t>
  </si>
  <si>
    <t>Expense for Ameren IL transmission charges for Network Integrated Transmission Service, Wholesale Distribution Service, and metering charges.</t>
  </si>
  <si>
    <t>565-310
565-320</t>
  </si>
  <si>
    <t>Midwest ISO</t>
  </si>
  <si>
    <t xml:space="preserve">Expense for MISO Transmission Schedules 1, 2, 10 and 26. </t>
  </si>
  <si>
    <t>565-400</t>
  </si>
  <si>
    <t>Expenses from the MISO Market for Ancillary Service Charges related to PPI load for Regulation, Supplemental and Spinning Reserves.  PPI FTR Transmission Revenue is also in this sub-account.</t>
  </si>
  <si>
    <t>Attachment O 565 Total</t>
  </si>
  <si>
    <r>
      <rPr>
        <b/>
        <u val="double"/>
        <sz val="14"/>
        <color indexed="8"/>
        <rFont val="Calibri"/>
        <family val="2"/>
      </rPr>
      <t xml:space="preserve">Note: </t>
    </r>
    <r>
      <rPr>
        <sz val="12"/>
        <rFont val="Arial MT"/>
      </rPr>
      <t xml:space="preserve"> Amounts reported on this work paper must meet the definition of USofA account 565.</t>
    </r>
  </si>
  <si>
    <t>2017 Attachment O True Up, page 3, line 2</t>
  </si>
  <si>
    <t>Total 2017 Actual Balance</t>
  </si>
  <si>
    <t xml:space="preserve">removed in Line 2 Page 3 of 5.  </t>
  </si>
  <si>
    <t xml:space="preserve">Any FERC fees incurred under MISO Schedule 10 are included in account 565-310 and are </t>
  </si>
  <si>
    <t>2017 Attachment O True Up, page 3, line 4</t>
  </si>
  <si>
    <t>A.  EPRI Costs</t>
  </si>
  <si>
    <t>recorded in account ________, relfected in I/S in A&amp;G exp</t>
  </si>
  <si>
    <t>Prairie Power is not an EPRI Member.</t>
  </si>
  <si>
    <t>B.  Regulatory Commission Expense (provide a brief but descriptive list of charges)</t>
  </si>
  <si>
    <t>None.  All Regulatory Expense related to Transmission are projected to be booked to Acct 566</t>
  </si>
  <si>
    <t>recorded in account 923, reflected in I/S in A&amp;G exp</t>
  </si>
  <si>
    <t>recorded in account ________, reflected in I/S in A&amp;G exp</t>
  </si>
  <si>
    <t>Line 5a Total</t>
  </si>
  <si>
    <t>All Regulatory Expenses above are Transmission-related</t>
  </si>
  <si>
    <t>C.  Regulatory Commission Expense for Transmission by Others (provide a brief but descriptive list of charges)</t>
  </si>
  <si>
    <t xml:space="preserve">None. </t>
  </si>
  <si>
    <t>Line Total</t>
  </si>
  <si>
    <t>This Regulatory Expense is not Transmission-related</t>
  </si>
  <si>
    <t>D.  Non Safety Advertising (provide a brief but descriptive list of charges)</t>
  </si>
  <si>
    <t>Economic Development Advertising</t>
  </si>
  <si>
    <t>to be recorded in account 912, to be reflected in I/S in A&amp;G exp</t>
  </si>
  <si>
    <t>Xxxxxxxx</t>
  </si>
  <si>
    <t>to be recorded in account ________, relfected in I/S in A&amp;G exp</t>
  </si>
  <si>
    <t>Line 5 Total (A+B+C+D)</t>
  </si>
  <si>
    <r>
      <t>If a zero is reported</t>
    </r>
    <r>
      <rPr>
        <b/>
        <u/>
        <sz val="11"/>
        <color indexed="8"/>
        <rFont val="Calibri"/>
        <family val="2"/>
      </rPr>
      <t xml:space="preserve"> for any category above</t>
    </r>
    <r>
      <rPr>
        <b/>
        <sz val="11"/>
        <color indexed="8"/>
        <rFont val="Calibri"/>
        <family val="2"/>
      </rPr>
      <t>, please provide a brief explanation as to why.</t>
    </r>
  </si>
  <si>
    <t>2017 Attachment O True Up, page 3, lines 5 and 5a</t>
  </si>
  <si>
    <t>Payroll (non-Prairie State)</t>
  </si>
  <si>
    <t>Attachment O, page 3, line 13</t>
  </si>
  <si>
    <t>Highway &amp; Vehicle</t>
  </si>
  <si>
    <t>Attachment O, page 3, line 14</t>
  </si>
  <si>
    <t>Property</t>
  </si>
  <si>
    <t>Attachment O, page 3, line 16</t>
  </si>
  <si>
    <t>Gross Receipts</t>
  </si>
  <si>
    <t>Attachment O, page 3, line 17</t>
  </si>
  <si>
    <t>Other - please explain</t>
  </si>
  <si>
    <t>Attachment O, page 3, line 18</t>
  </si>
  <si>
    <t>Payments in lieu of Taxes</t>
  </si>
  <si>
    <t>Attachment O, page 3, line 19</t>
  </si>
  <si>
    <t>Fed &amp; State income Tax</t>
  </si>
  <si>
    <t>Not reported on Attach O</t>
  </si>
  <si>
    <t>To tie to CFC Form 12.a.A.23.b</t>
  </si>
  <si>
    <t>Payroll (Prairie State)</t>
  </si>
  <si>
    <t>Included on Attachment O, page 3, line 13;        To be functionalized on CFC Form 12.</t>
  </si>
  <si>
    <r>
      <rPr>
        <b/>
        <u val="double"/>
        <sz val="14"/>
        <rFont val="Times New Roman"/>
        <family val="1"/>
      </rPr>
      <t>NOTE:</t>
    </r>
    <r>
      <rPr>
        <b/>
        <sz val="16"/>
        <rFont val="Times New Roman"/>
        <family val="1"/>
      </rPr>
      <t xml:space="preserve">  </t>
    </r>
    <r>
      <rPr>
        <sz val="12"/>
        <rFont val="Times New Roman"/>
        <family val="1"/>
      </rPr>
      <t>Amounts reported on this work paper must meet the definition of USofA account 408.1.</t>
    </r>
  </si>
  <si>
    <t>Production</t>
  </si>
  <si>
    <t>Report on Attachment O, page 4, line 12</t>
  </si>
  <si>
    <t>Sum Forms 12f.B.7, then add 12d.B.7</t>
  </si>
  <si>
    <t>Transmisssion</t>
  </si>
  <si>
    <t>Report on Attachment O, page 4, line 13</t>
  </si>
  <si>
    <t>Form 12i.C.2.a&amp;b plus 12i.C.3.a&amp;b</t>
  </si>
  <si>
    <t>Distribution</t>
  </si>
  <si>
    <t>Report on Attachment O, page 4, line 14</t>
  </si>
  <si>
    <t>Other _1/</t>
  </si>
  <si>
    <t>Report on Attachment O, page 4, line 15</t>
  </si>
  <si>
    <t>Acct 912 labor projections</t>
  </si>
  <si>
    <t>Does this tie to CFC Form 12h.J.4?  If not please provide an explantion</t>
  </si>
  <si>
    <t>Plus Admin W&amp;S</t>
  </si>
  <si>
    <t>12h.J.4</t>
  </si>
  <si>
    <t>Confirm that the above does not contain any capitalized wages.</t>
  </si>
  <si>
    <t>Confirm that the above does not contain any A&amp;G related wages</t>
  </si>
  <si>
    <t>Please indicate if your company performs work for others and where those costs and related revenues are recorded</t>
  </si>
  <si>
    <t>Also please indicate what line item of the Form 12 includes these costs and related revenues</t>
  </si>
  <si>
    <t>_1/  Other is to include salaries charged to administer customer accounts 901 - 916 as defined by the USofA</t>
  </si>
  <si>
    <t>Total AMIL PTP Revenue</t>
  </si>
  <si>
    <r>
      <rPr>
        <b/>
        <sz val="11"/>
        <color theme="1"/>
        <rFont val="Calibri"/>
        <family val="2"/>
        <scheme val="minor"/>
      </rPr>
      <t>PPI GBV</t>
    </r>
    <r>
      <rPr>
        <b/>
        <u/>
        <sz val="11"/>
        <color theme="1"/>
        <rFont val="Calibri"/>
        <family val="2"/>
        <scheme val="minor"/>
      </rPr>
      <t xml:space="preserve"> Allocator</t>
    </r>
  </si>
  <si>
    <t>PPI PTP Allocation</t>
  </si>
  <si>
    <t>Adjustments</t>
  </si>
  <si>
    <t>Adjusted PPI PTP Allocation</t>
  </si>
  <si>
    <t>January</t>
  </si>
  <si>
    <t>February</t>
  </si>
  <si>
    <t>March</t>
  </si>
  <si>
    <t>April</t>
  </si>
  <si>
    <t>June</t>
  </si>
  <si>
    <t>July</t>
  </si>
  <si>
    <t>August</t>
  </si>
  <si>
    <t>September</t>
  </si>
  <si>
    <t>October</t>
  </si>
  <si>
    <t>November</t>
  </si>
  <si>
    <t>December</t>
  </si>
  <si>
    <t>Grand Total</t>
  </si>
  <si>
    <t>Attachment O, page 4, line 31</t>
  </si>
  <si>
    <t>Networked Transmission Revenues - Schedule 9</t>
  </si>
  <si>
    <t xml:space="preserve">31   a. Transmission charges for all transmission transactions </t>
  </si>
  <si>
    <t>32   b. Transmission charges for all transmission transactions included in Divisor on page 1</t>
  </si>
  <si>
    <r>
      <rPr>
        <b/>
        <u val="double"/>
        <sz val="14"/>
        <rFont val="Times New Roman"/>
        <family val="1"/>
      </rPr>
      <t>NOTE:</t>
    </r>
    <r>
      <rPr>
        <sz val="16"/>
        <rFont val="Times New Roman"/>
        <family val="1"/>
      </rPr>
      <t xml:space="preserve">  </t>
    </r>
    <r>
      <rPr>
        <sz val="11"/>
        <rFont val="Times New Roman"/>
        <family val="1"/>
      </rPr>
      <t>Amounts above are recorded in account 456 and represent PPI's share of PTP revenue allocation from the Ameren IL Zone from Schedules 7 &amp; 8; as.</t>
    </r>
  </si>
  <si>
    <t>well as Networked Transmission Revenues from Schedule 9.</t>
  </si>
  <si>
    <t>Included in account 447 for 2017; moved to account 456  in 2018</t>
  </si>
  <si>
    <t>Split based on relay panels (2) on 69. (1) on 138. Does not include Mechanicsburg</t>
  </si>
  <si>
    <t>1 of 4 networked (Alsey)</t>
  </si>
  <si>
    <t>Turris Switching Station 138kV Line Tap Switch</t>
  </si>
  <si>
    <t>Ameren Interconnection Study</t>
  </si>
  <si>
    <t>Engineer and Construct the Alsey to Pittsfield 138 Line</t>
  </si>
  <si>
    <t>Burton Tap to Burton Sub 69 kV OPGW Install</t>
  </si>
  <si>
    <t>Pearl-Smith Jct. E Pole Replacement (L6-19)</t>
  </si>
  <si>
    <t>Replace Poles on Hadley Dist. to Hadley Breaker (L6-16A)</t>
  </si>
  <si>
    <t>SEC Transmission work 2017</t>
  </si>
  <si>
    <t>Engineer and Construct Pittsfield 138 kV Sub</t>
  </si>
  <si>
    <t>E. Lanesville Relay Upgrade</t>
  </si>
  <si>
    <t>Alsey changes due to sale</t>
  </si>
  <si>
    <t>Aquire easements for Ballard substation and transmission line</t>
  </si>
  <si>
    <t>puchase replacement PT for damaged</t>
  </si>
  <si>
    <t>Winchester McGraw TX PM</t>
  </si>
  <si>
    <t>Add Breakers to Chargers at Alsey/St. David/Ipava/Macomb</t>
  </si>
  <si>
    <t>SEC 34.5 kV Voltage Regulators</t>
  </si>
  <si>
    <t>Knoxville Breaker and Relay Replacement</t>
  </si>
  <si>
    <t>PSE - Communications WAN Preliminary Design</t>
  </si>
  <si>
    <t>Pearl Plant Security Camera Fiber from Hilltop Tower</t>
  </si>
  <si>
    <t>Fiber Wireless WAN Design, Equipment and Construction Specifications</t>
  </si>
  <si>
    <t>Fiber Optic WAN Connection -- OPGW Athens Junction to Athens Sub</t>
  </si>
  <si>
    <t>Fiber Optic WAN Connection -- Menard Electric Office to Cass to  Athens Sub</t>
  </si>
  <si>
    <t>Amos to PPI Office Fiber WAN Connection</t>
  </si>
  <si>
    <t>Ameren Meter Replacement - Saidora</t>
  </si>
  <si>
    <t>Ameren Meter Replacement - Rushville</t>
  </si>
  <si>
    <t>St. Anthony to Quincy OPGW Installation</t>
  </si>
  <si>
    <t>Adams Sub to Kellerville Jct. OPGW Installation</t>
  </si>
  <si>
    <t>Microwave Network Construction Naples Station</t>
  </si>
  <si>
    <t>Replace Enclosures and RTUs 2016</t>
  </si>
  <si>
    <t>Install RTU at Jacksonville</t>
  </si>
  <si>
    <t>IEC Connection From Winchester to Pittsfield</t>
  </si>
  <si>
    <t>Land Mobile Radios</t>
  </si>
  <si>
    <t>Decomissioning Old Pearl Hilltop Tower</t>
  </si>
  <si>
    <t>CMEC Starcom Radio Bridge</t>
  </si>
  <si>
    <t>Athens Tap Cabinet Installation</t>
  </si>
  <si>
    <t>Hillview Splicing</t>
  </si>
  <si>
    <t>Metro Co/Lo Splicing on L6-004 and L6-007A</t>
  </si>
  <si>
    <t>Fix Splice on Hillview ADSS</t>
  </si>
  <si>
    <t>Attachment O, page 4, line 32</t>
  </si>
  <si>
    <t>69kV Network Transmission Property Records</t>
  </si>
  <si>
    <t>Transaction End Date:  12/31/2012</t>
  </si>
  <si>
    <t>SCADA</t>
  </si>
  <si>
    <t>Type</t>
  </si>
  <si>
    <t>Amos Land</t>
  </si>
  <si>
    <t>Meter/relay equip @ 138 &amp; 69KV tie point</t>
  </si>
  <si>
    <t>Station battery charger, etc.</t>
  </si>
  <si>
    <t>Oil circuit breakers</t>
  </si>
  <si>
    <t>Bus system</t>
  </si>
  <si>
    <t>Cable &amp; conductor</t>
  </si>
  <si>
    <t>Conduit</t>
  </si>
  <si>
    <t>Control house</t>
  </si>
  <si>
    <t>Fence</t>
  </si>
  <si>
    <t>Foundation</t>
  </si>
  <si>
    <t>High tension fuse equipment</t>
  </si>
  <si>
    <t>Manhole</t>
  </si>
  <si>
    <t>Relay panels</t>
  </si>
  <si>
    <t>Structure</t>
  </si>
  <si>
    <t>69KV A/B switch</t>
  </si>
  <si>
    <t>69KV A/B switch-600A</t>
  </si>
  <si>
    <t>69KV circuit switch w/motor</t>
  </si>
  <si>
    <t>Current transformers</t>
  </si>
  <si>
    <t>Potential transformers</t>
  </si>
  <si>
    <t>Under frequency relay (located @ Sfield Amos sub)</t>
  </si>
  <si>
    <t>1200/5 relay type current transf(Sfield Amos sub)</t>
  </si>
  <si>
    <t>8000BTU air conditioner</t>
  </si>
  <si>
    <t>Identification sign</t>
  </si>
  <si>
    <t>100KVA transformer</t>
  </si>
  <si>
    <t>10 KV station service transformer</t>
  </si>
  <si>
    <t>Fuser &amp; insulators</t>
  </si>
  <si>
    <t>Circuit breaker</t>
  </si>
  <si>
    <t>Lightning arrestors</t>
  </si>
  <si>
    <t>Relay panel</t>
  </si>
  <si>
    <t>Air break switch</t>
  </si>
  <si>
    <t>Bypass switches</t>
  </si>
  <si>
    <t>30KV grey lightning arrestors</t>
  </si>
  <si>
    <t>Additional material for bus system</t>
  </si>
  <si>
    <t>Misc. material for air break switch</t>
  </si>
  <si>
    <t>100 amp SS fuse barrells</t>
  </si>
  <si>
    <t>100 amp 69KV PF fuse links</t>
  </si>
  <si>
    <t>Sets 69KV SS HPA line parts</t>
  </si>
  <si>
    <t>GE capacitors</t>
  </si>
  <si>
    <t>Fuse tubes</t>
  </si>
  <si>
    <t>65 amp S&amp;C-SMD-1A fuse kits</t>
  </si>
  <si>
    <t>69KV SMD-1A line parts S&amp;C 50 amp</t>
  </si>
  <si>
    <t>Pad wire connectors</t>
  </si>
  <si>
    <t>Capacitor bank</t>
  </si>
  <si>
    <t>RECC buyout</t>
  </si>
  <si>
    <t>Stationary battery and rack</t>
  </si>
  <si>
    <t>DAQ RTU WO-2628</t>
  </si>
  <si>
    <t>McGraw Edison circuit breaker CG48-73-32-1200</t>
  </si>
  <si>
    <t>Cable or conductor</t>
  </si>
  <si>
    <t>Fence, gate</t>
  </si>
  <si>
    <t>Foundations</t>
  </si>
  <si>
    <t>High voltage fuses</t>
  </si>
  <si>
    <t>Lighting</t>
  </si>
  <si>
    <t>Panels</t>
  </si>
  <si>
    <t>Switches - group operated</t>
  </si>
  <si>
    <t>Transformers - potential</t>
  </si>
  <si>
    <t>Transformers - power</t>
  </si>
  <si>
    <t>Coupling capacitor - communications</t>
  </si>
  <si>
    <t>Site preparation</t>
  </si>
  <si>
    <t>Relay breaker</t>
  </si>
  <si>
    <t>Sauder 11' OD x 21' auto tank cage</t>
  </si>
  <si>
    <t>New control building</t>
  </si>
  <si>
    <t>Install Relaying PT's at Winchester</t>
  </si>
  <si>
    <t>SPC - Install relaying PT's @ Winchester</t>
  </si>
  <si>
    <t>USCO 3 pole group op 69KV vert break switch</t>
  </si>
  <si>
    <t>USCO 3 pole group op 69KV side break switch</t>
  </si>
  <si>
    <t>McGraw Edison 30/40/50/56-000 KVA transformer</t>
  </si>
  <si>
    <t>Oil circuit breaker</t>
  </si>
  <si>
    <t>60 cell battery</t>
  </si>
  <si>
    <t>Concrete retaining wall</t>
  </si>
  <si>
    <t>Tap changers &amp; upgrade kits</t>
  </si>
  <si>
    <t>1 way 69kv 6A rhb fr mtd wp ip</t>
  </si>
  <si>
    <t>Insul. Newell 69kv TR216</t>
  </si>
  <si>
    <t>Copper pipe</t>
  </si>
  <si>
    <t>Various size copper tees</t>
  </si>
  <si>
    <t>Copper terminals 2"</t>
  </si>
  <si>
    <t>69kv voltage transformer</t>
  </si>
  <si>
    <t>60kva 48MCOV O.B. rubber arrestors</t>
  </si>
  <si>
    <t>Various copper pads</t>
  </si>
  <si>
    <t>4 hole alum. Pads</t>
  </si>
  <si>
    <t>1"-500MCM copper tees</t>
  </si>
  <si>
    <t>1 way 69kv 600a vert. Substa. Mt.</t>
  </si>
  <si>
    <t>Insul. Lapp 9521 TR216 69KV</t>
  </si>
  <si>
    <t>Alum. 1 way 69kv 600amp w/tb</t>
  </si>
  <si>
    <t>1 bolt PG clamps</t>
  </si>
  <si>
    <t>ABB OCB breakers Type FSA-2, #102687-01,-02</t>
  </si>
  <si>
    <t>69kva gray post ins.</t>
  </si>
  <si>
    <t>60kva 48MCOV ligntning arrestors rubber</t>
  </si>
  <si>
    <t>4 hole copper plates</t>
  </si>
  <si>
    <t>1-1/2" IPS to (4) hole pad copper</t>
  </si>
  <si>
    <t>Various copper couplers</t>
  </si>
  <si>
    <t>2-1/2" copper buss supports</t>
  </si>
  <si>
    <t>2-1/2" IPS Corona bell ends</t>
  </si>
  <si>
    <t>Grading, tops and gravel</t>
  </si>
  <si>
    <t>Grounding</t>
  </si>
  <si>
    <t>IC 500MCM VCBC,4500V cable, 300'</t>
  </si>
  <si>
    <t>3/500,000 CA  x 4/645000V, 250'</t>
  </si>
  <si>
    <t>3/500,000 CMCA 7 x 4/64 UC 8/64 lead-500'</t>
  </si>
  <si>
    <t>1-10C rubber insulated control cable-210'</t>
  </si>
  <si>
    <t>T3554B, C&amp;W Pothead for #4 conduit</t>
  </si>
  <si>
    <t>5000V potheads</t>
  </si>
  <si>
    <t>73554B G &amp; W potheads</t>
  </si>
  <si>
    <t>ES3554 potheads</t>
  </si>
  <si>
    <t>ES 355RBK pothead</t>
  </si>
  <si>
    <t>ES 5000V potheads</t>
  </si>
  <si>
    <t>Fiber conduit-1256'</t>
  </si>
  <si>
    <t>Conduit &amp; condulets, etc.</t>
  </si>
  <si>
    <t>Material used on sub from stock</t>
  </si>
  <si>
    <t>OCB</t>
  </si>
  <si>
    <t>Contract for sub</t>
  </si>
  <si>
    <t>Bays of steel</t>
  </si>
  <si>
    <t>CT ins. Transformers</t>
  </si>
  <si>
    <t>PT ins transformers</t>
  </si>
  <si>
    <t>Labor &amp; overhead</t>
  </si>
  <si>
    <t>Install security light</t>
  </si>
  <si>
    <t>Clearing account 102</t>
  </si>
  <si>
    <t>CT 159:5 15kv</t>
  </si>
  <si>
    <t>Transfer switch</t>
  </si>
  <si>
    <t>Misc. ins. Fork terminals</t>
  </si>
  <si>
    <t>LT comps</t>
  </si>
  <si>
    <t>#150 Cadwelds</t>
  </si>
  <si>
    <t>2/0-4/0 copper tees</t>
  </si>
  <si>
    <t>2 hole 2/0-4/0 copper pads</t>
  </si>
  <si>
    <t>ft. 4/0 soft copper wire</t>
  </si>
  <si>
    <t>Fencing</t>
  </si>
  <si>
    <t>Rock</t>
  </si>
  <si>
    <t>3/4 X 10' copper grd. Rods</t>
  </si>
  <si>
    <t>3" copper u-bolt clamps</t>
  </si>
  <si>
    <t>4" copper u-bolt clamps</t>
  </si>
  <si>
    <t>#90 Cadwelds</t>
  </si>
  <si>
    <t>#115 Cadwelds</t>
  </si>
  <si>
    <t>ft. 2/0 copper wire</t>
  </si>
  <si>
    <t>12" grate straps</t>
  </si>
  <si>
    <t>WR-9 tap comps.</t>
  </si>
  <si>
    <t>Cabinet- Relays</t>
  </si>
  <si>
    <t>Galv. Steel panel board rack - Relays</t>
  </si>
  <si>
    <t>Relays</t>
  </si>
  <si>
    <t>Relay control panel</t>
  </si>
  <si>
    <t>ft. Sch 40 PVC conduit - Relays</t>
  </si>
  <si>
    <t>ft. 2" non-metallic heavy wall conduit - Relays</t>
  </si>
  <si>
    <t>ft. 4" non-metallic heavy wall conduit - Relays</t>
  </si>
  <si>
    <t>1" PVC couplings - Relays</t>
  </si>
  <si>
    <t>2" PVC couplings - Relays</t>
  </si>
  <si>
    <t>4" couplings - Relays</t>
  </si>
  <si>
    <t>1" PVC couplers - Relays</t>
  </si>
  <si>
    <t>2" male PVC adapters - Relays</t>
  </si>
  <si>
    <t>4" 45 deg. Elbows</t>
  </si>
  <si>
    <t>ft. Control cable 12/c #10 AWG CU 7 strd. - Relays</t>
  </si>
  <si>
    <t>ft. Control cable 4/c #10 AWG CU 7 strd. - Relays</t>
  </si>
  <si>
    <t>ft. Control cable 2/c #10 AWG CU 7 strd. - Relays</t>
  </si>
  <si>
    <t>1" 45 deg. PVC elbow - Relays</t>
  </si>
  <si>
    <t>1" PVC conduit connector - Relays</t>
  </si>
  <si>
    <t>2" 90 deg. PVC elbows - Relays</t>
  </si>
  <si>
    <t>4" 90 deg. PVC elbows - Relays</t>
  </si>
  <si>
    <t>4" PVC 45 deg. Elbows - Relays</t>
  </si>
  <si>
    <t>ft. #8 AWG red 7 strd. Copper cable - Relays</t>
  </si>
  <si>
    <t>ft. #8 AWG black 6 strd. Copper cable - Relays</t>
  </si>
  <si>
    <t>ft. #6 AWG black 7 strd. Copper cable - Relays</t>
  </si>
  <si>
    <t>st. #6 AWG white 7 strd. Copper cable - Relays</t>
  </si>
  <si>
    <t>ft. 1/0 AWG red 19 strd. Copper cable - Relays</t>
  </si>
  <si>
    <t>ft. 1/0 AWG black 19 strd. Copper cable - Relays</t>
  </si>
  <si>
    <t>ft. 1/0 AWG white 19 strd. Copper cable - Relays</t>
  </si>
  <si>
    <t>ft. 4/0 AWG black 19 strd. Copper cable - Relays</t>
  </si>
  <si>
    <t>ft. 4/0 AWG white 19 strd. Copper cable - Relays</t>
  </si>
  <si>
    <t>MS test switch blocks</t>
  </si>
  <si>
    <t>MS test switch covers</t>
  </si>
  <si>
    <t>24/8 MCOV 30kva rubber arresters station class</t>
  </si>
  <si>
    <t>2 bolt PG clamps</t>
  </si>
  <si>
    <t>To relocate the Winchester substation security fence and gates</t>
  </si>
  <si>
    <t>ft. 4/0 tinned copper wire</t>
  </si>
  <si>
    <t>Remote Terminal Unit WO-2623</t>
  </si>
  <si>
    <t>TR-10</t>
  </si>
  <si>
    <t>Westinghouse 138kV transformer s/n 5067847 (Heibuilt)</t>
  </si>
  <si>
    <t>Rebuild McG/Ed hydraulic op OCBs-Pitts, Amos,E. La</t>
  </si>
  <si>
    <t>Relief valve assy.</t>
  </si>
  <si>
    <t>Latch prop</t>
  </si>
  <si>
    <t>Misc. materials</t>
  </si>
  <si>
    <t>RT1444 Amos to Winchester</t>
  </si>
  <si>
    <t>Poles in Winchester (T)</t>
  </si>
  <si>
    <t>T1297 Murrayville Jacksonville expressway</t>
  </si>
  <si>
    <t>RT1297 Murrayville-Jacksonville expressway</t>
  </si>
  <si>
    <t>T1444 Amos to Winchester</t>
  </si>
  <si>
    <t>T1297 Murrayville-Jacksonville expressway</t>
  </si>
  <si>
    <t>Winchester transmission sub</t>
  </si>
  <si>
    <t>Relocate Pisgah/Berlin 69KV line-Hwy 123</t>
  </si>
  <si>
    <t>Relocate Pisgah/Berlin 69KV line-Hwy 123 Morgan Cty.</t>
  </si>
  <si>
    <t>Murrayville-Jacksonville 69KV line</t>
  </si>
  <si>
    <t>75' Class H-2 pole</t>
  </si>
  <si>
    <t>sets 3/0 ACSR armor rods</t>
  </si>
  <si>
    <t>Copper butt plate</t>
  </si>
  <si>
    <t>ft. #6 copper grd. Wire</t>
  </si>
  <si>
    <t>3/4 X 14 machine bolt</t>
  </si>
  <si>
    <t>3/4 X 16 machine bolt</t>
  </si>
  <si>
    <t>3/4 X 18 machine bolt</t>
  </si>
  <si>
    <t>RT1298 Winchester Murrayville relocate</t>
  </si>
  <si>
    <t>T1337 Winchester Murrayville</t>
  </si>
  <si>
    <t>69KV 600amp type EV air gap SS-Nortonville line</t>
  </si>
  <si>
    <t>T1298 Winchester Murrayville relocate</t>
  </si>
  <si>
    <t>T1337 Winchester Murrayville relocation</t>
  </si>
  <si>
    <t>RT1337 Winchester Murrayville</t>
  </si>
  <si>
    <t>T1298 Murrayville Winchester relocate</t>
  </si>
  <si>
    <t>RT1298 Murrayville Winchester relocate-susp shoes</t>
  </si>
  <si>
    <t>Generac Model 6052 generator PO 11251</t>
  </si>
  <si>
    <t>Batter Bank PO 11225</t>
  </si>
  <si>
    <t>Generac Model 6052 generator PO 11249</t>
  </si>
  <si>
    <t>SS Type HPA Power Fuse PO 11227</t>
  </si>
  <si>
    <t>Surge arresters</t>
  </si>
  <si>
    <t>Relays PO 11289,293,294,301</t>
  </si>
  <si>
    <t>Poles</t>
  </si>
  <si>
    <t>CT-13</t>
  </si>
  <si>
    <t>Gas breaker</t>
  </si>
  <si>
    <t>Contractors/consultants/legal</t>
  </si>
  <si>
    <t>Crossarms</t>
  </si>
  <si>
    <t>Wire</t>
  </si>
  <si>
    <t>Outdoor relay cabinets PO 11290, 291</t>
  </si>
  <si>
    <t>GE138KV Coup Capacitor Potential Transf-650KV</t>
  </si>
  <si>
    <t>GE 69KV coup capacitor potential transf 350KV</t>
  </si>
  <si>
    <t>Synchronized check relay system-Amos substation</t>
  </si>
  <si>
    <t>GE single frequency line turner</t>
  </si>
  <si>
    <t>Telemetering tone equip for A/C power use</t>
  </si>
  <si>
    <t>Electromagnetic oil filled 69KV potential transfor</t>
  </si>
  <si>
    <t>Dig/analog leeds; telemetering equip-3 locations</t>
  </si>
  <si>
    <t>Enclosure</t>
  </si>
  <si>
    <t>Grounding system</t>
  </si>
  <si>
    <t>Conduit system</t>
  </si>
  <si>
    <t>Structures</t>
  </si>
  <si>
    <t>DC power panel</t>
  </si>
  <si>
    <t>Batteries, charger rock. Lightning arrestors</t>
  </si>
  <si>
    <t>60KV lightning arrestors</t>
  </si>
  <si>
    <t>String of 8 bill insulators</t>
  </si>
  <si>
    <t>TR216 gray post insulators</t>
  </si>
  <si>
    <t>Station service</t>
  </si>
  <si>
    <t>Control building</t>
  </si>
  <si>
    <t>Siemens Allis type CBL-2,145KV,3 PST switch</t>
  </si>
  <si>
    <t>Siemens Allis type CBL-T,72,5KV 3 PST switches</t>
  </si>
  <si>
    <t>Siemens Allis type MFB,145KV 3 PST switch</t>
  </si>
  <si>
    <t>McGraw Edison power transformer 20/37.3MUA</t>
  </si>
  <si>
    <t>Telemetering tone equipment</t>
  </si>
  <si>
    <t>Leeds &amp; Northrup analog/digital equipment</t>
  </si>
  <si>
    <t>138KV Hi-lite insulators</t>
  </si>
  <si>
    <t>Salisbury(Menard)</t>
  </si>
  <si>
    <t>60/1 ABB VOG11 PTs</t>
  </si>
  <si>
    <t>200/5 ABB KON11 CTs</t>
  </si>
  <si>
    <t>Barclay(Menard)</t>
  </si>
  <si>
    <t>60/1 West. VOG-11 PTs</t>
  </si>
  <si>
    <t>150/5 ABB KON11 CTs</t>
  </si>
  <si>
    <t>GE UMW-64A KWhr meter</t>
  </si>
  <si>
    <t>Fld. repl. pumpblk.</t>
  </si>
  <si>
    <t>O-ring kits</t>
  </si>
  <si>
    <t>Sealing rings</t>
  </si>
  <si>
    <t>T1473 Barclay substation</t>
  </si>
  <si>
    <t>T1334 Salisbury</t>
  </si>
  <si>
    <t>T1404 E. Lanesville to Lanesville</t>
  </si>
  <si>
    <t>WO2187</t>
  </si>
  <si>
    <t>T1473 Barclay sub</t>
  </si>
  <si>
    <t>RT2187</t>
  </si>
  <si>
    <t>T1404 E. Lanesville-Lanesville</t>
  </si>
  <si>
    <t>Rt1473 Barclay substation</t>
  </si>
  <si>
    <t>35" Hi Lite Insulators</t>
  </si>
  <si>
    <t>T1473 Barclay sub 28" hi-lite insulators</t>
  </si>
  <si>
    <t>38" Hi Lite Susp Ins</t>
  </si>
  <si>
    <t>T1404 E. Lanesville-Lanesville sub</t>
  </si>
  <si>
    <t>RT1473 Barclay sub</t>
  </si>
  <si>
    <t>T1404 E. Lanesville Lanesville</t>
  </si>
  <si>
    <t>String Insulators-9 bells per string</t>
  </si>
  <si>
    <t>T1404 E. Lanesville to Lanesville sub</t>
  </si>
  <si>
    <t>String Insulators-10 bells per string</t>
  </si>
  <si>
    <t>10" Braun socket ins.</t>
  </si>
  <si>
    <t>138kva 10" gray socket ins.</t>
  </si>
  <si>
    <t>TM-T75 Switch</t>
  </si>
  <si>
    <t>Amos-Athens line(3 switches, 1 platform)</t>
  </si>
  <si>
    <t>TM-3K 69KV 600amp 3 pole grp op air brk sw-Salisbu</t>
  </si>
  <si>
    <t>69KV 600amp horiz mnt gp op air brk sw-Lanesville-</t>
  </si>
  <si>
    <t>T1068 Amos Athens line</t>
  </si>
  <si>
    <t>T1410 E. Lanesville-Lanesville</t>
  </si>
  <si>
    <t>T1404 E. Lanesville-Lanesville sub 336MCM 26/7 con</t>
  </si>
  <si>
    <t>Generac Model 6052 generator PO 11250</t>
  </si>
  <si>
    <t>Battery Bank PO 11224</t>
  </si>
  <si>
    <t>Pre 1996 Land</t>
  </si>
  <si>
    <t>Land and land rights Pre-1996</t>
  </si>
  <si>
    <t>EWR-82-S recorder</t>
  </si>
  <si>
    <t>Duncan mag recorder</t>
  </si>
  <si>
    <t>West. EWR-82 recorder</t>
  </si>
  <si>
    <t>West. EWR-82-S recorder</t>
  </si>
  <si>
    <t>WR-34 West. Mag. Recorder</t>
  </si>
  <si>
    <t>EWR-82-S recorder #8000126</t>
  </si>
  <si>
    <t>PDM 76-4 mag. Recorder #6053311</t>
  </si>
  <si>
    <t>EWR-82-S recorder #8000342</t>
  </si>
  <si>
    <t>WR-4C West. Mag. Recorder #2001418</t>
  </si>
  <si>
    <t>Software license for MV-90 Single PC 200 Meter</t>
  </si>
  <si>
    <t>Meter form 8/9S 120-480V Class20</t>
  </si>
  <si>
    <t>Meter adapter CT w/ grounds s/n 82514449-52</t>
  </si>
  <si>
    <t>202T modem</t>
  </si>
  <si>
    <t>Adapters A-Base</t>
  </si>
  <si>
    <t>Adv. Modem kit</t>
  </si>
  <si>
    <t>Optical isolaters for meter/SCADA communications</t>
  </si>
  <si>
    <t>Telco surge protectors</t>
  </si>
  <si>
    <t>Miscellaneous materials-adapters,wire,etc.</t>
  </si>
  <si>
    <t>RTU Edge W/3</t>
  </si>
  <si>
    <t>A/C 102</t>
  </si>
  <si>
    <t>IRECO transfer</t>
  </si>
  <si>
    <t>Menard transfer</t>
  </si>
  <si>
    <t>Contract 3</t>
  </si>
  <si>
    <t>Contract 4 (5X)</t>
  </si>
  <si>
    <t>Contract 5 (6X)</t>
  </si>
  <si>
    <t>Pole numbering T1008 contract #3</t>
  </si>
  <si>
    <t>Pole numbering T1008 Contract #4 (5X)</t>
  </si>
  <si>
    <t>Pole numbering T1008 Contract #5 (6X)</t>
  </si>
  <si>
    <t>WO RT1001</t>
  </si>
  <si>
    <t>T1001</t>
  </si>
  <si>
    <t>Sold to IRECO - 3.1 miles</t>
  </si>
  <si>
    <t>Transfer a/c 351</t>
  </si>
  <si>
    <t>T1015</t>
  </si>
  <si>
    <t>Adams transfer</t>
  </si>
  <si>
    <t>RT1001</t>
  </si>
  <si>
    <t>RT1061</t>
  </si>
  <si>
    <t>T1039</t>
  </si>
  <si>
    <t>Relocation expense T1095</t>
  </si>
  <si>
    <t>RT1068</t>
  </si>
  <si>
    <t>T1068</t>
  </si>
  <si>
    <t>T1076</t>
  </si>
  <si>
    <t>T1048</t>
  </si>
  <si>
    <t>T1131</t>
  </si>
  <si>
    <t>T1164</t>
  </si>
  <si>
    <t>Relocation expenses T1164</t>
  </si>
  <si>
    <t>RT1174</t>
  </si>
  <si>
    <t>RT1176C</t>
  </si>
  <si>
    <t>RT1176B</t>
  </si>
  <si>
    <t>T1173</t>
  </si>
  <si>
    <t>T1136</t>
  </si>
  <si>
    <t>T1153</t>
  </si>
  <si>
    <t>RT1197</t>
  </si>
  <si>
    <t>T1189</t>
  </si>
  <si>
    <t>T1197</t>
  </si>
  <si>
    <t>T1203</t>
  </si>
  <si>
    <t>T1271</t>
  </si>
  <si>
    <t>RT1271</t>
  </si>
  <si>
    <t>T1185</t>
  </si>
  <si>
    <t>T1197A add. Chg.</t>
  </si>
  <si>
    <t>T1219</t>
  </si>
  <si>
    <t>Sale to IREC</t>
  </si>
  <si>
    <t>J902 Menard</t>
  </si>
  <si>
    <t>RT1261</t>
  </si>
  <si>
    <t>RT1335 Sale to IREC</t>
  </si>
  <si>
    <t>T1337</t>
  </si>
  <si>
    <t>RT-1337</t>
  </si>
  <si>
    <t>T1326</t>
  </si>
  <si>
    <t>RT1462</t>
  </si>
  <si>
    <t>WO 2118</t>
  </si>
  <si>
    <t>RT1376</t>
  </si>
  <si>
    <t>Wo 2118</t>
  </si>
  <si>
    <t>RT2118</t>
  </si>
  <si>
    <t>WO 2182</t>
  </si>
  <si>
    <t>2118</t>
  </si>
  <si>
    <t>WO 2118RT</t>
  </si>
  <si>
    <t>WO2118</t>
  </si>
  <si>
    <t>WO 2269RT</t>
  </si>
  <si>
    <t>WO 2269</t>
  </si>
  <si>
    <t>50' poles - retired W.O. 2118</t>
  </si>
  <si>
    <t>50' poles - W.O. 2118</t>
  </si>
  <si>
    <t>50', Class 2 poles-sold line to IREC</t>
  </si>
  <si>
    <t>50', Class 1 poles-sold line to IREC</t>
  </si>
  <si>
    <t>Retire 50' pole</t>
  </si>
  <si>
    <t>Retire poles</t>
  </si>
  <si>
    <t>50' Class 2 poles</t>
  </si>
  <si>
    <t>Pole 50 Class 1</t>
  </si>
  <si>
    <t>Pole 50' retire #1174</t>
  </si>
  <si>
    <t>50/1 Poles</t>
  </si>
  <si>
    <t>50' Class 1 poles</t>
  </si>
  <si>
    <t>Pole numbering-T1003 Contract #3</t>
  </si>
  <si>
    <t>Pole numbering-T1003 Contract #4 (5X)</t>
  </si>
  <si>
    <t>Pole numbering-T1003 Contract #5 (6X)</t>
  </si>
  <si>
    <t>Transfer A/C 351</t>
  </si>
  <si>
    <t>T1095</t>
  </si>
  <si>
    <t>a/C 102</t>
  </si>
  <si>
    <t>T1106</t>
  </si>
  <si>
    <t>T1176C</t>
  </si>
  <si>
    <t>T1176B</t>
  </si>
  <si>
    <t>RT1231</t>
  </si>
  <si>
    <t>T1038</t>
  </si>
  <si>
    <t>RT1298</t>
  </si>
  <si>
    <t>T1302</t>
  </si>
  <si>
    <t>RT1439</t>
  </si>
  <si>
    <t>RT1389</t>
  </si>
  <si>
    <t>Rt1001</t>
  </si>
  <si>
    <t>55' poles - retired W.O. 2118</t>
  </si>
  <si>
    <t>55' poles - W.O. 2118</t>
  </si>
  <si>
    <t>55', Class 1 pole-sold line to IREC</t>
  </si>
  <si>
    <t>55', Class 2 poles-sold line to IREC</t>
  </si>
  <si>
    <t>Pole 55 Class 1</t>
  </si>
  <si>
    <t>Retire 55' pole</t>
  </si>
  <si>
    <t>55' poles - junked</t>
  </si>
  <si>
    <t>55' Class 1 poles</t>
  </si>
  <si>
    <t>55/H1 Pole</t>
  </si>
  <si>
    <t>Pole 55' retire #1324</t>
  </si>
  <si>
    <t>55/1 Poles</t>
  </si>
  <si>
    <t>Pole numbering T1008 Contract #3</t>
  </si>
  <si>
    <t>Pole numberint T1008 Conract #4 (5X)</t>
  </si>
  <si>
    <t>T1013</t>
  </si>
  <si>
    <t>T1061</t>
  </si>
  <si>
    <t>RT1108</t>
  </si>
  <si>
    <t>RT1160</t>
  </si>
  <si>
    <t>t1153</t>
  </si>
  <si>
    <t>t1189</t>
  </si>
  <si>
    <t>RT1297</t>
  </si>
  <si>
    <t>RT1335</t>
  </si>
  <si>
    <t>T1530</t>
  </si>
  <si>
    <t>RT1541</t>
  </si>
  <si>
    <t>WO2064</t>
  </si>
  <si>
    <t>RT2145</t>
  </si>
  <si>
    <t>Wo2118</t>
  </si>
  <si>
    <t>60' poles - retired W.O. 2118</t>
  </si>
  <si>
    <t>60' poles - W.O. 2118</t>
  </si>
  <si>
    <t>60', Class 2 pole-sold line to IREC</t>
  </si>
  <si>
    <t>Pole 60 Class 1</t>
  </si>
  <si>
    <t>60' poles - junked</t>
  </si>
  <si>
    <t>60' Class 1 poles</t>
  </si>
  <si>
    <t>60/1 Pole</t>
  </si>
  <si>
    <t>Pole 60' retire #1477</t>
  </si>
  <si>
    <t>60/1 Poles</t>
  </si>
  <si>
    <t>Pole numbering T1008 Contract 3</t>
  </si>
  <si>
    <t>Pole numbering T1008 Contract 4 (5X)</t>
  </si>
  <si>
    <t>Pole numbering T1008 Contract 5 (6X)</t>
  </si>
  <si>
    <t>T1046</t>
  </si>
  <si>
    <t>T1041</t>
  </si>
  <si>
    <t>T1113</t>
  </si>
  <si>
    <t>Relocation transfer T1113</t>
  </si>
  <si>
    <t>T1108</t>
  </si>
  <si>
    <t>Relocation expense T1108</t>
  </si>
  <si>
    <t>RT1337</t>
  </si>
  <si>
    <t>RT1444</t>
  </si>
  <si>
    <t>T1540</t>
  </si>
  <si>
    <t>RT1393</t>
  </si>
  <si>
    <t>Wo2145</t>
  </si>
  <si>
    <t>WO2137</t>
  </si>
  <si>
    <t>T2118</t>
  </si>
  <si>
    <t>65' poles - retired W.O. 2118</t>
  </si>
  <si>
    <t>65' poles - W.O. 2118</t>
  </si>
  <si>
    <t>65', Class 1 pole-sold line to IREC</t>
  </si>
  <si>
    <t>Pole 65 Class 1</t>
  </si>
  <si>
    <t>65' pole - junked</t>
  </si>
  <si>
    <t>65' Class 1 pole</t>
  </si>
  <si>
    <t>65/1 Pole</t>
  </si>
  <si>
    <t>65/2 Pole</t>
  </si>
  <si>
    <t>65' Class 1 poles</t>
  </si>
  <si>
    <t>Pole 65' retire #1631</t>
  </si>
  <si>
    <t>Wo2064</t>
  </si>
  <si>
    <t>RT1560</t>
  </si>
  <si>
    <t>70' poles - retired W.O. 2118</t>
  </si>
  <si>
    <t>70' poles - W.O. 2118</t>
  </si>
  <si>
    <t>70/1 poles</t>
  </si>
  <si>
    <t>70' pole</t>
  </si>
  <si>
    <t>70' Class 1 poles</t>
  </si>
  <si>
    <t>Pole 70' retire #1764</t>
  </si>
  <si>
    <t>70/2 Poles</t>
  </si>
  <si>
    <t>70' Class 1 pole</t>
  </si>
  <si>
    <t>Pole numbering T1004 Contract 3</t>
  </si>
  <si>
    <t>Pole numbering T1004 Contract 4 (5X)</t>
  </si>
  <si>
    <t>Pole numbering T1004 Contract 5 (6X)</t>
  </si>
  <si>
    <t>Relocation expense T1113</t>
  </si>
  <si>
    <t>T1231</t>
  </si>
  <si>
    <t>75' poles - retired W.O. 2118</t>
  </si>
  <si>
    <t>75' poles - W.O. 2118</t>
  </si>
  <si>
    <t>75/1 poles</t>
  </si>
  <si>
    <t>75' Class 1 poles</t>
  </si>
  <si>
    <t>75' Class 2 poles</t>
  </si>
  <si>
    <t>Pole 75 Class 1</t>
  </si>
  <si>
    <t>Pole 75' retire #1860</t>
  </si>
  <si>
    <t>Pole numbering T1008 contract 4 (5X)</t>
  </si>
  <si>
    <t>Transfer a/c351</t>
  </si>
  <si>
    <t>T1046L</t>
  </si>
  <si>
    <t>80' poles - retired W.O. 2118</t>
  </si>
  <si>
    <t>80' poles - W.O. 2118</t>
  </si>
  <si>
    <t>80' pole</t>
  </si>
  <si>
    <t>80/1 Pole</t>
  </si>
  <si>
    <t>Pole numbering T1008 Contract 6 (6X)</t>
  </si>
  <si>
    <t>85' pole - retired W.O. 2118</t>
  </si>
  <si>
    <t>85' pole - W.O. 2118</t>
  </si>
  <si>
    <t>Retire 85' pole</t>
  </si>
  <si>
    <t>85' pole</t>
  </si>
  <si>
    <t>Pole 85' Class 1</t>
  </si>
  <si>
    <t>Pole 85' retire #1974</t>
  </si>
  <si>
    <t>CW-31B</t>
  </si>
  <si>
    <t>85' Class 2 pole</t>
  </si>
  <si>
    <t>Wo1076</t>
  </si>
  <si>
    <t>105' poles</t>
  </si>
  <si>
    <t>115' poles</t>
  </si>
  <si>
    <t>IRECO tsransfer</t>
  </si>
  <si>
    <t>Sold to IRECO</t>
  </si>
  <si>
    <t>T1092</t>
  </si>
  <si>
    <t>T1095 relocation expense</t>
  </si>
  <si>
    <t>T1113 Relocation expense</t>
  </si>
  <si>
    <t>RT1113</t>
  </si>
  <si>
    <t>T1043</t>
  </si>
  <si>
    <t>T1090</t>
  </si>
  <si>
    <t>T1108 relocation expense</t>
  </si>
  <si>
    <t>T1113A</t>
  </si>
  <si>
    <t>Relocation expenses of 4 anchor guys T1164</t>
  </si>
  <si>
    <t>T1160</t>
  </si>
  <si>
    <t>GP50</t>
  </si>
  <si>
    <t>T1197A add. Chgs.</t>
  </si>
  <si>
    <t>Rt1335 Sale to IREC</t>
  </si>
  <si>
    <t>Rt1389 misc. clamp &amp; connects</t>
  </si>
  <si>
    <t>RT1440</t>
  </si>
  <si>
    <t>RT1469</t>
  </si>
  <si>
    <t>Guys &amp; anchors</t>
  </si>
  <si>
    <t>Guys-sold line to IREC</t>
  </si>
  <si>
    <t>Anchors-line sold to IREC</t>
  </si>
  <si>
    <t>Transfer from IRECO</t>
  </si>
  <si>
    <t>contract 5 (6X)</t>
  </si>
  <si>
    <t>T1016</t>
  </si>
  <si>
    <t>RT1002</t>
  </si>
  <si>
    <t>T1002</t>
  </si>
  <si>
    <t>RT1198</t>
  </si>
  <si>
    <t>RT1265</t>
  </si>
  <si>
    <t>Materials needed for T1297</t>
  </si>
  <si>
    <t>T1312</t>
  </si>
  <si>
    <t>RT1525</t>
  </si>
  <si>
    <t>Rt1002</t>
  </si>
  <si>
    <t>T1546</t>
  </si>
  <si>
    <t>WO2119</t>
  </si>
  <si>
    <t>RT2119</t>
  </si>
  <si>
    <t>Rt2119</t>
  </si>
  <si>
    <t>2119</t>
  </si>
  <si>
    <t>WO2269</t>
  </si>
  <si>
    <t>8'-12' crossarms - retired W.O. 2119</t>
  </si>
  <si>
    <t>8'-12' crossarms - W.O. 2119</t>
  </si>
  <si>
    <t>8' crossarms-line sold to IREC</t>
  </si>
  <si>
    <t>Retire 8-12' crossarms</t>
  </si>
  <si>
    <t>8' Crossarms</t>
  </si>
  <si>
    <t>10' Crossarms</t>
  </si>
  <si>
    <t>Retire crossarms</t>
  </si>
  <si>
    <t>8'-12' crossarms</t>
  </si>
  <si>
    <t>8-12' crossarms - junked</t>
  </si>
  <si>
    <t>8' &amp; 10' crossarms - 5 ea.</t>
  </si>
  <si>
    <t>Crossarm  8  4-5/8  X 5-5/8</t>
  </si>
  <si>
    <t>Crossarm  10  4-5/8  X 5-5/8</t>
  </si>
  <si>
    <t>Crossarm  8   4-5/8  X 5-5/8</t>
  </si>
  <si>
    <t xml:space="preserve">Crossarm  10   4-5/8  X 5-5/8 </t>
  </si>
  <si>
    <t xml:space="preserve">Crossarm  8   4-5/8  X 5-5/8 </t>
  </si>
  <si>
    <t>Crossarm Replacement labor</t>
  </si>
  <si>
    <t>Misc. A&amp;G Exp &amp; Labor for Crossarm Rep.</t>
  </si>
  <si>
    <t>Transport materials to disposal facility</t>
  </si>
  <si>
    <t>Crossarm 10 4-5/8 x 5-5/8</t>
  </si>
  <si>
    <t>Crossarm 8 4-5/8 x 5-5/8</t>
  </si>
  <si>
    <t>Crossarm 8' 4-5/8 x 5-5/8</t>
  </si>
  <si>
    <t>8' Crossarms retire #2216</t>
  </si>
  <si>
    <t>10' Crossarms retire #2216</t>
  </si>
  <si>
    <t>8' crossarms</t>
  </si>
  <si>
    <t>10' crossarms</t>
  </si>
  <si>
    <t>12' crossarms</t>
  </si>
  <si>
    <t>Retire 8' crossarms (ave cost)</t>
  </si>
  <si>
    <t>Retire 10' crossarms (ave cost)</t>
  </si>
  <si>
    <t>Retire 12' crossarms (ave cost)</t>
  </si>
  <si>
    <t>BF-2</t>
  </si>
  <si>
    <t>T1109</t>
  </si>
  <si>
    <t>RT1199 IRECO tsransfer</t>
  </si>
  <si>
    <t>T1199</t>
  </si>
  <si>
    <t>T1345</t>
  </si>
  <si>
    <t>16' crossarms</t>
  </si>
  <si>
    <t>13'-26' crossarms - retired W.O. 2119</t>
  </si>
  <si>
    <t>13'-26' crossarms - W.O. 2119</t>
  </si>
  <si>
    <t>24' crossarm</t>
  </si>
  <si>
    <t>22' crossarm</t>
  </si>
  <si>
    <t>Retire crossarms-24'</t>
  </si>
  <si>
    <t>12-26' crossarms - junked</t>
  </si>
  <si>
    <t>Crossarm 24' 53/4" X 7 3/4"</t>
  </si>
  <si>
    <t>Crossarm, 18', 5-3/4" x 7-3/4"</t>
  </si>
  <si>
    <t>Crossarm brace 15' 138kv</t>
  </si>
  <si>
    <t>Crossarm 10' 4-5/8 x 5-5/8</t>
  </si>
  <si>
    <t>Crossarm 22' 5-3/4 x 7-3/4</t>
  </si>
  <si>
    <t>Crossarm 24' 5-3/4 x 7-3/4</t>
  </si>
  <si>
    <t>22' Crossarms retire #2354</t>
  </si>
  <si>
    <t>24' Crossarms retire #2354</t>
  </si>
  <si>
    <t>Braces</t>
  </si>
  <si>
    <t>Brace</t>
  </si>
  <si>
    <t>60" wood braces</t>
  </si>
  <si>
    <t>60" wood braces - junked</t>
  </si>
  <si>
    <t>60" wood brace - junked</t>
  </si>
  <si>
    <t>60' wood braces</t>
  </si>
  <si>
    <t>138KV Z arm assemblies</t>
  </si>
  <si>
    <t>Z arms - retired W.O. 2119</t>
  </si>
  <si>
    <t>Z arms - W.O. 2119</t>
  </si>
  <si>
    <t>69KV line-Carrollton to Greenfield</t>
  </si>
  <si>
    <t>Junked materials</t>
  </si>
  <si>
    <t>Sold to IRECO-3.1 miles</t>
  </si>
  <si>
    <t>Sale of Smith jct.-Milton jct.</t>
  </si>
  <si>
    <t>T1157</t>
  </si>
  <si>
    <t>T1000</t>
  </si>
  <si>
    <t>RT1000</t>
  </si>
  <si>
    <t>Rt1265</t>
  </si>
  <si>
    <t>Transfer to 69KV</t>
  </si>
  <si>
    <t>RT1000 (same as above)</t>
  </si>
  <si>
    <t>pin insulators-sold to IREC</t>
  </si>
  <si>
    <t>69kv Vertical Rubber Insulator</t>
  </si>
  <si>
    <t>T1000 69KV line post insulators</t>
  </si>
  <si>
    <t>RT1000 69KV line post insulators</t>
  </si>
  <si>
    <t>RT1462 69KV post insulators</t>
  </si>
  <si>
    <t>WO 2122 (Rt1560) 69KV horiz. Post insulators</t>
  </si>
  <si>
    <t>2117</t>
  </si>
  <si>
    <t>RT2117</t>
  </si>
  <si>
    <t>Polymer horiz. Line post insulators</t>
  </si>
  <si>
    <t>Armor Rod 3/0 ACSR 56 orange</t>
  </si>
  <si>
    <t xml:space="preserve">Ohio Brass Hi-lite Insulator  </t>
  </si>
  <si>
    <t xml:space="preserve">Aluminum Suspension Clamp for </t>
  </si>
  <si>
    <t>Spring Washers 3/4  bolt</t>
  </si>
  <si>
    <t xml:space="preserve">Square Washer  4  X 4  X 1/4  </t>
  </si>
  <si>
    <t>3/4  X 18  Machine Bolt</t>
  </si>
  <si>
    <t>3/4  X 20  Machine Bolt</t>
  </si>
  <si>
    <t>3/4  X 22  Machine Bolt</t>
  </si>
  <si>
    <t>ACSR  3/0  6/1</t>
  </si>
  <si>
    <t>Splicing Sleeve  3/0-6/1 autom</t>
  </si>
  <si>
    <t>Steel Angle Brace  for TS-1</t>
  </si>
  <si>
    <t>69kva Rubber Horizontal Insulator</t>
  </si>
  <si>
    <t>CH-50</t>
  </si>
  <si>
    <t>Polymer suspension insulators LaPrairie Tap rebuild</t>
  </si>
  <si>
    <t>WO2117 38"</t>
  </si>
  <si>
    <t>RT2117 38"</t>
  </si>
  <si>
    <t>Polymer suspension insulators</t>
  </si>
  <si>
    <t>Polymer susp/de insulators</t>
  </si>
  <si>
    <t>Strings Insulators-3 bells per string</t>
  </si>
  <si>
    <t>sets of 3 string insulators-sold to IREC</t>
  </si>
  <si>
    <t>T1113 relocation expense</t>
  </si>
  <si>
    <t>Relocation expenses T1164 6 strings</t>
  </si>
  <si>
    <t>T1174</t>
  </si>
  <si>
    <t>J902 Menard transfer</t>
  </si>
  <si>
    <t>RT1326</t>
  </si>
  <si>
    <t>T1000 replace insulators</t>
  </si>
  <si>
    <t>Corrections</t>
  </si>
  <si>
    <t>sets of 4 string insulators-sold to IREC</t>
  </si>
  <si>
    <t>10" Suspension Insulator</t>
  </si>
  <si>
    <t>23" Suspension Rubber Insulator</t>
  </si>
  <si>
    <t>10" Brown Socket Insulator</t>
  </si>
  <si>
    <t>10" Gray Socket Insulator</t>
  </si>
  <si>
    <t>RT1048</t>
  </si>
  <si>
    <t>2137</t>
  </si>
  <si>
    <t>2182</t>
  </si>
  <si>
    <t>2151</t>
  </si>
  <si>
    <t>RT2250</t>
  </si>
  <si>
    <t>Transfer from IREC</t>
  </si>
  <si>
    <t>IRECO transfer 6 strings of 6 bell insulators</t>
  </si>
  <si>
    <t>Sale to IRECO</t>
  </si>
  <si>
    <t>t1000</t>
  </si>
  <si>
    <t>RT1163</t>
  </si>
  <si>
    <t>T1365</t>
  </si>
  <si>
    <t>10" suspension insulators</t>
  </si>
  <si>
    <t>String Insulators-8 bells per string</t>
  </si>
  <si>
    <t>T1140</t>
  </si>
  <si>
    <t>T1365 conductor hardware</t>
  </si>
  <si>
    <t>T1546 misc 4/0-6/0 cond hardware</t>
  </si>
  <si>
    <t>TM-3  (34. KV)</t>
  </si>
  <si>
    <t>Transfer a/C 351</t>
  </si>
  <si>
    <t>Group operated switch-sold to IREC</t>
  </si>
  <si>
    <t>Menard transfer S=938.56, F=590.45</t>
  </si>
  <si>
    <t>T1076 SF switch fuse</t>
  </si>
  <si>
    <t>IREC transfer RT1199</t>
  </si>
  <si>
    <t>RT1199 group operated switch</t>
  </si>
  <si>
    <t>J815  RT1199 18' crossarms</t>
  </si>
  <si>
    <t>T1204</t>
  </si>
  <si>
    <t>Sale to IREC J902</t>
  </si>
  <si>
    <t>Air break switch-69KV</t>
  </si>
  <si>
    <t>Switch 69KV air break</t>
  </si>
  <si>
    <t>Grounding iron platforms</t>
  </si>
  <si>
    <t>Air Gap switch-Milton Hardin</t>
  </si>
  <si>
    <t>69KV,600amp,3 pole grp op. Air break switch</t>
  </si>
  <si>
    <t>69KV 600amp 3 pole grp op air break switch</t>
  </si>
  <si>
    <t>69KV air break switch</t>
  </si>
  <si>
    <t>69KV 600amp 3 pole 3way single throw side brk sw</t>
  </si>
  <si>
    <t>600amp horiz mnt grp op air brk sw w/fuel load int</t>
  </si>
  <si>
    <t>69KV 600 amp air break switch</t>
  </si>
  <si>
    <t>RT1440 Turner Go AV Phase over phase switch</t>
  </si>
  <si>
    <t>Turner 69KV 600amp USCO 3 pole grp op air brk sw-B</t>
  </si>
  <si>
    <t>Turner 69KV 600amp USCO 3 pole grp op air brk sw</t>
  </si>
  <si>
    <t>TM3-600A 69KV air gap sw</t>
  </si>
  <si>
    <t>4/0 copper split bolt - airbreak switch</t>
  </si>
  <si>
    <t>Yale padlock</t>
  </si>
  <si>
    <t>69kva Teco 600amp switch #71169-2</t>
  </si>
  <si>
    <t>69kva post ins. Gray - airbreak switch</t>
  </si>
  <si>
    <t>4 hole 4/0-336 alum. Pads - airbreak switch</t>
  </si>
  <si>
    <t>3/4 X 10' grd. Rod - airbreak switch</t>
  </si>
  <si>
    <t>3/4 copper grd. Rod clamps - airbreak switch</t>
  </si>
  <si>
    <t>2 X 4 galv. Switch plate - airbreak switch</t>
  </si>
  <si>
    <t>1 bolt CT clamps - airbreak switch</t>
  </si>
  <si>
    <t>ft. 2/0 copper wire - airbreak switch</t>
  </si>
  <si>
    <t>2/0 copper split bolts - airbreak switch</t>
  </si>
  <si>
    <t>4 X 4 sq. washers - airbreak switch</t>
  </si>
  <si>
    <t>2" clevis - airbreak switch</t>
  </si>
  <si>
    <t>Butt plates - Airbreak switch</t>
  </si>
  <si>
    <t>3/4 X 18" machine bolts - airbreak switch</t>
  </si>
  <si>
    <t>3/4 X 20" machine bolts - airbreak switch</t>
  </si>
  <si>
    <t>3/4 X 22" machine bolts - airbreak switch</t>
  </si>
  <si>
    <t>Miscellaneous materials</t>
  </si>
  <si>
    <t>ft. #12 THHN wire</t>
  </si>
  <si>
    <t>Air break switch, motor operators, accessories-T-6</t>
  </si>
  <si>
    <t>Low pressure alarm kit w/battery tray-T-6</t>
  </si>
  <si>
    <t>Half- #8110 Ilex RTU switch NEMA type 4-T-6</t>
  </si>
  <si>
    <t>Miscellaneous materials-T-6</t>
  </si>
  <si>
    <t>Air break switch, motor operators, accessories-T-5</t>
  </si>
  <si>
    <t>Low pressure alarm kit w/battery tray-T-5</t>
  </si>
  <si>
    <t>Half-#8110 ILEX RTU switch NEMA type 4-T-5</t>
  </si>
  <si>
    <t>Miscellaneous materials-T-5</t>
  </si>
  <si>
    <t>4/0 4 bolt alum. Deadend shoes - Airbreak switch</t>
  </si>
  <si>
    <t>2 bolt 7-9 steel deadend shoes - Airbreak switch</t>
  </si>
  <si>
    <t>Rubber ins. Susp. Deadend switch - Airbreak switch</t>
  </si>
  <si>
    <t>Rubber ins. Susp. Deadend - Airbreak switch</t>
  </si>
  <si>
    <t>5A pole bands - Airbreak switch</t>
  </si>
  <si>
    <t>6A pole bands - Airbreak switch</t>
  </si>
  <si>
    <t>7A pole bands - Airbreak switch</t>
  </si>
  <si>
    <t>Pole band links - Airbreak switch</t>
  </si>
  <si>
    <t>75' Class H-1 pole - airbreak switch</t>
  </si>
  <si>
    <t>4/0-4/0 jumper sleeves - Airbreak switch</t>
  </si>
  <si>
    <t>Turner Electric</t>
  </si>
  <si>
    <t>Menard Electric Cooperative</t>
  </si>
  <si>
    <t>Switches-TM3-AG  (2)</t>
  </si>
  <si>
    <t>T1059</t>
  </si>
  <si>
    <t>Conductor-#8 H.S. 30% copper</t>
  </si>
  <si>
    <t>Conductor-#2-3 str. H.D. copper</t>
  </si>
  <si>
    <t>#1 FCWC</t>
  </si>
  <si>
    <t>#2 FCWC</t>
  </si>
  <si>
    <t>Sold to IREC</t>
  </si>
  <si>
    <t>Conductor-1/2" H.S. static wire</t>
  </si>
  <si>
    <t>T1169</t>
  </si>
  <si>
    <t>T1197A add. Chg/</t>
  </si>
  <si>
    <t>ft. 3/8" OHGW</t>
  </si>
  <si>
    <t>Conductor-3/8" EHS (7-8# CWLD)</t>
  </si>
  <si>
    <t>Transfer from A/C 351</t>
  </si>
  <si>
    <t>Conductor-#2 ACWC</t>
  </si>
  <si>
    <t>a/c 102</t>
  </si>
  <si>
    <t>Conductor-#2/0 ACSR</t>
  </si>
  <si>
    <t>Transfer from A/c 351</t>
  </si>
  <si>
    <t>Forward</t>
  </si>
  <si>
    <t>Materials for T1297</t>
  </si>
  <si>
    <t>Rt1261</t>
  </si>
  <si>
    <t>ft. 4/0 ACSR</t>
  </si>
  <si>
    <t>ACSR 4/0 6/1</t>
  </si>
  <si>
    <t>Armor rods</t>
  </si>
  <si>
    <t>Hold down shackles</t>
  </si>
  <si>
    <t>Verticle line post insulators</t>
  </si>
  <si>
    <t>XL susp. 30k sml insulators</t>
  </si>
  <si>
    <t>XL susp. 25k sml. Hi-Lite ins.</t>
  </si>
  <si>
    <t>138kva 30,000lbs. Gray socket ins.</t>
  </si>
  <si>
    <t>10" gray socket ins. 20,000 lbs.</t>
  </si>
  <si>
    <t>Socket eyes</t>
  </si>
  <si>
    <t>Ball clevis</t>
  </si>
  <si>
    <t>5/8 X 8" eye bolts</t>
  </si>
  <si>
    <t>5/8 X 10" eye bolts</t>
  </si>
  <si>
    <t>5/8 X 12" machine bolt</t>
  </si>
  <si>
    <t>5/8 X 14" machine bolts</t>
  </si>
  <si>
    <t>2 X 2 sq. washers</t>
  </si>
  <si>
    <t>Marking balls</t>
  </si>
  <si>
    <t>Fabricated static brackets</t>
  </si>
  <si>
    <t>3 helix anchors</t>
  </si>
  <si>
    <t>1-1/2 X 5' anchor ext.</t>
  </si>
  <si>
    <t>1-1/2 X 7' anchor ext.</t>
  </si>
  <si>
    <t>Susp. Rubber ins. Deadend</t>
  </si>
  <si>
    <t>3" clevis</t>
  </si>
  <si>
    <t>3/4 not threaded eye nuts</t>
  </si>
  <si>
    <t>5/8 eye nuts. No thread</t>
  </si>
  <si>
    <t>Ampact shells blue</t>
  </si>
  <si>
    <t>3/0-4/0 blue ampacts</t>
  </si>
  <si>
    <t>HAS104 4/0 susp. Shoes</t>
  </si>
  <si>
    <t>4 bolt alum. Deadend SD-86 shoes</t>
  </si>
  <si>
    <t>Yoke plate small</t>
  </si>
  <si>
    <t>5A pole bands</t>
  </si>
  <si>
    <t>6A pole bands</t>
  </si>
  <si>
    <t>3 X 9 pole band links</t>
  </si>
  <si>
    <t>7/16 C preformed ties</t>
  </si>
  <si>
    <t>42" fish downlead guy ins.</t>
  </si>
  <si>
    <t>48" Downlead ins.</t>
  </si>
  <si>
    <t>Vibration dampers</t>
  </si>
  <si>
    <t>ROW?</t>
  </si>
  <si>
    <t>Jacksoncille Iron &amp; Metal</t>
  </si>
  <si>
    <t>lbs. 134.6 MCM ACSR 12/7 wire</t>
  </si>
  <si>
    <t>ft. 7/16 static wire</t>
  </si>
  <si>
    <t>Conductor 1/0 FCWC</t>
  </si>
  <si>
    <t>Conductor-110, 800CM</t>
  </si>
  <si>
    <t>397.5 MCM ACSR</t>
  </si>
  <si>
    <t>12.5 M EHX copperweld</t>
  </si>
  <si>
    <t>#6 S.D. Ground wire</t>
  </si>
  <si>
    <t>#10 M Guy wire</t>
  </si>
  <si>
    <t>Air Break Switch Motor Operator</t>
  </si>
  <si>
    <t>Air break switch motor operator</t>
  </si>
  <si>
    <t>Air Break Switch 3 Phase Interrupto</t>
  </si>
  <si>
    <t>3 ph interrupter for air break switch</t>
  </si>
  <si>
    <t>Morton Building Addition (Jville storage)</t>
  </si>
  <si>
    <t>Morton bldg.</t>
  </si>
  <si>
    <t>Rock/sand</t>
  </si>
  <si>
    <t>50kva 2 bush. Transformer</t>
  </si>
  <si>
    <t>Fire extinguishers</t>
  </si>
  <si>
    <t>Steel door &amp; frame kit</t>
  </si>
  <si>
    <t>Lumber &amp; supplies</t>
  </si>
  <si>
    <t>40' Class 1 pole</t>
  </si>
  <si>
    <t>3/4 X 14" eye bolts</t>
  </si>
  <si>
    <t>3/4 X 14" machine bolts</t>
  </si>
  <si>
    <t>SS 63 fused cutout</t>
  </si>
  <si>
    <t>9/10 arrester</t>
  </si>
  <si>
    <t>42" fish downlead</t>
  </si>
  <si>
    <t>10' copper grd. Rod</t>
  </si>
  <si>
    <t>WR-399 tap conn.</t>
  </si>
  <si>
    <t>5/8 grd. Rod clamp</t>
  </si>
  <si>
    <t>4/0 hot line clamp</t>
  </si>
  <si>
    <t>4/0 basket clamp</t>
  </si>
  <si>
    <t>Misc. wiring/lighting materials</t>
  </si>
  <si>
    <t>8' fluor. Fixtures</t>
  </si>
  <si>
    <t>Outlet strip</t>
  </si>
  <si>
    <t>200A loadcenter w/cover</t>
  </si>
  <si>
    <t>1/2 EMT conduit</t>
  </si>
  <si>
    <t>3/4 EMT conduit</t>
  </si>
  <si>
    <t>Locks</t>
  </si>
  <si>
    <t>Lamp protectors</t>
  </si>
  <si>
    <t>Copper caps?</t>
  </si>
  <si>
    <t>Misc. steel materials</t>
  </si>
  <si>
    <t>Premier Water Furnace</t>
  </si>
  <si>
    <t>ft. 1/0 OH triplex wire</t>
  </si>
  <si>
    <t>ft. 2 ACSR 6/1 wire</t>
  </si>
  <si>
    <t>ft. Miscellaneous wire</t>
  </si>
  <si>
    <t>Fault indicators</t>
  </si>
  <si>
    <t>Fault indicators, "Navigator", 4 hr time reset</t>
  </si>
  <si>
    <t>Smart Sensor fault indicators (Cooper Pilot Program)</t>
  </si>
  <si>
    <t>100' poles</t>
  </si>
  <si>
    <t>110' poles</t>
  </si>
  <si>
    <t>Retire related material</t>
  </si>
  <si>
    <t>Pittsfield/Griggsville Line</t>
  </si>
  <si>
    <t>Pittsfield/Griggsville ROW</t>
  </si>
  <si>
    <t>Naples river crossing</t>
  </si>
  <si>
    <t>WO 2218</t>
  </si>
  <si>
    <t>WO 2124</t>
  </si>
  <si>
    <t>Wo2124</t>
  </si>
  <si>
    <t>WO2124</t>
  </si>
  <si>
    <t>WO2218</t>
  </si>
  <si>
    <t>T1546 Pittsfield to Griggsville line</t>
  </si>
  <si>
    <t>Neelyville-Griggsville line-upgrade to 69KV</t>
  </si>
  <si>
    <t>Neelyville/Griggsville line-upgrade to 69KV</t>
  </si>
  <si>
    <t>Ohio Brass Hi-Lite Insulators</t>
  </si>
  <si>
    <t>40' pole</t>
  </si>
  <si>
    <t>Switch air break 69 KV</t>
  </si>
  <si>
    <t>Shelton construction labor</t>
  </si>
  <si>
    <t>Install motor operated switch Neelyville/Griggsville</t>
  </si>
  <si>
    <t>Survey, design, construct Neelyville/Griggsville line</t>
  </si>
  <si>
    <t>Pole 50' Class 1</t>
  </si>
  <si>
    <t>ROW &amp; property damage payments</t>
  </si>
  <si>
    <t>Add'l labor, OH - Neelyville/Griggsville</t>
  </si>
  <si>
    <t>Misc clamps, extensions, insulators</t>
  </si>
  <si>
    <t>Relocate part of L3-21 Pittsfield-Griggsfield</t>
  </si>
  <si>
    <t>White rock</t>
  </si>
  <si>
    <t>69kva horz. Rubber ins.</t>
  </si>
  <si>
    <t>65' Class H-1 pole</t>
  </si>
  <si>
    <t>70' Class H-1 pole</t>
  </si>
  <si>
    <t>75' Class 1 pole</t>
  </si>
  <si>
    <t>45' Class 1 pole</t>
  </si>
  <si>
    <t>Copper grd. Butt plates</t>
  </si>
  <si>
    <t>3/4 X 24" grd. Wire ins.</t>
  </si>
  <si>
    <t>3/0 horz. Susp. Shoes</t>
  </si>
  <si>
    <t>3 bolt/2 bolt 3/0 deadend shoes alum.</t>
  </si>
  <si>
    <t>7-9 steel static shoe</t>
  </si>
  <si>
    <t>7-9 steel static susp. Shoes</t>
  </si>
  <si>
    <t>3/9 C preformed ties</t>
  </si>
  <si>
    <t>3/4 X 14" static bkt.</t>
  </si>
  <si>
    <t>3/4 X 12" static bkt.</t>
  </si>
  <si>
    <t>3 X 3 C sq. washers</t>
  </si>
  <si>
    <t>3/4 spring washers</t>
  </si>
  <si>
    <t>pr. 3/4 aerial grd. Clamps</t>
  </si>
  <si>
    <t>1-1/2" X 7' anchor ext.</t>
  </si>
  <si>
    <t>ft. 3/8 static wire</t>
  </si>
  <si>
    <t>2 helix anchors</t>
  </si>
  <si>
    <t>sets 7-9 alumweld armor rod</t>
  </si>
  <si>
    <t>sets 3/0 armor rods</t>
  </si>
  <si>
    <t>7-9 static alumweld wire</t>
  </si>
  <si>
    <t>3/4 X 16" machine bolts</t>
  </si>
  <si>
    <t>48" susp. Rubber ins.</t>
  </si>
  <si>
    <t>8' yellow guy guards</t>
  </si>
  <si>
    <t>Pittsfield plant to Pittsfield sub 69kv line L3-19</t>
  </si>
  <si>
    <t>65' Class H1 poles</t>
  </si>
  <si>
    <t>70' Class H1 poles</t>
  </si>
  <si>
    <t>75' Class H-1 poles</t>
  </si>
  <si>
    <t>80' Class 1 poles</t>
  </si>
  <si>
    <t>80' Class H1 poles</t>
  </si>
  <si>
    <t>85' Class 1 poles</t>
  </si>
  <si>
    <t>85' Class H1 poles</t>
  </si>
  <si>
    <t>90' Class 1 poles</t>
  </si>
  <si>
    <t>95' Class 1 pole</t>
  </si>
  <si>
    <t>95' Class H1 pole</t>
  </si>
  <si>
    <t>100' Class 1 pole</t>
  </si>
  <si>
    <t>1 way 69kv 6A RHB fr mtd WP IP</t>
  </si>
  <si>
    <t>3/4" groundwire clamps</t>
  </si>
  <si>
    <t>7/8" groundwire clamps</t>
  </si>
  <si>
    <t>4/0 alum. Buss support clamps</t>
  </si>
  <si>
    <t>3/4" locknuts</t>
  </si>
  <si>
    <t>7/8" locknuts</t>
  </si>
  <si>
    <t>3/4" nuts</t>
  </si>
  <si>
    <t>7/8" nuts</t>
  </si>
  <si>
    <t>3/8 C preformed ties</t>
  </si>
  <si>
    <t>42" fish downlead ins.</t>
  </si>
  <si>
    <t>78" downlead ins. Fish</t>
  </si>
  <si>
    <t>120" fish downlead ins.</t>
  </si>
  <si>
    <t>3/4 X 20" downlead grd. wire ins.</t>
  </si>
  <si>
    <t>38" susp. ins. rubber</t>
  </si>
  <si>
    <t>Small guy attach.</t>
  </si>
  <si>
    <t>Big guy attach.</t>
  </si>
  <si>
    <t>3/4 X 8" eye bolts</t>
  </si>
  <si>
    <t>3/4 X 10" eye bolts</t>
  </si>
  <si>
    <t>3/4 x 12" machine bolts</t>
  </si>
  <si>
    <t>3/4 x 14" machine bolts</t>
  </si>
  <si>
    <t>3/4 x 16" machine bolts</t>
  </si>
  <si>
    <t>3/4 x 18" machine bolts</t>
  </si>
  <si>
    <t>3/4 X 20" machine bolts</t>
  </si>
  <si>
    <t>69kva post ins. horiz.(CH-49)</t>
  </si>
  <si>
    <t>69kva post ins. rubber(CH-48)</t>
  </si>
  <si>
    <t>Rubber deadend ins. (CH-47)</t>
  </si>
  <si>
    <t>3/0, 4/0, 69kva post ins. horiz. rubber(AH-18)</t>
  </si>
  <si>
    <t>Copper butt plates</t>
  </si>
  <si>
    <t>House knobs</t>
  </si>
  <si>
    <t>4 X 4 C sq. washers</t>
  </si>
  <si>
    <t>3/4 X 16" static bkt.</t>
  </si>
  <si>
    <t>7A 11-14" pole bands</t>
  </si>
  <si>
    <t>6A 9-12" pole bands</t>
  </si>
  <si>
    <t>5A 7-10" pole bands</t>
  </si>
  <si>
    <t>1-1/2 X 3' anchor ext.</t>
  </si>
  <si>
    <t>4/0 auto sleeves</t>
  </si>
  <si>
    <t>7-9 static deadend shoes</t>
  </si>
  <si>
    <t>7-9 static shoes</t>
  </si>
  <si>
    <t>7-9 alumweld static wire</t>
  </si>
  <si>
    <t>7-9 alumweld splices</t>
  </si>
  <si>
    <t>4/0 2 bolt SD-57 alum. deadend shoes</t>
  </si>
  <si>
    <t>7-9 alumweld armor rods</t>
  </si>
  <si>
    <t>6 X 6 PVC jct. box</t>
  </si>
  <si>
    <t>69kva 600amp turner air gap switch #7442-1</t>
  </si>
  <si>
    <t xml:space="preserve">Motor operator </t>
  </si>
  <si>
    <t>69kva post ins. gray</t>
  </si>
  <si>
    <t>1 bolt CT clamps</t>
  </si>
  <si>
    <t>2/0 1 bolt CT clamps</t>
  </si>
  <si>
    <t>2 hole 4/0 alum. Pads</t>
  </si>
  <si>
    <t>2 hole 4/0 copper plated pads alum.</t>
  </si>
  <si>
    <t>4 bolt alum. 4/0-336 pads</t>
  </si>
  <si>
    <t>2 x 4 steel switch grd. plate</t>
  </si>
  <si>
    <t>2 hole copper/alum. Plates</t>
  </si>
  <si>
    <t>3/4 x 10' copper grd. rod</t>
  </si>
  <si>
    <t>3/4 copper grd. rod clamp</t>
  </si>
  <si>
    <t>34" 4/0 armor rods</t>
  </si>
  <si>
    <t>4/0 ACSR armor rods</t>
  </si>
  <si>
    <t>3/0 horiz. susp. shoes</t>
  </si>
  <si>
    <t>24" XL wiremarkers</t>
  </si>
  <si>
    <t>4/0-4/0 alum. jumper sleeves</t>
  </si>
  <si>
    <t>2 bolt 4/0 alum. deadend shoes</t>
  </si>
  <si>
    <t>4/0-4/0 ampacts</t>
  </si>
  <si>
    <t>4/0-336 alum. Tee conn.</t>
  </si>
  <si>
    <t>lbs. Copper coated nails</t>
  </si>
  <si>
    <t>ft. #6  copper grd. Wire</t>
  </si>
  <si>
    <t>ft. 4/0 ACSR alum. Wire</t>
  </si>
  <si>
    <t>sets 4/0 red 60" armor rods</t>
  </si>
  <si>
    <t>Construct Pittsfield to Griggsville Line</t>
  </si>
  <si>
    <t>Misc. groundwire clamps</t>
  </si>
  <si>
    <t>1/2 clevis pins</t>
  </si>
  <si>
    <t>Guy rollers</t>
  </si>
  <si>
    <t>Misc. locknuts</t>
  </si>
  <si>
    <t>Misc. nuts</t>
  </si>
  <si>
    <t>Copper coated nails</t>
  </si>
  <si>
    <t>Insul. Newell #231006 69kv TR216</t>
  </si>
  <si>
    <t>24VDC Hydraulic motor operator</t>
  </si>
  <si>
    <t>Charger assy. 24VDC 51 MLS24T</t>
  </si>
  <si>
    <t>Battery, 28 hr.</t>
  </si>
  <si>
    <t>Siemans local remote sw. assy</t>
  </si>
  <si>
    <t>Alarm kit loss of AC</t>
  </si>
  <si>
    <t>Knife, sw. double state</t>
  </si>
  <si>
    <t>Alarm kit low voltage 24VDC</t>
  </si>
  <si>
    <t>Batter cab. assy 24VDC</t>
  </si>
  <si>
    <t>3/4 X 20" downlead ins. grd. wire holders</t>
  </si>
  <si>
    <t>3/4 X 12" machine bolts</t>
  </si>
  <si>
    <t>3/4 X 18" machine bolts</t>
  </si>
  <si>
    <t>3/4 x 22" machine bolts</t>
  </si>
  <si>
    <t>3/4 X 24" machine bolts</t>
  </si>
  <si>
    <t>3/4 X 22" DA machine bolts</t>
  </si>
  <si>
    <t>5/8 X 16" clevis bolts</t>
  </si>
  <si>
    <t>5/8 X 14" clevis bolts</t>
  </si>
  <si>
    <t>3/0-4/0 horiz. shoes</t>
  </si>
  <si>
    <t>3/0 susp. shoes HAS-104</t>
  </si>
  <si>
    <t>3/0 susp. shoes</t>
  </si>
  <si>
    <t>4/0 horiz. post shoes</t>
  </si>
  <si>
    <t>4/0 horiz. shoes</t>
  </si>
  <si>
    <t>4/0 susp. alum. shoes</t>
  </si>
  <si>
    <t>4/0 2 bolt PG-70 alum. deadend shoes</t>
  </si>
  <si>
    <t>4/0 straight line shoes</t>
  </si>
  <si>
    <t>SD-57 4/0 alum. Deadend shoes</t>
  </si>
  <si>
    <t>3 bolt 3/0 deadend shoes SD-57</t>
  </si>
  <si>
    <t>3 bolt 4/0 alum. Deadend shoes</t>
  </si>
  <si>
    <t>7-9 steel static deadend shoes</t>
  </si>
  <si>
    <t>7-9 deadend shoes</t>
  </si>
  <si>
    <t>7-9 susp. static shoes</t>
  </si>
  <si>
    <t>7-9 straight line susp. static shoes</t>
  </si>
  <si>
    <t>7-9 alumweld static deadend</t>
  </si>
  <si>
    <t>2 bolt 7-9 steel static deadend shoes</t>
  </si>
  <si>
    <t>2 hole rubber ins. horiz.</t>
  </si>
  <si>
    <t>3 bolt 3/0 alum deadend shoes</t>
  </si>
  <si>
    <t>3/0 alum. deadend shoes</t>
  </si>
  <si>
    <t>4/0 ACSR alum. deadend</t>
  </si>
  <si>
    <t>3/8 steel static 2 bolt deadend shoes</t>
  </si>
  <si>
    <t>69kva horiz. post rubber ins.</t>
  </si>
  <si>
    <t>69kva horiz. rubber ins.</t>
  </si>
  <si>
    <t>69kva post ins.</t>
  </si>
  <si>
    <t>69kva post ins. horiz. shoes</t>
  </si>
  <si>
    <t>138kva horiz. 2 hole rubber ins.</t>
  </si>
  <si>
    <t>69kva post ins. horiz. 2 hole rubber</t>
  </si>
  <si>
    <t>69kva rubber horiz. Ins.</t>
  </si>
  <si>
    <t>2 hole top horiz. rubber ins.</t>
  </si>
  <si>
    <t>Rubber susp. deadend ins.</t>
  </si>
  <si>
    <t>Rubber susp. ins. switch deadend</t>
  </si>
  <si>
    <t>3/4 angle bkt.</t>
  </si>
  <si>
    <t>3/4 X 12" eye bolts</t>
  </si>
  <si>
    <t>3/4 X 16" eye bolts</t>
  </si>
  <si>
    <t>5/8 eye nuts threaded</t>
  </si>
  <si>
    <t>3/4 eye nuts threaded</t>
  </si>
  <si>
    <t>4 x 4 sq. washers</t>
  </si>
  <si>
    <t>2 x 2 sq. washers</t>
  </si>
  <si>
    <t>5/8 spring washers</t>
  </si>
  <si>
    <t>#6 copper grd. wire</t>
  </si>
  <si>
    <t>Copper grd. butt plates</t>
  </si>
  <si>
    <t>3/4 x 20" downlead ins.</t>
  </si>
  <si>
    <t>3/4 X 24" downlead ins. wire grd.</t>
  </si>
  <si>
    <t>48" fish downlead ins.</t>
  </si>
  <si>
    <t>48" susp. rubber deadend ins.</t>
  </si>
  <si>
    <t>78" fish downlead ins.</t>
  </si>
  <si>
    <t>110" fish downlead ins.</t>
  </si>
  <si>
    <t>120" fish downlead guy ins.</t>
  </si>
  <si>
    <t>8A pole band</t>
  </si>
  <si>
    <t>Pole band links</t>
  </si>
  <si>
    <t>1/2 X 9-1/2 15/16 hole pole band links</t>
  </si>
  <si>
    <t>12" ext. links</t>
  </si>
  <si>
    <t>6" ext. links</t>
  </si>
  <si>
    <t>9" ext. links</t>
  </si>
  <si>
    <t>2" X 6" ext. links for pole bands</t>
  </si>
  <si>
    <t>3/8 static wire</t>
  </si>
  <si>
    <t>7-9 alumweld straight splices</t>
  </si>
  <si>
    <t>2 bolt CT clamps</t>
  </si>
  <si>
    <t>3/4 copper grd. clamp</t>
  </si>
  <si>
    <t>1-1/2 X 4' anchor ext.</t>
  </si>
  <si>
    <t>1-1/2 X 3-1/2' anchor ext.</t>
  </si>
  <si>
    <t>Big guy attachment</t>
  </si>
  <si>
    <t>Small guy attachment</t>
  </si>
  <si>
    <t>38" susp. rubber ins.</t>
  </si>
  <si>
    <t>53" susp. rubber ins.</t>
  </si>
  <si>
    <t>59" rubber susp.ins.</t>
  </si>
  <si>
    <t>3/0-3/0 alum jumper sleeves</t>
  </si>
  <si>
    <t>3/0-4/0 jumper sleeves</t>
  </si>
  <si>
    <t>3/0 auto sleeves</t>
  </si>
  <si>
    <t>3/0 splicing sleeves</t>
  </si>
  <si>
    <t>75' Class H-1 pole</t>
  </si>
  <si>
    <t>35' Class 1 pole</t>
  </si>
  <si>
    <t>10' deadend alum. A form</t>
  </si>
  <si>
    <t>10' crossarm</t>
  </si>
  <si>
    <t>60" wood brace</t>
  </si>
  <si>
    <t>2" clevis</t>
  </si>
  <si>
    <t>2-1/2" clevis</t>
  </si>
  <si>
    <t>Socket clevis</t>
  </si>
  <si>
    <t>Clevis eyes</t>
  </si>
  <si>
    <t>69kva socket eyes</t>
  </si>
  <si>
    <t>4/0 ACSR alum wire</t>
  </si>
  <si>
    <t>4/0 hot line clamps</t>
  </si>
  <si>
    <t>69kva 600amp Turner air gap sw. LH #74412-2</t>
  </si>
  <si>
    <t>Hydraulic motor operator HS-2 24VDC-4134</t>
  </si>
  <si>
    <t>2 hole copper alum. Pads</t>
  </si>
  <si>
    <t>4/0-336 2 hole alum. Pads</t>
  </si>
  <si>
    <t>4 hole alum. 4/0-336 pads</t>
  </si>
  <si>
    <t>2 hole 4/0 alum. pads</t>
  </si>
  <si>
    <t>4/0 2 hole comps.</t>
  </si>
  <si>
    <t>2/0-4/0 alum. Comps.</t>
  </si>
  <si>
    <t>4 x 2 steel grd. plate</t>
  </si>
  <si>
    <t>2 X 4 grd. Switch plate</t>
  </si>
  <si>
    <t>69kva 600amp Teco alum. right switch</t>
  </si>
  <si>
    <t>C hooks</t>
  </si>
  <si>
    <t>10" socket gray ins.</t>
  </si>
  <si>
    <t>2/0-4/0 alum. tees</t>
  </si>
  <si>
    <t>Switch motor operator #73437-6</t>
  </si>
  <si>
    <t>2/0 copper split bolts</t>
  </si>
  <si>
    <t>Blue 3/0-4/0 Ampacts</t>
  </si>
  <si>
    <t>60' Class 1 pole</t>
  </si>
  <si>
    <t>65' Class 2 pole</t>
  </si>
  <si>
    <t>75' Class 0 pole</t>
  </si>
  <si>
    <t>sets 3/4 aerial grd. Clamps</t>
  </si>
  <si>
    <t>sets 4/0 armor rods</t>
  </si>
  <si>
    <t>sets 4/0 24" white armor rods</t>
  </si>
  <si>
    <t>sets 7-9 armor rods</t>
  </si>
  <si>
    <t>ft. 3/0 ACSR alum wire</t>
  </si>
  <si>
    <t>Pole 60   Class 1</t>
  </si>
  <si>
    <t>Pole 55   Class 1</t>
  </si>
  <si>
    <t>Pole 85   Class 1</t>
  </si>
  <si>
    <t>Recycling &amp; Sanitation</t>
  </si>
  <si>
    <t>Install 69KV motor op switch Neelyville/Winchester</t>
  </si>
  <si>
    <t>IREC work</t>
  </si>
  <si>
    <t>Winchester/Neelyville Line</t>
  </si>
  <si>
    <t>70' Pole</t>
  </si>
  <si>
    <t>75' Pole</t>
  </si>
  <si>
    <t>Misc pole bands, etc</t>
  </si>
  <si>
    <t>Misc grounding, suspension clamps</t>
  </si>
  <si>
    <t>Alumoweld 7 #9</t>
  </si>
  <si>
    <t>Misc knobs, guards, brackets, clamps, anchors, etc</t>
  </si>
  <si>
    <t>Ohio Brass Hi-lite insulators</t>
  </si>
  <si>
    <t>Overhead Shield Eire Support</t>
  </si>
  <si>
    <t>45' pole</t>
  </si>
  <si>
    <t>90' pole</t>
  </si>
  <si>
    <t>Misc bands, sleeves, plates, washers, clamps, braces, etc</t>
  </si>
  <si>
    <t>Misc Poles - United Utility Supply</t>
  </si>
  <si>
    <t>Misc clamps, bands, insulators, wire</t>
  </si>
  <si>
    <t>Copper Wire (ft)</t>
  </si>
  <si>
    <t>Misc machine bolts, etc.</t>
  </si>
  <si>
    <t>3/8 HSS Static or Guy Wire</t>
  </si>
  <si>
    <t>Misc ties, rods bolts</t>
  </si>
  <si>
    <t>Misc bands, etc</t>
  </si>
  <si>
    <t>35/1 Pole</t>
  </si>
  <si>
    <t>70/1 Pole</t>
  </si>
  <si>
    <t>40/1 Pole</t>
  </si>
  <si>
    <t>Add'l labor, OH, misc</t>
  </si>
  <si>
    <t>Misc clamps, wire, connectors, insulators</t>
  </si>
  <si>
    <t>T1371 Nortonville</t>
  </si>
  <si>
    <t>T1546 Pittsfield-Griggsville</t>
  </si>
  <si>
    <t>2124</t>
  </si>
  <si>
    <t>Conductor-477MCM 26/7 ACSR</t>
  </si>
  <si>
    <t>RT2124</t>
  </si>
  <si>
    <t>North Loop Conversion - Materials</t>
  </si>
  <si>
    <t>North Loop Conversion - Labor/OH &amp; outside services</t>
  </si>
  <si>
    <t>Sub modifications for North Loop upgrade</t>
  </si>
  <si>
    <t>OSIRIS PO 11532</t>
  </si>
  <si>
    <t>Greenville/Murrayville Line</t>
  </si>
  <si>
    <t>Greenfield/Murrayville ROW</t>
  </si>
  <si>
    <t>Oil circuit breaker &amp; transformers</t>
  </si>
  <si>
    <t>69KV bus supports &amp; TR-216 insulators</t>
  </si>
  <si>
    <t>69KV strain assemblies &amp; 6-10" bells</t>
  </si>
  <si>
    <t>Lot IPS bus:1",1 1/2",2",2 1/2" &amp; 4/0 copper</t>
  </si>
  <si>
    <t>Duct bank #1</t>
  </si>
  <si>
    <t>Duct bank #2</t>
  </si>
  <si>
    <t>Duct bank #3</t>
  </si>
  <si>
    <t>130'fence w/4'gate,360' fence w/4'gate &amp; 16' gate</t>
  </si>
  <si>
    <t>Structures: j-1 77.3 yards concrete</t>
  </si>
  <si>
    <t>Potential transformer: J-2, 6 yards concrete</t>
  </si>
  <si>
    <t>CC &amp; Line trap: J-3, .6 yards concrete</t>
  </si>
  <si>
    <t>Line trap(Winchester): J-4 1.2 yards concrete</t>
  </si>
  <si>
    <t>Panel DC-1, SqD type QMB,fusible 125V, 2-wire bran</t>
  </si>
  <si>
    <t>Panel SL: SqD type NQOB, 120/240V, 3 wire branches</t>
  </si>
  <si>
    <t>Manhole-4'8" X 7'5" X 9'</t>
  </si>
  <si>
    <t>Manhole-7'4" X 7'4" /x 6'9"</t>
  </si>
  <si>
    <t>Manhole-7'4" X 7'4" X 7'</t>
  </si>
  <si>
    <t>Manhole-7'4" X 7'4" X 7'6"</t>
  </si>
  <si>
    <t>Manhole-4'8" X 5'10" X 6'</t>
  </si>
  <si>
    <t>Delta Star 2-bay Structure- ea. Bay 24'X26'X50'</t>
  </si>
  <si>
    <t>Delta Star MK-40 pole manual op. Disconnects air</t>
  </si>
  <si>
    <t>Delta Star VPMP-40 3 pole manual op disconnects</t>
  </si>
  <si>
    <t>So. States type BPA 69KV fuse disconnects 1 pole</t>
  </si>
  <si>
    <t>GE spare bushings</t>
  </si>
  <si>
    <t>Potential transformers 40,250-67/115V</t>
  </si>
  <si>
    <t>GE 13.8/s.4KV 2,000 Kva transformer</t>
  </si>
  <si>
    <t>GE 69/2.4KV, 2,000 Kva transformer</t>
  </si>
  <si>
    <t>GE CD31 coup. Capacitor, less carrier accessories</t>
  </si>
  <si>
    <t>GE CD31 coup. Capacitor &amp; carrier accessories</t>
  </si>
  <si>
    <t>GE accessories for present potential devices</t>
  </si>
  <si>
    <t>Line trap GE type CF (Pearl)</t>
  </si>
  <si>
    <t>Line traps GE type CF (Winchester)</t>
  </si>
  <si>
    <t>69KV assy TR-216 ins, 7.5KV TR202 ins</t>
  </si>
  <si>
    <t>Paint structure and equip at Pearl Sub WO-2736</t>
  </si>
  <si>
    <t>Test station service transformer WO-2737</t>
  </si>
  <si>
    <t>Redesign &amp; replace structure in pond L6-6 Pearl-Kampsville</t>
  </si>
  <si>
    <t>Oil Circuit Breaker Terminal-Pearl 69KV Switching</t>
  </si>
  <si>
    <t>tuning cabinet</t>
  </si>
  <si>
    <t>Line trap</t>
  </si>
  <si>
    <t>Coupling capacitor</t>
  </si>
  <si>
    <t>Conduit &amp; cable</t>
  </si>
  <si>
    <t>69KV brown post insulators</t>
  </si>
  <si>
    <t>69KV greay post insulators</t>
  </si>
  <si>
    <t>15KV post insulator</t>
  </si>
  <si>
    <t>Switchboard unit</t>
  </si>
  <si>
    <t>69KV 600 amp bypass switch</t>
  </si>
  <si>
    <t>57D 69600 right hand switch</t>
  </si>
  <si>
    <t>Voltage monitor, time delay relay</t>
  </si>
  <si>
    <t>Power relay</t>
  </si>
  <si>
    <t>Kampsville river crossing</t>
  </si>
  <si>
    <t>T1261 Pearl Smith Junction</t>
  </si>
  <si>
    <t>Pearl plant</t>
  </si>
  <si>
    <t>T1298 Relocate Winch-Murraysville line</t>
  </si>
  <si>
    <t>T1261 Pearl Smith junction</t>
  </si>
  <si>
    <t>Winchester-Murrayville relocate T1298</t>
  </si>
  <si>
    <t>RT1298 Murrayville-Winchester relocate</t>
  </si>
  <si>
    <t>T1298 Murrayville-Winchester relocate</t>
  </si>
  <si>
    <t>WO2144</t>
  </si>
  <si>
    <t>Tangent Structures</t>
  </si>
  <si>
    <t>Survey &amp; design Carrollton-Kampsville 69KV line</t>
  </si>
  <si>
    <t>Survey &amp; design Carrollton-Greenfield 69KV line</t>
  </si>
  <si>
    <t>Construct 69KV Greenfield</t>
  </si>
  <si>
    <t>69KV line-Carrollton to Kampsville</t>
  </si>
  <si>
    <t>55' Class 2 poles</t>
  </si>
  <si>
    <t>70' class 1 poles</t>
  </si>
  <si>
    <t>70' class 2 pole</t>
  </si>
  <si>
    <t>60' class 1 poles</t>
  </si>
  <si>
    <t>35' Class 1 poles</t>
  </si>
  <si>
    <t>60' class 2 poles</t>
  </si>
  <si>
    <t>65' Class 2 poles</t>
  </si>
  <si>
    <t>50' Class 1 pole</t>
  </si>
  <si>
    <t>40' class 1 pole</t>
  </si>
  <si>
    <t>80' class H1 pole</t>
  </si>
  <si>
    <t>85' Class H1 pole</t>
  </si>
  <si>
    <t>60' Class H1 pole</t>
  </si>
  <si>
    <t>sets 60" wood braces</t>
  </si>
  <si>
    <t>sets 6' wood braces</t>
  </si>
  <si>
    <t>sets 10' wood braces</t>
  </si>
  <si>
    <t>72" steel ally arm braces</t>
  </si>
  <si>
    <t>72" arm braces</t>
  </si>
  <si>
    <t>Conductor stringing rope</t>
  </si>
  <si>
    <t>ft. pipe</t>
  </si>
  <si>
    <t>26", 30" tubing</t>
  </si>
  <si>
    <t>1-1/2" X 7' ext.</t>
  </si>
  <si>
    <t>1-1/2" X 5' ext.</t>
  </si>
  <si>
    <t>60kva socket eyes</t>
  </si>
  <si>
    <t>sets various armor rods</t>
  </si>
  <si>
    <t>ft/ 4/0 ACSR alum. Wire</t>
  </si>
  <si>
    <t>10" socket ins.</t>
  </si>
  <si>
    <t>KPF 69kva 600amp</t>
  </si>
  <si>
    <t>3/8 susp. Shoes</t>
  </si>
  <si>
    <t>3 bolt 4/0 SD57 alum. Deadend shoes</t>
  </si>
  <si>
    <t>3 bolt 3/8 static steel deadend shoes</t>
  </si>
  <si>
    <t>4 bolt SD86 alum. Deadend shoes</t>
  </si>
  <si>
    <t>4/0 horiz. Shoes</t>
  </si>
  <si>
    <t>4/0 susp. Shoes</t>
  </si>
  <si>
    <t>4/0 ACSR alum. Deadend</t>
  </si>
  <si>
    <t>3/8 3 bolt deadend steel shoes</t>
  </si>
  <si>
    <t>4/0 AGS shoes</t>
  </si>
  <si>
    <t>4 X 6 grd. Switch plates</t>
  </si>
  <si>
    <t>C Hooks</t>
  </si>
  <si>
    <t>Various static bkts</t>
  </si>
  <si>
    <t>Various aerial grd. Clamps</t>
  </si>
  <si>
    <t>Various machine bolts</t>
  </si>
  <si>
    <t>Rubber 69kva post mount hilite ins.</t>
  </si>
  <si>
    <t>69kva horiz. Rubber ins.</t>
  </si>
  <si>
    <t>69kva horiz. Ins.</t>
  </si>
  <si>
    <t>69kva rubber ins.</t>
  </si>
  <si>
    <t>69kva post gray ins.</t>
  </si>
  <si>
    <t>24" grd. Downleads</t>
  </si>
  <si>
    <t>38" rubber hilite ins.</t>
  </si>
  <si>
    <t>42" rubber ins.</t>
  </si>
  <si>
    <t>42" fish</t>
  </si>
  <si>
    <t>3/4 angle brackets</t>
  </si>
  <si>
    <t>4/0 alum. Hot line clamps</t>
  </si>
  <si>
    <t>3/5 kva pin ins. Brn.</t>
  </si>
  <si>
    <t>3103-5 Hughes roller bands</t>
  </si>
  <si>
    <t>3103-6 Hughes 4 way pole bands</t>
  </si>
  <si>
    <t>3103-8 4 way band pole 13"-16"</t>
  </si>
  <si>
    <t>3151 Huhges conn. Links 1/4 X 3 X 9-1/2</t>
  </si>
  <si>
    <t>69kva 600amp turner steel air gap</t>
  </si>
  <si>
    <t>4/0-1/0 alum. Tee conn.</t>
  </si>
  <si>
    <t>60/1 PT #49542908</t>
  </si>
  <si>
    <t>Greenfield-Murrayville line to 69KV</t>
  </si>
  <si>
    <t>Miscellaneous staples, locknuts, clevis pins</t>
  </si>
  <si>
    <t>3/4 sq. locknuts</t>
  </si>
  <si>
    <t>40' Class 1 poles</t>
  </si>
  <si>
    <t>65' Class H-1 poles</t>
  </si>
  <si>
    <t>80' Class 1 pole</t>
  </si>
  <si>
    <t>80' class H-1 pole</t>
  </si>
  <si>
    <t>85' Class 1 pole</t>
  </si>
  <si>
    <t>85' Class H-1 pole</t>
  </si>
  <si>
    <t>90' Class 1 pole</t>
  </si>
  <si>
    <t>90' class H-1 pole</t>
  </si>
  <si>
    <t>95' Class H-1 pole</t>
  </si>
  <si>
    <t>2 hole 4/0-336 alum. Pads</t>
  </si>
  <si>
    <t>4 X 4 sq. washers</t>
  </si>
  <si>
    <t>Various 1 bolt static bkts.</t>
  </si>
  <si>
    <t>Various eye bolts</t>
  </si>
  <si>
    <t>4 X 6 switch plates</t>
  </si>
  <si>
    <t>Copper grd. Plates</t>
  </si>
  <si>
    <t>3/4 grd. Clamps</t>
  </si>
  <si>
    <t>Various pole bands</t>
  </si>
  <si>
    <t>3/4 X 24" downlead ins.</t>
  </si>
  <si>
    <t>Various downlead insulators</t>
  </si>
  <si>
    <t>Various deadend shoes</t>
  </si>
  <si>
    <t>TSC-106 3/0 horiz. Shoes</t>
  </si>
  <si>
    <t>38" rubber susp. Ins.</t>
  </si>
  <si>
    <t>#3153 Huges connector links</t>
  </si>
  <si>
    <t>Deadend tees</t>
  </si>
  <si>
    <t>Pole pins</t>
  </si>
  <si>
    <t>Rollers</t>
  </si>
  <si>
    <t>Various susp. Shoes</t>
  </si>
  <si>
    <t>ft. 2' diam. Plastic double wall pipe</t>
  </si>
  <si>
    <t>Various band links</t>
  </si>
  <si>
    <t>Pole grids</t>
  </si>
  <si>
    <t>ft. 7-9 alumweld wire</t>
  </si>
  <si>
    <t>ft. 3/0 ACSR alum. Wire</t>
  </si>
  <si>
    <t>Straight splices</t>
  </si>
  <si>
    <t>3/0 sleeves</t>
  </si>
  <si>
    <t>1-1/2" X 5' anchor ext.</t>
  </si>
  <si>
    <t>Guying tees</t>
  </si>
  <si>
    <t>7-9 susp. Shoes</t>
  </si>
  <si>
    <t>Switch interruptors</t>
  </si>
  <si>
    <t>1/2 X 3" clevis</t>
  </si>
  <si>
    <t>Bonding clips</t>
  </si>
  <si>
    <t>T1298 Winchester-Murrayville relocate</t>
  </si>
  <si>
    <t>RT1261 Pearl Big Swan</t>
  </si>
  <si>
    <t>RT1337 Winchester-Murrayville relocation</t>
  </si>
  <si>
    <t>T1298 Winchester Murrayville relocation</t>
  </si>
  <si>
    <t>T1326 Carrollton Kampsville</t>
  </si>
  <si>
    <t>T1297 Murrayville-Jacksonville</t>
  </si>
  <si>
    <t>Pearl</t>
  </si>
  <si>
    <t>Sale of Milton jct-Smith jct.</t>
  </si>
  <si>
    <t>Smith Junction to Pittsfield</t>
  </si>
  <si>
    <t>T1160 600 amp, 69KV vert. Air break switches</t>
  </si>
  <si>
    <t>carrier current line trap-400 amp GE</t>
  </si>
  <si>
    <t>Ground rods, clamps, plates</t>
  </si>
  <si>
    <t>Misc hardware</t>
  </si>
  <si>
    <t>AD-69-6 69KV 600amp sw w/interrupter-Pearl-Smith</t>
  </si>
  <si>
    <t>D-69 69KV 600amp sw w/interruptor Pearl-Smith jct</t>
  </si>
  <si>
    <t>RT1326 Carrollton-Kampsville</t>
  </si>
  <si>
    <t>A/c 102</t>
  </si>
  <si>
    <t>RT1326 Misc clamps,conn, etc. Carrollton Kampsvill</t>
  </si>
  <si>
    <t>T-4 - Air break switch motor operator &amp; access</t>
  </si>
  <si>
    <t>T-4 - Low pressure alarm kit w/battery tray</t>
  </si>
  <si>
    <t>T-4 - Miscellaneous materials</t>
  </si>
  <si>
    <t>T-4 - 69kva line switch #53365</t>
  </si>
  <si>
    <t>T-4 - 69kva post ins.</t>
  </si>
  <si>
    <t>T-4 - 1 bolt CT clamps</t>
  </si>
  <si>
    <t>T-4 - 3/4 X 20 machine bolts</t>
  </si>
  <si>
    <t>T-4 - 3 X 3 C sq. washers</t>
  </si>
  <si>
    <t>T-3 - 600amp 69kva alum. Line switch #53362</t>
  </si>
  <si>
    <t>T-3 - 69kva post ins. Gray</t>
  </si>
  <si>
    <t>T-3 - 4 X 6 grd. Switch plate</t>
  </si>
  <si>
    <t>T-3 - 3/4 X 10' copper grd. Rod</t>
  </si>
  <si>
    <t>ft. 2/0 copper wire - T-3</t>
  </si>
  <si>
    <t>T-3 - 3/4 X 16" machine bolts</t>
  </si>
  <si>
    <t>T-3 - 9-12 pole bands</t>
  </si>
  <si>
    <t>T-3 - 13-16 pole band</t>
  </si>
  <si>
    <t>T-3 - 2/0 copper split bolts</t>
  </si>
  <si>
    <t>T-3 - 4/0 copper split bolts</t>
  </si>
  <si>
    <t>T-3 - 1 bolt CT clamps</t>
  </si>
  <si>
    <t>T-3 - Yale padlock</t>
  </si>
  <si>
    <t>T-2 - Air break switch motor operator &amp; access.</t>
  </si>
  <si>
    <t>T-2 - Low pressure alarm kit w/battery tray</t>
  </si>
  <si>
    <t>T-2 - Miscellaneous materials</t>
  </si>
  <si>
    <t>T-2 - #8110 ILEX RTU</t>
  </si>
  <si>
    <t>T-2 - 69kva line switch #54619</t>
  </si>
  <si>
    <t>T-2 - 69kva post ins.</t>
  </si>
  <si>
    <t>T-2 - 4 X 4 C washers</t>
  </si>
  <si>
    <t>T-2 - 3/4 X 18" machine bolts</t>
  </si>
  <si>
    <t>T-2 - 3/4 X 22" machine bolts</t>
  </si>
  <si>
    <t>T-2 - 1 bolt PG clamps</t>
  </si>
  <si>
    <t>T-1 - Airbreak switch motor operator &amp; accessories</t>
  </si>
  <si>
    <t>T-1 - Low pressure alarm kit w/battery tray</t>
  </si>
  <si>
    <t>T-1 - Miscellaneous materials</t>
  </si>
  <si>
    <t>T-1 - #8110 ILEX RTU</t>
  </si>
  <si>
    <t>T-1 - 69kva line switch #54620</t>
  </si>
  <si>
    <t>T-1 - 69kva post ins.</t>
  </si>
  <si>
    <t>T-1 - 4 X 4 C sq. washers</t>
  </si>
  <si>
    <t>T-1 - York padlocks</t>
  </si>
  <si>
    <t>T-1 - 3/4 X 18" machine bolts</t>
  </si>
  <si>
    <t>T-1 - 1 bolt CT clamps</t>
  </si>
  <si>
    <t>Line traps GE type CF (Winchester) #584</t>
  </si>
  <si>
    <t>Line trap GE type CF (Pearl) #583</t>
  </si>
  <si>
    <t>GE CD31 coup Capacitor,  carrier access #51</t>
  </si>
  <si>
    <t>GE CD31 coup Capacitor, less carrier access #580</t>
  </si>
  <si>
    <t>Line trap (Winchester): J-4 1.2 yrds concrete #563</t>
  </si>
  <si>
    <t>CC &amp; line trap: J-3, .6 yards concrete #562</t>
  </si>
  <si>
    <t>69kv TR-216 ins for wave traps #553</t>
  </si>
  <si>
    <t>Coupling capacitor #589</t>
  </si>
  <si>
    <t>Line trap #587</t>
  </si>
  <si>
    <t>16 Port FRAD for SCADA in Jacksonville</t>
  </si>
  <si>
    <t>800/5 CTs 138kv #038685101,-02,-03</t>
  </si>
  <si>
    <t>Quantum Q1000 meters</t>
  </si>
  <si>
    <t>SCADA servers</t>
  </si>
  <si>
    <t>SCADA software</t>
  </si>
  <si>
    <t>69KV TR-216 ins for wave traps</t>
  </si>
  <si>
    <t>Breaker circuit</t>
  </si>
  <si>
    <t>Group operated switch</t>
  </si>
  <si>
    <t>Single pole switches</t>
  </si>
  <si>
    <t>Supervisory control panels</t>
  </si>
  <si>
    <t>2 channel portable recorder</t>
  </si>
  <si>
    <t>Coaxial cable</t>
  </si>
  <si>
    <t>control cable</t>
  </si>
  <si>
    <t>Panel control</t>
  </si>
  <si>
    <t>400amp line traps</t>
  </si>
  <si>
    <t>Foundation for equipment</t>
  </si>
  <si>
    <t>Supporting structure</t>
  </si>
  <si>
    <t>Tuning cabinets</t>
  </si>
  <si>
    <t xml:space="preserve"> Westinghouse line traps</t>
  </si>
  <si>
    <t>Juniper Networks Netscreen Firewalls</t>
  </si>
  <si>
    <t>Quantum meters-equip. for Ameren contract</t>
  </si>
  <si>
    <t>Spare quantum meter-equip. For Ameren contract</t>
  </si>
  <si>
    <t>1" str. L/T flex conn.-metering equip. for Ameren contract</t>
  </si>
  <si>
    <t>Sealing rings SS-metering equip. for Ameren contract</t>
  </si>
  <si>
    <t>Newark #SF02294-metering equip. for Ameren contract</t>
  </si>
  <si>
    <t>Surge protectors-metering equip. for Ameren contract</t>
  </si>
  <si>
    <t>Service meter-equip. for Ameren contract</t>
  </si>
  <si>
    <t>Power supply w/analog board-metering equip. for Ameren contract</t>
  </si>
  <si>
    <t>SCADA equipment-metering equip. for Ameren contract</t>
  </si>
  <si>
    <t>A-base socket adapter for 5S 8-terminal meter-equip. for Ameren contract</t>
  </si>
  <si>
    <t>Meter 120-480V 128K-equip. for Ameren contract</t>
  </si>
  <si>
    <t>RS-485 communications board for meter-equip. for Ameren contract</t>
  </si>
  <si>
    <t>converter male connector-metering equip. for Ameren contract</t>
  </si>
  <si>
    <t>Type I RTU, 27 X 21 panel mounted-metering equip. for Ameren contract</t>
  </si>
  <si>
    <t>Type II RTU, 20X24X12 wall mount-metering equip. for Ameren contract</t>
  </si>
  <si>
    <t>Type III RTU, 30X24X12 wall mount-metering equip. for Ameren contract</t>
  </si>
  <si>
    <t>Misc. cards, cables-metering equip. for Ameren contract</t>
  </si>
  <si>
    <t>HP Server "A" HP WS xw4200 for SCADA system</t>
  </si>
  <si>
    <t>Overhead fault indicators 41-1201-001-Navigator</t>
  </si>
  <si>
    <t>Relay test switch-metering equip. for Ameren contract</t>
  </si>
  <si>
    <t>Backup relay-metering equip. for Ameren contract</t>
  </si>
  <si>
    <t>Misc. materials-metering equip. for Ameren contract</t>
  </si>
  <si>
    <t>Fiber optic connectors</t>
  </si>
  <si>
    <t>Temp. Transducer, 0-1 MA Output power supply</t>
  </si>
  <si>
    <t>Wind bearing transducer, 0-1MA output, 540 deg.</t>
  </si>
  <si>
    <t>Wind speed transducer, 0-1MA Output, power sup</t>
  </si>
  <si>
    <t>RTU meter panel #1292-Atkinson</t>
  </si>
  <si>
    <t>Single port polling FRAD</t>
  </si>
  <si>
    <t>8 port polling FRAD</t>
  </si>
  <si>
    <t>DAQ RTU - Rushville</t>
  </si>
  <si>
    <t>DAQ RTU - Sugar Grove</t>
  </si>
  <si>
    <t>DAQ RTU - Ursa</t>
  </si>
  <si>
    <t>DAQ RTU - La Prairie</t>
  </si>
  <si>
    <t>DAQ RTU - Mt. Sterling</t>
  </si>
  <si>
    <t>Drywall &amp; misc. construction materials</t>
  </si>
  <si>
    <t>USB serial port convertor cable</t>
  </si>
  <si>
    <t>Analog config. Platform AC volts</t>
  </si>
  <si>
    <t>Fuses &amp; fuse holders</t>
  </si>
  <si>
    <t>Submaster license-RECC</t>
  </si>
  <si>
    <t>DNP 3.0 driver slave connection @ McDonough</t>
  </si>
  <si>
    <t>DNP 3.0 driver slave connection w/PCI serial card @ Western</t>
  </si>
  <si>
    <t>Telco line bridge rackmount card</t>
  </si>
  <si>
    <t>Quick connect surge protector</t>
  </si>
  <si>
    <t>4 port polling FRAD</t>
  </si>
  <si>
    <t>Computer w/4 serial ports-EIEC</t>
  </si>
  <si>
    <t>IO Server License-EIEC</t>
  </si>
  <si>
    <t>Dual Master System</t>
  </si>
  <si>
    <t>Database conversion</t>
  </si>
  <si>
    <t>Analog output modules w/wiring &amp; power supply</t>
  </si>
  <si>
    <t>Okidata 320 Dot Matrix Printers</t>
  </si>
  <si>
    <t>HP1200N Laserjet printer</t>
  </si>
  <si>
    <t>Workstation including desktop Dell PC</t>
  </si>
  <si>
    <t>Failover cabinet &amp; peripheral switch panes for 24 comm. Ports</t>
  </si>
  <si>
    <t>9600 BPS external leased line modems w/4-wire interface</t>
  </si>
  <si>
    <t>Cable extenders incl. Video, keyboard, mouse &amp; speaker cables</t>
  </si>
  <si>
    <t>Remote Dell laptop workstation</t>
  </si>
  <si>
    <t>Dell desktop workstation-PA</t>
  </si>
  <si>
    <t>Dell Desktop workstation-Pearl</t>
  </si>
  <si>
    <t>Weather oriented load forecaster</t>
  </si>
  <si>
    <t>ICCP link, software &amp; license</t>
  </si>
  <si>
    <t>DNP 3.0 master station protocol site license</t>
  </si>
  <si>
    <t>IED device licenses</t>
  </si>
  <si>
    <t>Dell warranty upgrade</t>
  </si>
  <si>
    <t>Submaster stations-SREC &amp; MPC less SR reimb</t>
  </si>
  <si>
    <t>Submaster licenses-SREC &amp; MPC</t>
  </si>
  <si>
    <t>DNP3.0 master station protocol/site license-SREC &amp; MPC</t>
  </si>
  <si>
    <t>Disaster Recovery, Master station s/w &amp; license</t>
  </si>
  <si>
    <t>ICCP Dell Workstation</t>
  </si>
  <si>
    <t>Submaster license - Adams</t>
  </si>
  <si>
    <t>9600 BPS leased line modem for submaster-Adams</t>
  </si>
  <si>
    <t>Temp. trans. Sunshield</t>
  </si>
  <si>
    <t>Load data RTUs w/access.</t>
  </si>
  <si>
    <t>ft. 20/2 shielded cable</t>
  </si>
  <si>
    <t>ft. 24/4 CAT 5 cable</t>
  </si>
  <si>
    <t>ft. 18-3P str. TNC PVC jkt.</t>
  </si>
  <si>
    <t>1/2 Single port polling FRAD</t>
  </si>
  <si>
    <t>set Master station spare parts</t>
  </si>
  <si>
    <t>sets 8200 motherboard firmware upgrade</t>
  </si>
  <si>
    <t>Illinois rural scada reimbursement</t>
  </si>
  <si>
    <t>SCADA HP Server "B" xw4200 serial no. 2UA5450JT9</t>
  </si>
  <si>
    <t>EO Scada Master Station for McDonough</t>
  </si>
  <si>
    <t>All Transmission Substations</t>
  </si>
  <si>
    <t>Replace substation signs</t>
  </si>
  <si>
    <t>Labor and overhead</t>
  </si>
  <si>
    <t>APX 7500 Single band radio</t>
  </si>
  <si>
    <t>XTS 2500 Mobile radio units</t>
  </si>
  <si>
    <t>Switched rack and power cord</t>
  </si>
  <si>
    <t>XTL 2500 Mobile radio units</t>
  </si>
  <si>
    <t>XTL 5000 Mobile radio unit</t>
  </si>
  <si>
    <t>OSIRIS and DNP PO 11482</t>
  </si>
  <si>
    <t>SCADA equipment PO 11388</t>
  </si>
  <si>
    <t>SCADA Historian Software PO 11205</t>
  </si>
  <si>
    <t>Elara III (SCADA) PO 11193</t>
  </si>
  <si>
    <t>USB Avr Svr i/f for VGA USB keyboard/mouse (PO 11483)</t>
  </si>
  <si>
    <t>Autoview 308 1Dig 1 Loc-8 Sym Kvm Swc (PO 11483)</t>
  </si>
  <si>
    <t>PSE Communications Infrastructure Study</t>
  </si>
  <si>
    <t>Winchester Land</t>
  </si>
  <si>
    <t>Pittsfield Plant</t>
  </si>
  <si>
    <t>Pittsfield ROW</t>
  </si>
  <si>
    <t>Foundation-concrete, rock &amp; landscape</t>
  </si>
  <si>
    <t>18' hot stick &amp; container</t>
  </si>
  <si>
    <t>Misc. bus work</t>
  </si>
  <si>
    <t>69KV high voltage fuses</t>
  </si>
  <si>
    <t>Battery storage, station control</t>
  </si>
  <si>
    <t>Battery charger</t>
  </si>
  <si>
    <t>Foundation &amp; Rock</t>
  </si>
  <si>
    <t>Lighting system</t>
  </si>
  <si>
    <t>Hookstick &amp; container</t>
  </si>
  <si>
    <t>Retire bus system</t>
  </si>
  <si>
    <t>Retire high tensin fuse equipment</t>
  </si>
  <si>
    <t>supervisory equip: potential devices</t>
  </si>
  <si>
    <t>Supervisory equip: control panels</t>
  </si>
  <si>
    <t>Relays, enclosure</t>
  </si>
  <si>
    <t>48KV MCOV arrestors</t>
  </si>
  <si>
    <t>69KV post insulators</t>
  </si>
  <si>
    <t>Buss system</t>
  </si>
  <si>
    <t>Station wiring/service</t>
  </si>
  <si>
    <t>Change PT on 69 buss WO-2734</t>
  </si>
  <si>
    <t>Reclosing relay</t>
  </si>
  <si>
    <t>Replace battery bank at Pittsfield</t>
  </si>
  <si>
    <t>Retire batter charger #635</t>
  </si>
  <si>
    <t>Retire battery storage #634</t>
  </si>
  <si>
    <t>Transmitter/receivers</t>
  </si>
  <si>
    <t>PC5 potential devices</t>
  </si>
  <si>
    <t>Pump conversion Barnes</t>
  </si>
  <si>
    <t>Latch pawl assy</t>
  </si>
  <si>
    <t>Big Swan river crossing</t>
  </si>
  <si>
    <t>Relocate Pearl-Winchster 69KV @ Winchester</t>
  </si>
  <si>
    <t>3 bolt 4/0 deadend shoes</t>
  </si>
  <si>
    <t>3 bolt 3/8 static shoes</t>
  </si>
  <si>
    <t>Rubber susp.ins.</t>
  </si>
  <si>
    <t>7-10" pole bands</t>
  </si>
  <si>
    <t>9-12" pole bands</t>
  </si>
  <si>
    <t>13-16" pole bands</t>
  </si>
  <si>
    <t>3 X 3 sq. washers</t>
  </si>
  <si>
    <t>ft. 4/0 ACSR wire</t>
  </si>
  <si>
    <t>78" fish downleads</t>
  </si>
  <si>
    <t>1/2 X 3" galv. Links</t>
  </si>
  <si>
    <t>2 bolt steel deadend static shoes</t>
  </si>
  <si>
    <t>Big guy attachments</t>
  </si>
  <si>
    <t>Small guy attachments</t>
  </si>
  <si>
    <t>ft. 7-9 static wire alumweld</t>
  </si>
  <si>
    <t>3/4 aerial grd. Clamps</t>
  </si>
  <si>
    <t>3/0 alum. Sleeves</t>
  </si>
  <si>
    <t>3/0-3/0 jumper sleeves</t>
  </si>
  <si>
    <t>120" downlead ins. Fish</t>
  </si>
  <si>
    <t>1/0-4/0 alum. Tee conn.</t>
  </si>
  <si>
    <t>Group op switch (T6-32) Big Swan-Smith jct</t>
  </si>
  <si>
    <t>Total 69kV Networked Facilities</t>
  </si>
  <si>
    <t>Settlement Agreement Adjustment*</t>
  </si>
  <si>
    <t>Allocation Ratio for Category G</t>
  </si>
  <si>
    <t>*Docket EL13-83-000 and EL13-83-001 Settlement Agreement (filed March 14, 2014), Section 3.2(A)</t>
  </si>
  <si>
    <t xml:space="preserve">   adjustment to gross book value of Existing 69-kV Facilities</t>
  </si>
  <si>
    <t>138kV Network Assets</t>
  </si>
  <si>
    <t>138kV Allocation</t>
  </si>
  <si>
    <t>138kV Related</t>
  </si>
  <si>
    <t>Winchester/Alsey 138kv Line</t>
  </si>
  <si>
    <t>Winchester-Alsey ROW</t>
  </si>
  <si>
    <t>Jacksonville Industrial Park 138KV Terminal</t>
  </si>
  <si>
    <t>Dead end clamps</t>
  </si>
  <si>
    <t>Strings of 10, 138KV supsension insulators</t>
  </si>
  <si>
    <t>Telemetering &amp; load control</t>
  </si>
  <si>
    <t>Metering equipment</t>
  </si>
  <si>
    <t>Substation terminal facilities</t>
  </si>
  <si>
    <t>USCO ITE kwik key interlock system</t>
  </si>
  <si>
    <t>8 pole aux. Switch w/mounting hardware</t>
  </si>
  <si>
    <t>GE Synchronism check relay 115V 60Hz</t>
  </si>
  <si>
    <t>USCO grd switch w/mechanical interlock</t>
  </si>
  <si>
    <t>138KV grey post insulators</t>
  </si>
  <si>
    <t>Supervisory equipment</t>
  </si>
  <si>
    <t>Grounding materials</t>
  </si>
  <si>
    <t>USCO 3 pole group op 138KV Utype side break switch</t>
  </si>
  <si>
    <t>conduit &amp; control cable</t>
  </si>
  <si>
    <t>S &amp; C 138KV circuit switcher</t>
  </si>
  <si>
    <t>Telemetering equipment</t>
  </si>
  <si>
    <t>Switchboard Unit</t>
  </si>
  <si>
    <t>Labor &amp; overhead for above</t>
  </si>
  <si>
    <t>ft. 7-9 alumweld static wire</t>
  </si>
  <si>
    <t>2 bolt deadend shoes</t>
  </si>
  <si>
    <t>Various u-clamps</t>
  </si>
  <si>
    <t>Various 1 bolt CT clamps</t>
  </si>
  <si>
    <t>Knife, sw. double state #202B</t>
  </si>
  <si>
    <t>Siemans local remote sw. assy.</t>
  </si>
  <si>
    <t>Charger assy. 24VDC</t>
  </si>
  <si>
    <t>Various Cadwelds</t>
  </si>
  <si>
    <t>3/4 X 10' grd. Rods</t>
  </si>
  <si>
    <t>Misc. bolts, nuts, washers</t>
  </si>
  <si>
    <t>Battery cab assy 24VDC</t>
  </si>
  <si>
    <t>ft. 4/0 copper wire</t>
  </si>
  <si>
    <t>38" rubber ins. Susp.</t>
  </si>
  <si>
    <t>ft. 5/8 ref. Rods</t>
  </si>
  <si>
    <t>4 X 6 galv. Grounding plates</t>
  </si>
  <si>
    <t>Concrete</t>
  </si>
  <si>
    <t>Inductive voltage transformers PO 11292</t>
  </si>
  <si>
    <t>SCADA and relay panels PO 11364</t>
  </si>
  <si>
    <t>ABB Power Circuit Breakers PO 11210</t>
  </si>
  <si>
    <t>Packaged substation for 138/69kV PO 11286</t>
  </si>
  <si>
    <t>Misc materials and overheads Winchest 138 kV bus redesign</t>
  </si>
  <si>
    <t>3 bolt PG clamps</t>
  </si>
  <si>
    <t>4/0 copper split bolts</t>
  </si>
  <si>
    <t>4/0-4/0 alum. Jumper sleeves</t>
  </si>
  <si>
    <t>2 bolt 7-9 deadend shoe static</t>
  </si>
  <si>
    <t>High Voltage signs</t>
  </si>
  <si>
    <t>#115 Cadweld</t>
  </si>
  <si>
    <t>#90 Cadweld</t>
  </si>
  <si>
    <t>3-1/2" copper gate u-bolt clamps</t>
  </si>
  <si>
    <t>WR-9 tap connectors</t>
  </si>
  <si>
    <t>2-1/2" copper u-bolt clamps</t>
  </si>
  <si>
    <t>Danger signs</t>
  </si>
  <si>
    <t>5-bolt 695 deadend shoes</t>
  </si>
  <si>
    <t>3/4 X 10' grd. Rods copper</t>
  </si>
  <si>
    <t>4" copper gate u-bolt clamps</t>
  </si>
  <si>
    <t>#150 Cadweld</t>
  </si>
  <si>
    <t>Cadweld C-molds</t>
  </si>
  <si>
    <t>ft. 2/0 tinned copper wire</t>
  </si>
  <si>
    <t>138kva susp. Insulators</t>
  </si>
  <si>
    <t>5" IPS coupler alum.</t>
  </si>
  <si>
    <t>Rebar</t>
  </si>
  <si>
    <t>Buss support structure</t>
  </si>
  <si>
    <t>Substation structural steel</t>
  </si>
  <si>
    <t>Connect to AmerenCIPS 138kv line</t>
  </si>
  <si>
    <t>Yale padlocks</t>
  </si>
  <si>
    <t>4/0-4/0 alum. Sleeves jumpers</t>
  </si>
  <si>
    <t>2 hole 4/0 copper pads</t>
  </si>
  <si>
    <t>2 bolt PG clamps plated</t>
  </si>
  <si>
    <t>1-1/8 c. plated stud conn.</t>
  </si>
  <si>
    <t>Terminals</t>
  </si>
  <si>
    <t>Alum. Tee connectors</t>
  </si>
  <si>
    <t>4 hole 954 ACSR alum. Pads</t>
  </si>
  <si>
    <t>1-1/2 plated stud conn. 1000MCM</t>
  </si>
  <si>
    <t>ft. 795 ACSR wire</t>
  </si>
  <si>
    <t>ft. 954 ACSR wire</t>
  </si>
  <si>
    <t>795-795 alum. Tees conn.</t>
  </si>
  <si>
    <t>5" IPS to 954 MCM</t>
  </si>
  <si>
    <t>Series 24 LOR relay</t>
  </si>
  <si>
    <t>4 hole 900-1250 MCM alum. Pads</t>
  </si>
  <si>
    <t>Alum. Terminals</t>
  </si>
  <si>
    <t>4 hole 795 alum. Pads</t>
  </si>
  <si>
    <t>Voltage transducers</t>
  </si>
  <si>
    <t>SCADA &amp; communications cable</t>
  </si>
  <si>
    <t>Control &amp; power cable</t>
  </si>
  <si>
    <t>Transducers</t>
  </si>
  <si>
    <t>138kv wave trap stand 12' structure</t>
  </si>
  <si>
    <t>ft.4/0 tinned copper</t>
  </si>
  <si>
    <t>138kva gray post ins.</t>
  </si>
  <si>
    <t>Surge arrestors</t>
  </si>
  <si>
    <t>138kv switch stand 10' structure</t>
  </si>
  <si>
    <t>Line turner</t>
  </si>
  <si>
    <t>ABB relay</t>
  </si>
  <si>
    <t>138kv capacitor voltage transformer</t>
  </si>
  <si>
    <t>Line trap 230kv 2000amp</t>
  </si>
  <si>
    <t>138kv air break switches</t>
  </si>
  <si>
    <t>Relay panel w/15 fuses</t>
  </si>
  <si>
    <t>138kv SF6 gas power circuit breaker 2000amps</t>
  </si>
  <si>
    <t>138kva 1200amp circuit switcher #197739</t>
  </si>
  <si>
    <t>T1269 Jacksonville Winchester 138KV</t>
  </si>
  <si>
    <t>T1269 Jacksonville-Winchester 138KV</t>
  </si>
  <si>
    <t>T1269 Jacksonville-Winchester 13KV</t>
  </si>
  <si>
    <t>T1269</t>
  </si>
  <si>
    <t>28' crossarms</t>
  </si>
  <si>
    <t>30' crossarms</t>
  </si>
  <si>
    <t>38' crossarms</t>
  </si>
  <si>
    <t>J'ville to Winchester - revamp 138KV line L8-1</t>
  </si>
  <si>
    <t>3 X 3 c. sq. washers</t>
  </si>
  <si>
    <t>1 bolt alum PG clamps</t>
  </si>
  <si>
    <t>3/8 spring washers</t>
  </si>
  <si>
    <t>sets 5/8 aerial grd. Clamps</t>
  </si>
  <si>
    <t>Copper plates</t>
  </si>
  <si>
    <t>Eye bolts</t>
  </si>
  <si>
    <t>5/8 X 12" static bkt.</t>
  </si>
  <si>
    <t>Gray house knobs</t>
  </si>
  <si>
    <t>5/8" anchor shakles</t>
  </si>
  <si>
    <t>HAS 104 susp. Shoes alum</t>
  </si>
  <si>
    <t>Shield wire supt. 3/4" 16"</t>
  </si>
  <si>
    <t>Shield wire supt. 3/4" 20"</t>
  </si>
  <si>
    <t>sets 3/8 7-8 armor rods</t>
  </si>
  <si>
    <t>5/8 X 14" static bkt.</t>
  </si>
  <si>
    <t>7/8 X 24" machine bolts</t>
  </si>
  <si>
    <t>7/8 spring washers</t>
  </si>
  <si>
    <t>7/8 X 22" machine bolts</t>
  </si>
  <si>
    <t>Socket clevis conn.</t>
  </si>
  <si>
    <t>7/8 X 20" machine bolts</t>
  </si>
  <si>
    <t>#6 copper grd. Wire</t>
  </si>
  <si>
    <t>30" X 3/4 downleads</t>
  </si>
  <si>
    <t>Conductor sleeves</t>
  </si>
  <si>
    <t>Preformed gray shoes for 795MCM</t>
  </si>
  <si>
    <t>sets 795/45 rods for 138KVA line</t>
  </si>
  <si>
    <t>1/85 poles</t>
  </si>
  <si>
    <t>138KVA rubber horiz. Post ins.</t>
  </si>
  <si>
    <t>H1/100 poles</t>
  </si>
  <si>
    <t>H1/120 poles</t>
  </si>
  <si>
    <t>Line relocation</t>
  </si>
  <si>
    <t>Winchester-Alsey 138kv line</t>
  </si>
  <si>
    <t>alum. Terminals</t>
  </si>
  <si>
    <t>138kv switch stand 12' structure</t>
  </si>
  <si>
    <t>138kv air break switch</t>
  </si>
  <si>
    <t>138kv SF6 gas power circuit bkrs. 2000amps</t>
  </si>
  <si>
    <t>138kv Alsey Line</t>
  </si>
  <si>
    <t>3/4 eye nut</t>
  </si>
  <si>
    <t>3/4 X 14" eye bolt</t>
  </si>
  <si>
    <t>Cotter keys</t>
  </si>
  <si>
    <t>2-1/0 ACSR connector tap</t>
  </si>
  <si>
    <t>#6 copper split bolts</t>
  </si>
  <si>
    <t>795 susp. Shoes</t>
  </si>
  <si>
    <t>4 X 4 C washers 7/9 hole</t>
  </si>
  <si>
    <t>4 X 4 13/16 sq. washers</t>
  </si>
  <si>
    <t>4 X 4 C 7/8 washers</t>
  </si>
  <si>
    <t>795 26/7 alum. Sleeves</t>
  </si>
  <si>
    <t>3 bolt 3/8 static shoes deadend</t>
  </si>
  <si>
    <t>Cartridge assy. Ampact</t>
  </si>
  <si>
    <t>7/8 X 16" machine bolts</t>
  </si>
  <si>
    <t>4/0 susp. Horiz. Shoes</t>
  </si>
  <si>
    <t>795 susp. Shoes ACE 150</t>
  </si>
  <si>
    <t>138kva horiz. AGS shoes</t>
  </si>
  <si>
    <t>1/2 Clevis pins</t>
  </si>
  <si>
    <t>2 bolt 7-8 deadend shoes</t>
  </si>
  <si>
    <t>78" downlead ins. Guy</t>
  </si>
  <si>
    <t>38" polymer rubber susp. Ins.</t>
  </si>
  <si>
    <t>120" downlead ins. For guys</t>
  </si>
  <si>
    <t>sets 7-8 armor rods AR-2128</t>
  </si>
  <si>
    <t>795 ACSR deadend shoes</t>
  </si>
  <si>
    <t>1-1/2 X 5' sq. anchor ext.</t>
  </si>
  <si>
    <t>7/8 Clevis AS-50</t>
  </si>
  <si>
    <t>7/8 X 18" machine bolts</t>
  </si>
  <si>
    <t>Links for pole bands</t>
  </si>
  <si>
    <t>7-9 static shoes susp.</t>
  </si>
  <si>
    <t>7/8 square locknut</t>
  </si>
  <si>
    <t>ft. 7/16 static guy wire</t>
  </si>
  <si>
    <t>ft. #6 copper ground wire</t>
  </si>
  <si>
    <t>795 susp. Shoes ACE-200</t>
  </si>
  <si>
    <t>1-1/2 X 7' sq. anchor ext.</t>
  </si>
  <si>
    <t>Connector tap AL Ampact 556.5-605 ACSR</t>
  </si>
  <si>
    <t>3/4 X 20" grd. Wire ins. Downleads</t>
  </si>
  <si>
    <t>Arm, heavy duty deadend assy, 3 conductor</t>
  </si>
  <si>
    <t>5 bolt 795 deadend shoes</t>
  </si>
  <si>
    <t>Deadend assembly, 4-wire</t>
  </si>
  <si>
    <t>42" fish downleads</t>
  </si>
  <si>
    <t>75' Class H2 pole</t>
  </si>
  <si>
    <t>138kva susp. Rubber ins.</t>
  </si>
  <si>
    <t>795 4 5/7 armor rods</t>
  </si>
  <si>
    <t>95' Class 1 poles</t>
  </si>
  <si>
    <t>85' Class H-2 poles</t>
  </si>
  <si>
    <t>80' Class H-2 poles</t>
  </si>
  <si>
    <t>138 susp. Rubber ins. Horiz. Post</t>
  </si>
  <si>
    <t>ft. 795 MCM alum. Wire</t>
  </si>
  <si>
    <t>7/8 X 14" machine bolts</t>
  </si>
  <si>
    <t>7/8 hole 4 x 4 sq. washers</t>
  </si>
  <si>
    <t>1/2 X 2" clevis</t>
  </si>
  <si>
    <t>7/8 X 26" machine bolts</t>
  </si>
  <si>
    <t>23/4 X 24" downlead ins.</t>
  </si>
  <si>
    <t>3/4 X 16" 1 bolt static bkt.</t>
  </si>
  <si>
    <t>3/4 X 24 down guy ins.</t>
  </si>
  <si>
    <t>954MCM TSC-200 susp. Shoes horz.</t>
  </si>
  <si>
    <t>SD-57 alum. Deadend shoes</t>
  </si>
  <si>
    <t>72" susp. Rubber ins. 138kva</t>
  </si>
  <si>
    <t>ASD-140-S 6 bolt deadend shoes</t>
  </si>
  <si>
    <t>13-16 pole bands</t>
  </si>
  <si>
    <t>138kva susp. Ins. Rubber</t>
  </si>
  <si>
    <t>75' Class H3 pole</t>
  </si>
  <si>
    <t>138kva horz. Ins. Rubber</t>
  </si>
  <si>
    <t>AmerenCIPS tap</t>
  </si>
  <si>
    <t>138KV Horizontal Line Post Insulators (Hi Lite)</t>
  </si>
  <si>
    <t>T1269 Jacksonville winchester 138KV</t>
  </si>
  <si>
    <t>Fiberglass tubes to retain ground wire on L8-1</t>
  </si>
  <si>
    <t>Conductor-7 #8 alumweld OHGW wire</t>
  </si>
  <si>
    <t>SCADA Equipemtn</t>
  </si>
  <si>
    <t>Winchester 138 &amp; Alsey Substations</t>
  </si>
  <si>
    <t>6.25% of SCADA costs</t>
  </si>
  <si>
    <t>TOTAL 138 KV NETWORKED FACILITIES</t>
  </si>
  <si>
    <r>
      <t xml:space="preserve">Equals Gross Transmission Plant </t>
    </r>
    <r>
      <rPr>
        <b/>
        <sz val="12"/>
        <color rgb="FFFF0000"/>
        <rFont val="Times New Roman"/>
        <family val="1"/>
      </rPr>
      <t xml:space="preserve">minus </t>
    </r>
    <r>
      <rPr>
        <b/>
        <sz val="12"/>
        <rFont val="Times New Roman"/>
        <family val="1"/>
      </rPr>
      <t xml:space="preserve">networked 138-kV Facilities </t>
    </r>
    <r>
      <rPr>
        <b/>
        <sz val="12"/>
        <color rgb="FFFF0000"/>
        <rFont val="Times New Roman"/>
        <family val="1"/>
      </rPr>
      <t>minus</t>
    </r>
    <r>
      <rPr>
        <b/>
        <sz val="12"/>
        <rFont val="Times New Roman"/>
        <family val="1"/>
      </rPr>
      <t xml:space="preserve"> 70% networked Existing 69-kV Facilities </t>
    </r>
    <r>
      <rPr>
        <b/>
        <sz val="12"/>
        <color rgb="FFFF0000"/>
        <rFont val="Times New Roman"/>
        <family val="1"/>
      </rPr>
      <t xml:space="preserve">minus </t>
    </r>
    <r>
      <rPr>
        <b/>
        <sz val="12"/>
        <rFont val="Times New Roman"/>
        <family val="1"/>
      </rPr>
      <t xml:space="preserve">70% networked New 69-kV Facilities </t>
    </r>
    <r>
      <rPr>
        <b/>
        <sz val="12"/>
        <color rgb="FFFF0000"/>
        <rFont val="Times New Roman"/>
        <family val="1"/>
      </rPr>
      <t>plus</t>
    </r>
    <r>
      <rPr>
        <b/>
        <sz val="12"/>
        <rFont val="Times New Roman"/>
        <family val="1"/>
      </rPr>
      <t xml:space="preserve"> Adjustment to account for 69-kV Facilities Cap if intial calculations determine Cap is hit:</t>
    </r>
  </si>
  <si>
    <t xml:space="preserve">138-kV Facilities GBV = </t>
  </si>
  <si>
    <t xml:space="preserve">70% Existing 69-kV Facilities GBV = </t>
  </si>
  <si>
    <t xml:space="preserve">70% New 69-kV Facilities GBV = </t>
  </si>
  <si>
    <t xml:space="preserve">Adjustment required to Cap 69kV Facilities ATRR = </t>
  </si>
  <si>
    <r>
      <rPr>
        <b/>
        <sz val="10"/>
        <rFont val="Arial"/>
        <family val="2"/>
      </rPr>
      <t>Instructions:</t>
    </r>
    <r>
      <rPr>
        <sz val="10"/>
        <rFont val="Arial"/>
        <family val="2"/>
      </rPr>
      <t xml:space="preserve">  Inputs are indicated by light yellow highlighted cells with blue bold font</t>
    </r>
  </si>
  <si>
    <t>Per Section VII.2 of the Annual True-up, Information Exchange and Challenge Procedures</t>
  </si>
  <si>
    <t xml:space="preserve"> - Interest on over or under recovery will be based on FERC's regulation 18 C.F.R 35.19a</t>
  </si>
  <si>
    <t>-  The interest rate to be applied to the over or under recovery amounts will be determined</t>
  </si>
  <si>
    <t>using the average rate for the nineteen (19) months preceding August of the current year</t>
  </si>
  <si>
    <t>Annualized</t>
  </si>
  <si>
    <t>FERC Rate</t>
  </si>
  <si>
    <t xml:space="preserve">July </t>
  </si>
  <si>
    <t>PPI NITS Share</t>
  </si>
  <si>
    <t>NITS Load (kW)</t>
  </si>
  <si>
    <t>Billing Month</t>
  </si>
  <si>
    <t>Net Actual Revenue Received</t>
  </si>
  <si>
    <t>Prairie Power, Inc. - PPI</t>
  </si>
  <si>
    <t>Year Ended December 31, 2017</t>
  </si>
  <si>
    <t>Attachment O Revenue Requirement True-Up</t>
  </si>
  <si>
    <t>Attachment O</t>
  </si>
  <si>
    <t>Under/(Over) Recovery of Net Revenue Requirement</t>
  </si>
  <si>
    <t>Interest For 24 Months</t>
  </si>
  <si>
    <t>Total Under/(Over) Recovery Including Interest</t>
  </si>
  <si>
    <t>Net Actual 2017 Revenue Requirement (Attachment O, Pg 1, Line 7a)</t>
  </si>
  <si>
    <t>Net Actual Revenue Received 2017 (Wkpaper - Net Act Rev Recdr)</t>
  </si>
  <si>
    <t>(Amount to be included in Projected 2019 Attachment O)</t>
  </si>
  <si>
    <t>to be updated once July rate is available</t>
  </si>
  <si>
    <t xml:space="preserve">
The purpose of this Workpaper is to Calculate a Networked 69-kV Facilities ATRR for comparison to the Settlement Terms of the Agreement executed March 12, 2014 in Dockets EL13-83-000 and EL13-83-001.
If the 69-kV Facilities ATRR Cap is exceeded, this workpaper calculates an adjustment to New 69-kV Facilities in order to apply the Settlement Agreement Cap of $3,666,124 to the master Non-Levelized RUS 12 tab.</t>
  </si>
  <si>
    <t xml:space="preserve">EL13-83-000 and EL13-83-001 Settlement Agreement Cap = </t>
  </si>
  <si>
    <t>Is 2016 69-kV Facilities ATRR &gt; $3,666,124?</t>
  </si>
  <si>
    <t>454-020 
Tower Pole Rents</t>
  </si>
  <si>
    <r>
      <rPr>
        <b/>
        <u val="double"/>
        <sz val="14"/>
        <rFont val="Times New Roman"/>
        <family val="1"/>
      </rPr>
      <t>NOTE:</t>
    </r>
    <r>
      <rPr>
        <sz val="16"/>
        <rFont val="Times New Roman"/>
        <family val="1"/>
      </rPr>
      <t xml:space="preserve">  </t>
    </r>
    <r>
      <rPr>
        <sz val="11"/>
        <rFont val="Times New Roman"/>
        <family val="1"/>
      </rPr>
      <t>Amounts above are recorded in account 454 and represent rental income from electric property related to transmission facilities, such as pole attachments, rentals and special use.</t>
    </r>
  </si>
  <si>
    <r>
      <t>Monthly Interest Rate</t>
    </r>
    <r>
      <rPr>
        <sz val="11"/>
        <color rgb="FFFF0000"/>
        <rFont val="Times New Roman"/>
        <family val="1"/>
      </rPr>
      <t xml:space="preserve"> (to be updated through July, 2018)</t>
    </r>
  </si>
  <si>
    <r>
      <rPr>
        <b/>
        <sz val="10"/>
        <rFont val="Arial"/>
        <family val="2"/>
      </rPr>
      <t>Purpose:</t>
    </r>
    <r>
      <rPr>
        <sz val="10"/>
        <rFont val="Arial"/>
        <family val="2"/>
      </rPr>
      <t xml:space="preserve">  To calculate the 2017 average interest rates to be applied to the true-up calculation</t>
    </r>
  </si>
  <si>
    <t>PPI</t>
  </si>
  <si>
    <t>Explanation:  Total reported on CFC Form 12h.J.4 includes $2,679,215 in administrative wages and salaries.</t>
  </si>
  <si>
    <t>2017 Attachment O True Up, page 4, lines 12 - 15</t>
  </si>
  <si>
    <t>2017 Attachment O True Up, page 3, lines 13-19</t>
  </si>
  <si>
    <t>Taxes Other Than Income Tax Actuals</t>
  </si>
  <si>
    <t>2017 Attachment O True Up, page 4, line 31</t>
  </si>
  <si>
    <t>Other Electric Revenues (Acct 456) Actuals</t>
  </si>
  <si>
    <t>2017 Attachment O True Up, page 4, line 30</t>
  </si>
  <si>
    <t>Rent from Electric Property</t>
  </si>
  <si>
    <t>Transaction End Date:  Actual 12/31/2017</t>
  </si>
  <si>
    <t>565-265
565-270
565-275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</si>
</sst>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_(&quot;$&quot;* #,##0_);_(&quot;$&quot;* \(#,##0\);_(&quot;$&quot;* &quot;-&quot;??_);_(@_)"/>
    <numFmt numFmtId="173" formatCode="_(* #,##0_);_(* \(#,##0\);_(* &quot;-&quot;??_);_(@_)"/>
    <numFmt numFmtId="174" formatCode="mm/dd/yyyy"/>
    <numFmt numFmtId="175" formatCode="&quot;$&quot;#,##0.00;\(&quot;$&quot;#,##0.00\)"/>
    <numFmt numFmtId="176" formatCode="\$#,##0.00;\(\$#,##0.00\)"/>
    <numFmt numFmtId="177" formatCode="General_)"/>
    <numFmt numFmtId="178" formatCode="_(* #,##0.0000_);_(* \(#,##0.0000\);_(* &quot;-&quot;??_);_(@_)"/>
    <numFmt numFmtId="179" formatCode="0.000000%"/>
    <numFmt numFmtId="180" formatCode="0.0000%"/>
  </numFmts>
  <fonts count="6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7"/>
      <name val="Times New Roman"/>
      <family val="1"/>
    </font>
    <font>
      <sz val="10"/>
      <name val="Times New Roman"/>
      <family val="1"/>
    </font>
    <font>
      <sz val="12"/>
      <name val="Arial MT"/>
    </font>
    <font>
      <sz val="12"/>
      <color rgb="FFFF0000"/>
      <name val="Times New Roman"/>
      <family val="1"/>
    </font>
    <font>
      <sz val="12"/>
      <color rgb="FF0070C0"/>
      <name val="Times New Roman"/>
      <family val="1"/>
    </font>
    <font>
      <sz val="11"/>
      <name val="Times New Roman"/>
      <family val="1"/>
    </font>
    <font>
      <b/>
      <sz val="18"/>
      <name val="Arial Narrow"/>
      <family val="2"/>
    </font>
    <font>
      <b/>
      <sz val="11"/>
      <name val="Arial Narrow"/>
      <family val="2"/>
    </font>
    <font>
      <sz val="11"/>
      <name val="Arial Narrow"/>
      <family val="2"/>
    </font>
    <font>
      <b/>
      <i/>
      <sz val="11"/>
      <name val="Arial Narrow"/>
      <family val="2"/>
    </font>
    <font>
      <sz val="12"/>
      <color theme="1"/>
      <name val="Calibri"/>
      <family val="2"/>
      <scheme val="minor"/>
    </font>
    <font>
      <sz val="10"/>
      <color indexed="8"/>
      <name val="Arial"/>
      <family val="2"/>
    </font>
    <font>
      <sz val="12"/>
      <color indexed="8"/>
      <name val="Calibri"/>
      <family val="2"/>
      <scheme val="minor"/>
    </font>
    <font>
      <sz val="11"/>
      <color indexed="8"/>
      <name val="Calibri"/>
      <family val="2"/>
    </font>
    <font>
      <b/>
      <sz val="12"/>
      <name val="Calibri"/>
      <family val="2"/>
      <scheme val="minor"/>
    </font>
    <font>
      <b/>
      <sz val="12"/>
      <color theme="1"/>
      <name val="Calibri"/>
      <family val="2"/>
      <scheme val="minor"/>
    </font>
    <font>
      <b/>
      <sz val="14"/>
      <color theme="1"/>
      <name val="Times New Roman"/>
      <family val="1"/>
    </font>
    <font>
      <sz val="11"/>
      <color rgb="FF000000"/>
      <name val="Calibri"/>
      <family val="2"/>
    </font>
    <font>
      <b/>
      <sz val="12"/>
      <name val="Arial MT"/>
    </font>
    <font>
      <b/>
      <sz val="14"/>
      <color theme="1"/>
      <name val="Calibri"/>
      <family val="2"/>
      <scheme val="minor"/>
    </font>
    <font>
      <sz val="12"/>
      <name val="Calibri"/>
      <family val="2"/>
      <scheme val="minor"/>
    </font>
    <font>
      <b/>
      <sz val="9"/>
      <color indexed="81"/>
      <name val="Tahoma"/>
      <family val="2"/>
    </font>
    <font>
      <sz val="9"/>
      <color indexed="81"/>
      <name val="Tahoma"/>
      <family val="2"/>
    </font>
    <font>
      <b/>
      <sz val="11"/>
      <color theme="1"/>
      <name val="Calibri"/>
      <family val="2"/>
      <scheme val="minor"/>
    </font>
    <font>
      <b/>
      <sz val="16"/>
      <name val="Times New Roman"/>
      <family val="1"/>
    </font>
    <font>
      <b/>
      <sz val="16"/>
      <color theme="1"/>
      <name val="Times New Roman"/>
      <family val="1"/>
    </font>
    <font>
      <b/>
      <u/>
      <sz val="10"/>
      <color indexed="12"/>
      <name val="Arial"/>
      <family val="2"/>
    </font>
    <font>
      <b/>
      <sz val="10"/>
      <name val="Arial"/>
      <family val="2"/>
    </font>
    <font>
      <b/>
      <u val="doubleAccounting"/>
      <sz val="10"/>
      <name val="Arial"/>
      <family val="2"/>
    </font>
    <font>
      <b/>
      <u val="double"/>
      <sz val="14"/>
      <color indexed="8"/>
      <name val="Calibri"/>
      <family val="2"/>
    </font>
    <font>
      <sz val="11"/>
      <color rgb="FFFF0000"/>
      <name val="Calibri"/>
      <family val="2"/>
      <scheme val="minor"/>
    </font>
    <font>
      <sz val="16"/>
      <color theme="1"/>
      <name val="Times New Roman"/>
      <family val="1"/>
    </font>
    <font>
      <u/>
      <sz val="11"/>
      <color theme="1"/>
      <name val="Calibri"/>
      <family val="2"/>
      <scheme val="minor"/>
    </font>
    <font>
      <b/>
      <sz val="11"/>
      <color rgb="FFFF0000"/>
      <name val="Calibri"/>
      <family val="2"/>
      <scheme val="minor"/>
    </font>
    <font>
      <b/>
      <sz val="11"/>
      <name val="Arial MT"/>
    </font>
    <font>
      <b/>
      <u/>
      <sz val="11"/>
      <color indexed="8"/>
      <name val="Calibri"/>
      <family val="2"/>
    </font>
    <font>
      <b/>
      <sz val="11"/>
      <color indexed="8"/>
      <name val="Calibri"/>
      <family val="2"/>
    </font>
    <font>
      <sz val="12"/>
      <color rgb="FFFF0000"/>
      <name val="Arial MT"/>
    </font>
    <font>
      <sz val="11"/>
      <name val="Calibri"/>
      <family val="2"/>
      <scheme val="minor"/>
    </font>
    <font>
      <sz val="12"/>
      <name val="Helv"/>
    </font>
    <font>
      <b/>
      <u val="double"/>
      <sz val="14"/>
      <name val="Times New Roman"/>
      <family val="1"/>
    </font>
    <font>
      <u val="singleAccounting"/>
      <sz val="11"/>
      <name val="Calibri"/>
      <family val="2"/>
      <scheme val="minor"/>
    </font>
    <font>
      <u val="singleAccounting"/>
      <sz val="11"/>
      <color rgb="FFFF0000"/>
      <name val="Calibri"/>
      <family val="2"/>
      <scheme val="minor"/>
    </font>
    <font>
      <b/>
      <u/>
      <sz val="11"/>
      <color theme="1"/>
      <name val="Calibri"/>
      <family val="2"/>
      <scheme val="minor"/>
    </font>
    <font>
      <sz val="10"/>
      <color rgb="FFFF0000"/>
      <name val="Calibri"/>
      <family val="2"/>
      <scheme val="minor"/>
    </font>
    <font>
      <sz val="16"/>
      <name val="Times New Roman"/>
      <family val="1"/>
    </font>
    <font>
      <b/>
      <sz val="16"/>
      <color theme="1"/>
      <name val="Calibri"/>
      <family val="2"/>
      <scheme val="minor"/>
    </font>
    <font>
      <b/>
      <sz val="12"/>
      <color rgb="FFFF0000"/>
      <name val="Times New Roman"/>
      <family val="1"/>
    </font>
    <font>
      <b/>
      <sz val="12"/>
      <color theme="3" tint="-0.249977111117893"/>
      <name val="Times New Roman"/>
      <family val="1"/>
    </font>
    <font>
      <b/>
      <sz val="11"/>
      <color rgb="FF0000FF"/>
      <name val="Calibri"/>
      <family val="2"/>
      <scheme val="minor"/>
    </font>
    <font>
      <i/>
      <sz val="11"/>
      <color rgb="FFFF0000"/>
      <name val="Calibri"/>
      <family val="2"/>
      <scheme val="minor"/>
    </font>
    <font>
      <b/>
      <sz val="11"/>
      <name val="Times New Roman"/>
      <family val="1"/>
    </font>
    <font>
      <i/>
      <sz val="11"/>
      <name val="Times New Roman"/>
      <family val="1"/>
    </font>
    <font>
      <b/>
      <u/>
      <sz val="12"/>
      <color rgb="FFFF0000"/>
      <name val="Times New Roman"/>
      <family val="1"/>
    </font>
    <font>
      <sz val="11"/>
      <color rgb="FFFF0000"/>
      <name val="Times New Roman"/>
      <family val="1"/>
    </font>
  </fonts>
  <fills count="13">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0"/>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FFFF"/>
        <bgColor indexed="64"/>
      </patternFill>
    </fill>
    <fill>
      <patternFill patternType="solid">
        <fgColor rgb="FF00B0F0"/>
        <bgColor indexed="64"/>
      </patternFill>
    </fill>
  </fills>
  <borders count="70">
    <border>
      <left/>
      <right/>
      <top/>
      <bottom/>
      <diagonal/>
    </border>
    <border>
      <left/>
      <right/>
      <top/>
      <bottom style="medium">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double">
        <color indexed="8"/>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hair">
        <color auto="1"/>
      </top>
      <bottom style="hair">
        <color auto="1"/>
      </bottom>
      <diagonal/>
    </border>
    <border>
      <left style="thin">
        <color theme="0" tint="-0.14996795556505021"/>
      </left>
      <right style="double">
        <color indexed="8"/>
      </right>
      <top style="hair">
        <color auto="1"/>
      </top>
      <bottom style="hair">
        <color auto="1"/>
      </bottom>
      <diagonal/>
    </border>
    <border>
      <left style="thin">
        <color indexed="22"/>
      </left>
      <right style="thin">
        <color indexed="22"/>
      </right>
      <top style="hair">
        <color auto="1"/>
      </top>
      <bottom style="medium">
        <color indexed="64"/>
      </bottom>
      <diagonal/>
    </border>
    <border>
      <left style="thin">
        <color theme="0" tint="-0.14996795556505021"/>
      </left>
      <right style="double">
        <color indexed="8"/>
      </right>
      <top style="hair">
        <color auto="1"/>
      </top>
      <bottom style="medium">
        <color indexed="64"/>
      </bottom>
      <diagonal/>
    </border>
    <border>
      <left style="thin">
        <color rgb="FFD0D7E5"/>
      </left>
      <right style="thin">
        <color rgb="FFD0D7E5"/>
      </right>
      <top style="thin">
        <color rgb="FFD0D7E5"/>
      </top>
      <bottom style="thin">
        <color rgb="FFD0D7E5"/>
      </bottom>
      <diagonal/>
    </border>
    <border>
      <left style="thin">
        <color indexed="22"/>
      </left>
      <right style="thin">
        <color indexed="22"/>
      </right>
      <top style="hair">
        <color auto="1"/>
      </top>
      <bottom style="thin">
        <color indexed="22"/>
      </bottom>
      <diagonal/>
    </border>
    <border>
      <left style="thin">
        <color theme="0" tint="-0.14996795556505021"/>
      </left>
      <right style="double">
        <color indexed="8"/>
      </right>
      <top style="hair">
        <color auto="1"/>
      </top>
      <bottom style="thin">
        <color indexed="22"/>
      </bottom>
      <diagonal/>
    </border>
    <border>
      <left style="thin">
        <color rgb="FFD0D7E5"/>
      </left>
      <right style="thin">
        <color rgb="FFD0D7E5"/>
      </right>
      <top style="thin">
        <color rgb="FFD0D7E5"/>
      </top>
      <bottom style="medium">
        <color indexed="64"/>
      </bottom>
      <diagonal/>
    </border>
    <border>
      <left style="thin">
        <color rgb="FFD0D7E5"/>
      </left>
      <right style="thin">
        <color rgb="FFD0D7E5"/>
      </right>
      <top/>
      <bottom style="thin">
        <color rgb="FFD0D7E5"/>
      </bottom>
      <diagonal/>
    </border>
    <border>
      <left style="thin">
        <color auto="1"/>
      </left>
      <right style="thin">
        <color auto="1"/>
      </right>
      <top style="hair">
        <color auto="1"/>
      </top>
      <bottom/>
      <diagonal/>
    </border>
    <border>
      <left style="thin">
        <color rgb="FFD0D7E5"/>
      </left>
      <right/>
      <top/>
      <bottom style="thin">
        <color rgb="FFD0D7E5"/>
      </bottom>
      <diagonal/>
    </border>
    <border>
      <left style="thin">
        <color rgb="FFD0D7E5"/>
      </left>
      <right/>
      <top style="thin">
        <color rgb="FFD0D7E5"/>
      </top>
      <bottom style="thin">
        <color rgb="FFD0D7E5"/>
      </bottom>
      <diagonal/>
    </border>
    <border>
      <left style="thin">
        <color auto="1"/>
      </left>
      <right style="thin">
        <color auto="1"/>
      </right>
      <top style="hair">
        <color auto="1"/>
      </top>
      <bottom style="medium">
        <color indexed="64"/>
      </bottom>
      <diagonal/>
    </border>
    <border>
      <left style="thin">
        <color rgb="FFD0D7E5"/>
      </left>
      <right/>
      <top style="thin">
        <color rgb="FFD0D7E5"/>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indexed="22"/>
      </left>
      <right style="thin">
        <color indexed="22"/>
      </right>
      <top style="thin">
        <color indexed="22"/>
      </top>
      <bottom style="hair">
        <color auto="1"/>
      </bottom>
      <diagonal/>
    </border>
    <border>
      <left style="thin">
        <color theme="0" tint="-0.14996795556505021"/>
      </left>
      <right style="double">
        <color indexed="8"/>
      </right>
      <top style="thin">
        <color indexed="8"/>
      </top>
      <bottom style="hair">
        <color auto="1"/>
      </bottom>
      <diagonal/>
    </border>
    <border>
      <left/>
      <right/>
      <top/>
      <bottom style="hair">
        <color auto="1"/>
      </bottom>
      <diagonal/>
    </border>
    <border>
      <left style="thin">
        <color auto="1"/>
      </left>
      <right style="thin">
        <color auto="1"/>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22"/>
      </left>
      <right style="double">
        <color indexed="8"/>
      </right>
      <top style="hair">
        <color auto="1"/>
      </top>
      <bottom style="hair">
        <color auto="1"/>
      </bottom>
      <diagonal/>
    </border>
    <border>
      <left/>
      <right/>
      <top style="hair">
        <color auto="1"/>
      </top>
      <bottom style="medium">
        <color indexed="64"/>
      </bottom>
      <diagonal/>
    </border>
    <border>
      <left style="thin">
        <color indexed="22"/>
      </left>
      <right style="thin">
        <color indexed="22"/>
      </right>
      <top/>
      <bottom style="thin">
        <color indexed="22"/>
      </bottom>
      <diagonal/>
    </border>
    <border>
      <left style="thin">
        <color theme="0" tint="-0.14996795556505021"/>
      </left>
      <right style="double">
        <color indexed="8"/>
      </right>
      <top/>
      <bottom style="thin">
        <color indexed="22"/>
      </bottom>
      <diagonal/>
    </border>
    <border>
      <left style="thin">
        <color indexed="64"/>
      </left>
      <right style="thin">
        <color indexed="64"/>
      </right>
      <top/>
      <bottom/>
      <diagonal/>
    </border>
    <border>
      <left/>
      <right/>
      <top style="hair">
        <color auto="1"/>
      </top>
      <bottom/>
      <diagonal/>
    </border>
    <border>
      <left style="double">
        <color auto="1"/>
      </left>
      <right style="thin">
        <color indexed="64"/>
      </right>
      <top style="medium">
        <color indexed="64"/>
      </top>
      <bottom/>
      <diagonal/>
    </border>
    <border>
      <left style="double">
        <color auto="1"/>
      </left>
      <right style="thin">
        <color indexed="64"/>
      </right>
      <top style="hair">
        <color indexed="64"/>
      </top>
      <bottom/>
      <diagonal/>
    </border>
    <border>
      <left style="double">
        <color auto="1"/>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8"/>
      </left>
      <right style="double">
        <color indexed="8"/>
      </right>
      <top style="double">
        <color indexed="8"/>
      </top>
      <bottom style="thin">
        <color indexed="64"/>
      </bottom>
      <diagonal/>
    </border>
    <border>
      <left style="thin">
        <color indexed="22"/>
      </left>
      <right style="double">
        <color indexed="8"/>
      </right>
      <top style="thin">
        <color indexed="22"/>
      </top>
      <bottom style="thin">
        <color indexed="22"/>
      </bottom>
      <diagonal/>
    </border>
    <border>
      <left style="double">
        <color indexed="8"/>
      </left>
      <right style="double">
        <color indexed="8"/>
      </right>
      <top/>
      <bottom/>
      <diagonal/>
    </border>
    <border>
      <left style="thin">
        <color indexed="22"/>
      </left>
      <right style="double">
        <color indexed="8"/>
      </right>
      <top style="thin">
        <color indexed="22"/>
      </top>
      <bottom/>
      <diagonal/>
    </border>
    <border>
      <left/>
      <right style="double">
        <color indexed="8"/>
      </right>
      <top/>
      <bottom/>
      <diagonal/>
    </border>
    <border>
      <left style="thin">
        <color indexed="22"/>
      </left>
      <right style="thin">
        <color indexed="22"/>
      </right>
      <top style="thin">
        <color indexed="22"/>
      </top>
      <bottom style="medium">
        <color indexed="64"/>
      </bottom>
      <diagonal/>
    </border>
    <border>
      <left style="double">
        <color indexed="8"/>
      </left>
      <right style="double">
        <color indexed="8"/>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31">
    <xf numFmtId="171" fontId="0" fillId="0" borderId="0" applyProtection="0"/>
    <xf numFmtId="44" fontId="10"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25" fillId="0" borderId="0"/>
    <xf numFmtId="0" fontId="5" fillId="0" borderId="0"/>
    <xf numFmtId="0" fontId="5" fillId="0" borderId="0"/>
    <xf numFmtId="0" fontId="25" fillId="0" borderId="0"/>
    <xf numFmtId="0" fontId="10" fillId="0" borderId="0"/>
    <xf numFmtId="0" fontId="4" fillId="0" borderId="0"/>
    <xf numFmtId="44" fontId="10" fillId="0" borderId="0" applyFont="0" applyFill="0" applyBorder="0" applyAlignment="0" applyProtection="0"/>
    <xf numFmtId="0" fontId="4" fillId="0" borderId="0"/>
    <xf numFmtId="44" fontId="3" fillId="0" borderId="0" applyFont="0" applyFill="0" applyBorder="0" applyAlignment="0" applyProtection="0"/>
    <xf numFmtId="43" fontId="3" fillId="0" borderId="0" applyFont="0" applyFill="0" applyBorder="0" applyAlignment="0" applyProtection="0"/>
    <xf numFmtId="177" fontId="5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1" fontId="16" fillId="0" borderId="0" applyProtection="0"/>
    <xf numFmtId="44" fontId="10" fillId="0" borderId="0" applyFont="0" applyFill="0" applyBorder="0" applyAlignment="0" applyProtection="0"/>
    <xf numFmtId="43" fontId="16" fillId="0" borderId="0" applyFont="0" applyFill="0" applyBorder="0" applyAlignment="0" applyProtection="0"/>
    <xf numFmtId="0" fontId="10" fillId="0" borderId="0"/>
    <xf numFmtId="0" fontId="10" fillId="0" borderId="0"/>
    <xf numFmtId="0" fontId="1" fillId="0" borderId="0"/>
    <xf numFmtId="44" fontId="1" fillId="0" borderId="0" applyFont="0" applyFill="0" applyBorder="0" applyAlignment="0" applyProtection="0"/>
  </cellStyleXfs>
  <cellXfs count="713">
    <xf numFmtId="171" fontId="0" fillId="0" borderId="0" xfId="0" applyAlignment="1"/>
    <xf numFmtId="0" fontId="6" fillId="2" borderId="0" xfId="0" applyNumberFormat="1" applyFont="1" applyFill="1" applyProtection="1">
      <protection locked="0"/>
    </xf>
    <xf numFmtId="170" fontId="6" fillId="2" borderId="0" xfId="0" applyNumberFormat="1" applyFont="1" applyFill="1" applyProtection="1">
      <protection locked="0"/>
    </xf>
    <xf numFmtId="169" fontId="6" fillId="2" borderId="0" xfId="0" applyNumberFormat="1" applyFont="1" applyFill="1" applyBorder="1" applyAlignment="1" applyProtection="1">
      <protection locked="0"/>
    </xf>
    <xf numFmtId="3" fontId="6" fillId="0" borderId="0" xfId="0" applyNumberFormat="1" applyFont="1" applyAlignment="1" applyProtection="1"/>
    <xf numFmtId="169" fontId="6" fillId="0" borderId="0" xfId="0" applyNumberFormat="1" applyFont="1" applyFill="1" applyBorder="1" applyAlignment="1" applyProtection="1"/>
    <xf numFmtId="0" fontId="6" fillId="0" borderId="0" xfId="0" applyNumberFormat="1" applyFont="1" applyBorder="1" applyProtection="1">
      <protection locked="0"/>
    </xf>
    <xf numFmtId="0" fontId="6" fillId="2" borderId="0" xfId="0" applyNumberFormat="1" applyFont="1" applyFill="1" applyAlignment="1" applyProtection="1">
      <alignment horizontal="right"/>
      <protection locked="0"/>
    </xf>
    <xf numFmtId="169" fontId="6" fillId="2" borderId="1" xfId="0" applyNumberFormat="1" applyFont="1" applyFill="1" applyBorder="1" applyAlignment="1" applyProtection="1">
      <protection locked="0"/>
    </xf>
    <xf numFmtId="10" fontId="6" fillId="0" borderId="0" xfId="0" applyNumberFormat="1" applyFont="1" applyFill="1" applyAlignment="1" applyProtection="1">
      <alignment vertical="top" wrapText="1"/>
      <protection locked="0"/>
    </xf>
    <xf numFmtId="171" fontId="6" fillId="0" borderId="0" xfId="0" applyFont="1" applyAlignment="1" applyProtection="1"/>
    <xf numFmtId="171" fontId="6" fillId="0" borderId="0" xfId="0" applyFont="1" applyAlignment="1" applyProtection="1">
      <alignment horizontal="right"/>
    </xf>
    <xf numFmtId="0" fontId="6" fillId="0" borderId="0" xfId="0" applyNumberFormat="1" applyFont="1" applyAlignment="1" applyProtection="1"/>
    <xf numFmtId="0" fontId="6" fillId="0" borderId="0" xfId="0" applyNumberFormat="1" applyFont="1" applyAlignment="1" applyProtection="1">
      <alignment horizontal="left"/>
    </xf>
    <xf numFmtId="3" fontId="6" fillId="0" borderId="0" xfId="0" applyNumberFormat="1" applyFont="1" applyProtection="1"/>
    <xf numFmtId="42" fontId="6" fillId="0" borderId="0" xfId="0" applyNumberFormat="1" applyFont="1" applyProtection="1"/>
    <xf numFmtId="166" fontId="6" fillId="0" borderId="0" xfId="0" applyNumberFormat="1" applyFont="1" applyAlignment="1" applyProtection="1"/>
    <xf numFmtId="3" fontId="6" fillId="0" borderId="1" xfId="0" applyNumberFormat="1" applyFont="1" applyBorder="1" applyAlignment="1" applyProtection="1"/>
    <xf numFmtId="3" fontId="6" fillId="0" borderId="3" xfId="0" applyNumberFormat="1" applyFont="1" applyBorder="1" applyAlignment="1" applyProtection="1"/>
    <xf numFmtId="42" fontId="6" fillId="0" borderId="2" xfId="0" applyNumberFormat="1" applyFont="1" applyBorder="1" applyAlignment="1" applyProtection="1">
      <alignment horizontal="right"/>
    </xf>
    <xf numFmtId="167" fontId="6" fillId="0" borderId="0" xfId="0" applyNumberFormat="1" applyFont="1" applyProtection="1"/>
    <xf numFmtId="170" fontId="6" fillId="0" borderId="0" xfId="0" applyNumberFormat="1" applyFont="1" applyAlignment="1" applyProtection="1"/>
    <xf numFmtId="170" fontId="6" fillId="0" borderId="0" xfId="0" applyNumberFormat="1" applyFont="1" applyProtection="1"/>
    <xf numFmtId="0" fontId="6" fillId="0" borderId="0" xfId="0" applyNumberFormat="1" applyFont="1" applyAlignment="1" applyProtection="1">
      <alignment horizontal="right"/>
    </xf>
    <xf numFmtId="165" fontId="6" fillId="0" borderId="0" xfId="0" applyNumberFormat="1" applyFont="1" applyAlignment="1" applyProtection="1"/>
    <xf numFmtId="164" fontId="6" fillId="0" borderId="0" xfId="0" applyNumberFormat="1" applyFont="1" applyAlignment="1" applyProtection="1">
      <alignment horizontal="center"/>
    </xf>
    <xf numFmtId="3" fontId="6" fillId="2" borderId="0" xfId="0" applyNumberFormat="1" applyFont="1" applyFill="1" applyAlignment="1" applyProtection="1"/>
    <xf numFmtId="165" fontId="6" fillId="0" borderId="0" xfId="0" applyNumberFormat="1" applyFont="1" applyAlignment="1" applyProtection="1">
      <alignment horizontal="right"/>
    </xf>
    <xf numFmtId="3" fontId="6" fillId="0" borderId="2" xfId="0" applyNumberFormat="1" applyFont="1" applyBorder="1" applyAlignment="1" applyProtection="1"/>
    <xf numFmtId="3" fontId="6" fillId="0" borderId="0" xfId="0" applyNumberFormat="1" applyFont="1" applyAlignment="1" applyProtection="1">
      <alignment horizontal="right"/>
    </xf>
    <xf numFmtId="10" fontId="6" fillId="0" borderId="0" xfId="0" applyNumberFormat="1" applyFont="1" applyFill="1" applyAlignment="1" applyProtection="1">
      <alignment horizontal="right"/>
    </xf>
    <xf numFmtId="168" fontId="6" fillId="0" borderId="0" xfId="0" applyNumberFormat="1" applyFont="1" applyFill="1" applyAlignment="1" applyProtection="1">
      <alignment horizontal="right"/>
    </xf>
    <xf numFmtId="3" fontId="6" fillId="0" borderId="0" xfId="0" applyNumberFormat="1" applyFont="1" applyFill="1" applyAlignment="1" applyProtection="1">
      <alignment horizontal="right"/>
    </xf>
    <xf numFmtId="3" fontId="6" fillId="0" borderId="0" xfId="0" applyNumberFormat="1" applyFont="1" applyBorder="1" applyAlignment="1" applyProtection="1"/>
    <xf numFmtId="3" fontId="6" fillId="0" borderId="2" xfId="0" applyNumberFormat="1" applyFont="1" applyFill="1" applyBorder="1" applyAlignment="1" applyProtection="1"/>
    <xf numFmtId="165" fontId="6" fillId="0" borderId="0" xfId="0" applyNumberFormat="1" applyFont="1" applyProtection="1"/>
    <xf numFmtId="166" fontId="6" fillId="0" borderId="0" xfId="0" applyNumberFormat="1" applyFont="1" applyProtection="1"/>
    <xf numFmtId="4" fontId="6" fillId="0" borderId="0" xfId="0" applyNumberFormat="1" applyFont="1" applyAlignment="1" applyProtection="1"/>
    <xf numFmtId="9" fontId="6" fillId="0" borderId="0" xfId="0" applyNumberFormat="1" applyFont="1" applyAlignment="1" applyProtection="1"/>
    <xf numFmtId="168" fontId="6" fillId="0" borderId="0" xfId="0" applyNumberFormat="1" applyFont="1" applyAlignment="1" applyProtection="1"/>
    <xf numFmtId="9" fontId="6" fillId="0" borderId="1" xfId="0" applyNumberFormat="1" applyFont="1" applyBorder="1" applyAlignment="1" applyProtection="1"/>
    <xf numFmtId="168" fontId="6" fillId="0" borderId="1" xfId="0" applyNumberFormat="1" applyFont="1" applyBorder="1" applyAlignment="1" applyProtection="1"/>
    <xf numFmtId="10" fontId="17" fillId="2" borderId="0" xfId="0" applyNumberFormat="1" applyFont="1" applyFill="1" applyAlignment="1" applyProtection="1"/>
    <xf numFmtId="171" fontId="6" fillId="0" borderId="0" xfId="0" applyNumberFormat="1" applyFont="1" applyAlignment="1" applyProtection="1"/>
    <xf numFmtId="169" fontId="6" fillId="0" borderId="0" xfId="0" applyNumberFormat="1" applyFont="1" applyAlignment="1" applyProtection="1">
      <alignment horizontal="right"/>
    </xf>
    <xf numFmtId="171" fontId="6" fillId="2" borderId="0" xfId="0" applyFont="1" applyFill="1" applyAlignment="1" applyProtection="1">
      <protection locked="0"/>
    </xf>
    <xf numFmtId="3" fontId="6" fillId="2" borderId="0" xfId="0" applyNumberFormat="1" applyFont="1" applyFill="1" applyProtection="1">
      <protection locked="0"/>
    </xf>
    <xf numFmtId="3" fontId="6" fillId="3" borderId="0" xfId="0" applyNumberFormat="1" applyFont="1" applyFill="1" applyAlignment="1" applyProtection="1">
      <protection locked="0"/>
    </xf>
    <xf numFmtId="3" fontId="6" fillId="2" borderId="0" xfId="0" applyNumberFormat="1" applyFont="1" applyFill="1" applyBorder="1" applyProtection="1">
      <protection locked="0"/>
    </xf>
    <xf numFmtId="3" fontId="6" fillId="2" borderId="1" xfId="0" applyNumberFormat="1" applyFont="1" applyFill="1" applyBorder="1" applyProtection="1">
      <protection locked="0"/>
    </xf>
    <xf numFmtId="3" fontId="6" fillId="2" borderId="0" xfId="0" applyNumberFormat="1" applyFont="1" applyFill="1" applyBorder="1" applyAlignment="1" applyProtection="1">
      <protection locked="0"/>
    </xf>
    <xf numFmtId="3" fontId="6" fillId="2" borderId="1" xfId="0" applyNumberFormat="1" applyFont="1" applyFill="1" applyBorder="1" applyAlignment="1" applyProtection="1">
      <protection locked="0"/>
    </xf>
    <xf numFmtId="3" fontId="6" fillId="2" borderId="0" xfId="0" applyNumberFormat="1" applyFont="1" applyFill="1" applyAlignment="1" applyProtection="1">
      <protection locked="0"/>
    </xf>
    <xf numFmtId="169" fontId="6" fillId="2" borderId="0" xfId="0" applyNumberFormat="1" applyFont="1" applyFill="1" applyAlignment="1" applyProtection="1">
      <protection locked="0"/>
    </xf>
    <xf numFmtId="169" fontId="6" fillId="2" borderId="0" xfId="0" applyNumberFormat="1" applyFont="1" applyFill="1" applyBorder="1" applyProtection="1">
      <protection locked="0"/>
    </xf>
    <xf numFmtId="10" fontId="18" fillId="4" borderId="7" xfId="2" applyNumberFormat="1" applyFont="1" applyFill="1" applyBorder="1" applyAlignment="1" applyProtection="1">
      <protection locked="0"/>
    </xf>
    <xf numFmtId="171" fontId="6" fillId="0" borderId="0" xfId="0" applyFont="1" applyAlignment="1" applyProtection="1">
      <protection locked="0"/>
    </xf>
    <xf numFmtId="171" fontId="6" fillId="0" borderId="0" xfId="0" applyFont="1" applyAlignment="1" applyProtection="1">
      <alignment horizontal="right"/>
      <protection locked="0"/>
    </xf>
    <xf numFmtId="171" fontId="17" fillId="0" borderId="0" xfId="0" applyFont="1" applyAlignment="1" applyProtection="1">
      <protection locked="0"/>
    </xf>
    <xf numFmtId="0" fontId="6" fillId="0" borderId="0" xfId="0" applyNumberFormat="1" applyFont="1" applyAlignment="1" applyProtection="1">
      <protection locked="0"/>
    </xf>
    <xf numFmtId="0" fontId="6" fillId="0" borderId="0" xfId="0" applyNumberFormat="1" applyFont="1" applyAlignment="1" applyProtection="1">
      <alignment horizontal="left"/>
      <protection locked="0"/>
    </xf>
    <xf numFmtId="3" fontId="6" fillId="0" borderId="0" xfId="0" applyNumberFormat="1" applyFont="1" applyAlignment="1" applyProtection="1">
      <protection locked="0"/>
    </xf>
    <xf numFmtId="171" fontId="15" fillId="0" borderId="0" xfId="0" applyFont="1" applyAlignment="1" applyProtection="1">
      <protection locked="0"/>
    </xf>
    <xf numFmtId="49" fontId="6" fillId="0" borderId="0" xfId="0" applyNumberFormat="1" applyFont="1" applyProtection="1">
      <protection locked="0"/>
    </xf>
    <xf numFmtId="0" fontId="6" fillId="0" borderId="1" xfId="0" applyNumberFormat="1" applyFont="1" applyBorder="1" applyAlignment="1" applyProtection="1">
      <alignment horizontal="center"/>
      <protection locked="0"/>
    </xf>
    <xf numFmtId="3" fontId="6" fillId="0" borderId="0" xfId="0" applyNumberFormat="1" applyFont="1" applyProtection="1">
      <protection locked="0"/>
    </xf>
    <xf numFmtId="0" fontId="6" fillId="0" borderId="1" xfId="0" applyNumberFormat="1" applyFont="1" applyBorder="1" applyAlignment="1" applyProtection="1">
      <alignment horizontal="centerContinuous"/>
      <protection locked="0"/>
    </xf>
    <xf numFmtId="166" fontId="6" fillId="0" borderId="0" xfId="0" applyNumberFormat="1" applyFont="1" applyAlignment="1" applyProtection="1">
      <protection locked="0"/>
    </xf>
    <xf numFmtId="3" fontId="6" fillId="0" borderId="1" xfId="0" applyNumberFormat="1" applyFont="1" applyBorder="1" applyAlignment="1" applyProtection="1">
      <protection locked="0"/>
    </xf>
    <xf numFmtId="3" fontId="6" fillId="0" borderId="0" xfId="0" applyNumberFormat="1" applyFont="1" applyAlignment="1" applyProtection="1">
      <alignment horizontal="fill"/>
      <protection locked="0"/>
    </xf>
    <xf numFmtId="0" fontId="6" fillId="0" borderId="0" xfId="0" applyNumberFormat="1" applyFont="1" applyFill="1" applyAlignment="1" applyProtection="1">
      <alignment horizontal="center"/>
      <protection locked="0"/>
    </xf>
    <xf numFmtId="0" fontId="6" fillId="0" borderId="0" xfId="0" applyNumberFormat="1" applyFont="1" applyFill="1" applyAlignment="1" applyProtection="1">
      <protection locked="0"/>
    </xf>
    <xf numFmtId="0" fontId="6" fillId="0" borderId="0" xfId="0" applyNumberFormat="1" applyFont="1" applyFill="1" applyProtection="1">
      <protection locked="0"/>
    </xf>
    <xf numFmtId="3" fontId="6" fillId="0" borderId="0" xfId="0" applyNumberFormat="1" applyFont="1" applyFill="1" applyBorder="1" applyProtection="1">
      <protection locked="0"/>
    </xf>
    <xf numFmtId="167" fontId="6" fillId="0" borderId="0" xfId="0" applyNumberFormat="1" applyFont="1" applyProtection="1">
      <protection locked="0"/>
    </xf>
    <xf numFmtId="167" fontId="6" fillId="0" borderId="0" xfId="0" applyNumberFormat="1" applyFont="1" applyAlignment="1" applyProtection="1">
      <alignment horizontal="center"/>
      <protection locked="0"/>
    </xf>
    <xf numFmtId="171" fontId="6" fillId="0" borderId="0" xfId="0" applyFont="1" applyAlignment="1" applyProtection="1">
      <alignment horizontal="center"/>
      <protection locked="0"/>
    </xf>
    <xf numFmtId="170" fontId="6" fillId="0" borderId="0" xfId="0" applyNumberFormat="1" applyFont="1" applyProtection="1">
      <protection locked="0"/>
    </xf>
    <xf numFmtId="170" fontId="6" fillId="0" borderId="0" xfId="0" applyNumberFormat="1" applyFont="1" applyFill="1" applyProtection="1">
      <protection locked="0"/>
    </xf>
    <xf numFmtId="0" fontId="6" fillId="0" borderId="0" xfId="0" applyNumberFormat="1" applyFont="1" applyAlignment="1" applyProtection="1">
      <alignment horizontal="right"/>
      <protection locked="0"/>
    </xf>
    <xf numFmtId="49" fontId="6" fillId="0" borderId="0" xfId="0" applyNumberFormat="1" applyFont="1" applyAlignment="1" applyProtection="1">
      <alignment horizontal="left"/>
      <protection locked="0"/>
    </xf>
    <xf numFmtId="49" fontId="6" fillId="0" borderId="0" xfId="0" applyNumberFormat="1" applyFont="1" applyAlignment="1" applyProtection="1">
      <alignment horizontal="center"/>
      <protection locked="0"/>
    </xf>
    <xf numFmtId="3" fontId="7" fillId="0" borderId="0" xfId="0" applyNumberFormat="1" applyFont="1" applyAlignment="1" applyProtection="1">
      <alignment horizontal="center"/>
      <protection locked="0"/>
    </xf>
    <xf numFmtId="0" fontId="7" fillId="0" borderId="0" xfId="0" applyNumberFormat="1" applyFont="1" applyAlignment="1" applyProtection="1">
      <alignment horizontal="center"/>
      <protection locked="0"/>
    </xf>
    <xf numFmtId="171" fontId="7" fillId="0" borderId="0" xfId="0" applyFont="1" applyAlignment="1" applyProtection="1">
      <alignment horizontal="center"/>
      <protection locked="0"/>
    </xf>
    <xf numFmtId="3" fontId="7" fillId="0" borderId="0" xfId="0" applyNumberFormat="1" applyFont="1" applyAlignment="1" applyProtection="1">
      <protection locked="0"/>
    </xf>
    <xf numFmtId="0" fontId="7" fillId="0" borderId="0" xfId="0" applyNumberFormat="1" applyFont="1" applyAlignment="1" applyProtection="1">
      <protection locked="0"/>
    </xf>
    <xf numFmtId="165" fontId="6" fillId="0" borderId="0" xfId="0" applyNumberFormat="1" applyFont="1" applyAlignment="1" applyProtection="1">
      <protection locked="0"/>
    </xf>
    <xf numFmtId="164" fontId="6" fillId="0" borderId="0" xfId="0" applyNumberFormat="1" applyFont="1" applyAlignment="1" applyProtection="1">
      <alignment horizontal="center"/>
      <protection locked="0"/>
    </xf>
    <xf numFmtId="171" fontId="6" fillId="0" borderId="0" xfId="0" applyFont="1" applyFill="1" applyAlignment="1" applyProtection="1">
      <protection locked="0"/>
    </xf>
    <xf numFmtId="3" fontId="6" fillId="0" borderId="0" xfId="0" applyNumberFormat="1" applyFont="1" applyFill="1" applyAlignment="1" applyProtection="1">
      <protection locked="0"/>
    </xf>
    <xf numFmtId="165" fontId="6" fillId="0" borderId="0" xfId="0" applyNumberFormat="1" applyFont="1" applyAlignment="1" applyProtection="1">
      <alignment horizontal="right"/>
      <protection locked="0"/>
    </xf>
    <xf numFmtId="171" fontId="6" fillId="0" borderId="1" xfId="0" applyFont="1" applyBorder="1" applyAlignment="1" applyProtection="1">
      <protection locked="0"/>
    </xf>
    <xf numFmtId="3" fontId="6" fillId="0" borderId="0" xfId="0" applyNumberFormat="1" applyFont="1" applyAlignment="1" applyProtection="1">
      <alignment horizontal="right"/>
      <protection locked="0"/>
    </xf>
    <xf numFmtId="166" fontId="6" fillId="0" borderId="0" xfId="0" applyNumberFormat="1" applyFont="1" applyAlignment="1" applyProtection="1">
      <alignment horizontal="right"/>
      <protection locked="0"/>
    </xf>
    <xf numFmtId="10" fontId="6" fillId="0" borderId="0" xfId="0" applyNumberFormat="1" applyFont="1" applyAlignment="1" applyProtection="1">
      <alignment horizontal="left"/>
      <protection locked="0"/>
    </xf>
    <xf numFmtId="166" fontId="6" fillId="0" borderId="0" xfId="0" applyNumberFormat="1" applyFont="1" applyAlignment="1" applyProtection="1">
      <alignment horizontal="center"/>
      <protection locked="0"/>
    </xf>
    <xf numFmtId="164" fontId="6" fillId="0" borderId="0" xfId="0" applyNumberFormat="1" applyFont="1" applyAlignment="1" applyProtection="1">
      <alignment horizontal="left"/>
      <protection locked="0"/>
    </xf>
    <xf numFmtId="3" fontId="6" fillId="0" borderId="0" xfId="0" applyNumberFormat="1" applyFont="1" applyBorder="1" applyAlignment="1" applyProtection="1">
      <protection locked="0"/>
    </xf>
    <xf numFmtId="0" fontId="6" fillId="0" borderId="0" xfId="0" applyNumberFormat="1" applyFont="1" applyAlignment="1" applyProtection="1">
      <alignment horizontal="center"/>
      <protection locked="0"/>
    </xf>
    <xf numFmtId="171" fontId="6" fillId="0" borderId="0" xfId="0" applyFont="1" applyBorder="1" applyAlignment="1" applyProtection="1">
      <protection locked="0"/>
    </xf>
    <xf numFmtId="0" fontId="6" fillId="0" borderId="1" xfId="0" applyNumberFormat="1" applyFont="1" applyBorder="1" applyProtection="1">
      <protection locked="0"/>
    </xf>
    <xf numFmtId="3" fontId="6" fillId="0" borderId="0" xfId="0" applyNumberFormat="1" applyFont="1" applyAlignment="1" applyProtection="1">
      <alignment horizontal="center"/>
      <protection locked="0"/>
    </xf>
    <xf numFmtId="171" fontId="6" fillId="0" borderId="0" xfId="0" applyFont="1" applyFill="1" applyBorder="1" applyAlignment="1" applyProtection="1">
      <protection locked="0"/>
    </xf>
    <xf numFmtId="49" fontId="6" fillId="0" borderId="0" xfId="0" applyNumberFormat="1" applyFont="1" applyAlignment="1" applyProtection="1">
      <protection locked="0"/>
    </xf>
    <xf numFmtId="171" fontId="9"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1"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1" fontId="0" fillId="0" borderId="0" xfId="0" applyFill="1" applyBorder="1" applyAlignment="1" applyProtection="1">
      <protection locked="0"/>
    </xf>
    <xf numFmtId="172" fontId="0" fillId="0" borderId="0" xfId="1" applyNumberFormat="1" applyFont="1" applyFill="1" applyBorder="1" applyAlignment="1" applyProtection="1">
      <protection locked="0"/>
    </xf>
    <xf numFmtId="3" fontId="11" fillId="0" borderId="0" xfId="0" applyNumberFormat="1" applyFont="1" applyFill="1" applyBorder="1" applyAlignment="1" applyProtection="1">
      <protection locked="0"/>
    </xf>
    <xf numFmtId="171" fontId="11" fillId="0" borderId="0" xfId="0" applyFont="1" applyFill="1" applyBorder="1" applyAlignment="1" applyProtection="1">
      <protection locked="0"/>
    </xf>
    <xf numFmtId="171" fontId="12" fillId="0" borderId="0" xfId="0" applyFont="1" applyFill="1" applyBorder="1" applyAlignment="1" applyProtection="1">
      <protection locked="0"/>
    </xf>
    <xf numFmtId="169" fontId="0" fillId="0" borderId="0" xfId="0" applyNumberFormat="1" applyFill="1" applyBorder="1" applyAlignment="1" applyProtection="1">
      <protection locked="0"/>
    </xf>
    <xf numFmtId="171" fontId="13" fillId="0" borderId="0" xfId="0" applyFont="1" applyFill="1" applyBorder="1" applyProtection="1">
      <protection locked="0"/>
    </xf>
    <xf numFmtId="171" fontId="11" fillId="0" borderId="0" xfId="0" applyFont="1" applyFill="1" applyBorder="1" applyProtection="1">
      <protection locked="0"/>
    </xf>
    <xf numFmtId="171" fontId="11" fillId="0" borderId="0" xfId="0" applyFont="1" applyFill="1" applyBorder="1" applyAlignment="1" applyProtection="1">
      <alignment horizontal="left" wrapText="1"/>
      <protection locked="0"/>
    </xf>
    <xf numFmtId="3" fontId="6" fillId="0" borderId="1" xfId="0" applyNumberFormat="1" applyFont="1" applyBorder="1" applyAlignment="1" applyProtection="1">
      <alignment horizontal="center"/>
      <protection locked="0"/>
    </xf>
    <xf numFmtId="169" fontId="0" fillId="0" borderId="0" xfId="0" applyNumberFormat="1" applyFont="1" applyFill="1" applyBorder="1" applyAlignment="1" applyProtection="1">
      <protection locked="0"/>
    </xf>
    <xf numFmtId="4" fontId="6" fillId="0" borderId="0" xfId="0" applyNumberFormat="1" applyFont="1" applyAlignment="1" applyProtection="1">
      <protection locked="0"/>
    </xf>
    <xf numFmtId="3" fontId="6" fillId="0" borderId="0" xfId="0" applyNumberFormat="1" applyFont="1" applyBorder="1" applyAlignment="1" applyProtection="1">
      <alignment horizontal="center"/>
      <protection locked="0"/>
    </xf>
    <xf numFmtId="3" fontId="6" fillId="0" borderId="0" xfId="0" quotePrefix="1" applyNumberFormat="1" applyFont="1" applyAlignment="1" applyProtection="1">
      <protection locked="0"/>
    </xf>
    <xf numFmtId="0" fontId="6" fillId="0" borderId="1" xfId="0" applyNumberFormat="1" applyFont="1" applyBorder="1" applyAlignment="1" applyProtection="1">
      <protection locked="0"/>
    </xf>
    <xf numFmtId="168" fontId="6" fillId="0" borderId="0" xfId="0" applyNumberFormat="1" applyFont="1" applyAlignment="1" applyProtection="1">
      <protection locked="0"/>
    </xf>
    <xf numFmtId="171" fontId="6" fillId="0" borderId="4" xfId="0" applyFont="1" applyBorder="1" applyAlignment="1" applyProtection="1">
      <protection locked="0"/>
    </xf>
    <xf numFmtId="171" fontId="6" fillId="0" borderId="3" xfId="0" applyFont="1" applyBorder="1" applyAlignment="1" applyProtection="1">
      <protection locked="0"/>
    </xf>
    <xf numFmtId="171" fontId="6" fillId="0" borderId="5" xfId="0" applyFont="1" applyBorder="1" applyAlignment="1" applyProtection="1">
      <protection locked="0"/>
    </xf>
    <xf numFmtId="171" fontId="6" fillId="0" borderId="6" xfId="0" applyFont="1" applyBorder="1" applyAlignment="1" applyProtection="1">
      <protection locked="0"/>
    </xf>
    <xf numFmtId="171" fontId="6" fillId="0" borderId="7" xfId="0" applyFont="1" applyBorder="1" applyAlignment="1" applyProtection="1">
      <protection locked="0"/>
    </xf>
    <xf numFmtId="171" fontId="6" fillId="0" borderId="8" xfId="0" applyFont="1" applyBorder="1" applyAlignment="1" applyProtection="1">
      <protection locked="0"/>
    </xf>
    <xf numFmtId="171" fontId="6" fillId="0" borderId="9" xfId="0" applyFont="1" applyBorder="1" applyAlignment="1" applyProtection="1">
      <protection locked="0"/>
    </xf>
    <xf numFmtId="171" fontId="6" fillId="0" borderId="10" xfId="0" applyFont="1" applyBorder="1" applyAlignment="1" applyProtection="1">
      <protection locked="0"/>
    </xf>
    <xf numFmtId="0" fontId="8" fillId="0" borderId="0" xfId="0" applyNumberFormat="1" applyFont="1" applyProtection="1">
      <protection locked="0"/>
    </xf>
    <xf numFmtId="171" fontId="8" fillId="0" borderId="0" xfId="0" applyFont="1" applyAlignment="1" applyProtection="1">
      <protection locked="0"/>
    </xf>
    <xf numFmtId="169" fontId="6" fillId="0" borderId="0" xfId="0" applyNumberFormat="1" applyFont="1" applyFill="1" applyBorder="1" applyProtection="1">
      <protection locked="0"/>
    </xf>
    <xf numFmtId="1" fontId="6" fillId="0" borderId="0" xfId="0" applyNumberFormat="1" applyFont="1" applyFill="1" applyProtection="1">
      <protection locked="0"/>
    </xf>
    <xf numFmtId="1" fontId="6" fillId="0" borderId="0" xfId="0" applyNumberFormat="1" applyFont="1" applyFill="1" applyAlignment="1" applyProtection="1">
      <protection locked="0"/>
    </xf>
    <xf numFmtId="0" fontId="6" fillId="0" borderId="0" xfId="0" applyNumberFormat="1" applyFont="1" applyBorder="1" applyAlignment="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Protection="1">
      <protection locked="0"/>
    </xf>
    <xf numFmtId="0" fontId="6" fillId="0" borderId="1" xfId="0" applyNumberFormat="1" applyFont="1" applyFill="1" applyBorder="1" applyAlignment="1" applyProtection="1">
      <protection locked="0"/>
    </xf>
    <xf numFmtId="0" fontId="6" fillId="0" borderId="1" xfId="0" applyNumberFormat="1" applyFont="1" applyFill="1" applyBorder="1" applyProtection="1">
      <protection locked="0"/>
    </xf>
    <xf numFmtId="171" fontId="6" fillId="0" borderId="0" xfId="0" applyNumberFormat="1" applyFont="1" applyAlignment="1" applyProtection="1">
      <protection locked="0"/>
    </xf>
    <xf numFmtId="169" fontId="6" fillId="0" borderId="0" xfId="0" applyNumberFormat="1" applyFont="1" applyProtection="1">
      <protection locked="0"/>
    </xf>
    <xf numFmtId="0" fontId="6" fillId="0" borderId="0" xfId="0" applyNumberFormat="1" applyFont="1" applyAlignment="1" applyProtection="1">
      <alignment horizontal="left" indent="8"/>
      <protection locked="0"/>
    </xf>
    <xf numFmtId="0" fontId="6" fillId="0" borderId="0" xfId="0" applyNumberFormat="1" applyFont="1" applyAlignment="1" applyProtection="1">
      <alignment wrapText="1"/>
      <protection locked="0"/>
    </xf>
    <xf numFmtId="0" fontId="6" fillId="0" borderId="0" xfId="0" applyNumberFormat="1" applyFont="1" applyAlignment="1" applyProtection="1">
      <alignment horizontal="center" vertical="top" wrapText="1"/>
      <protection locked="0"/>
    </xf>
    <xf numFmtId="0" fontId="6" fillId="0" borderId="0" xfId="0" applyNumberFormat="1" applyFont="1" applyFill="1" applyAlignment="1" applyProtection="1">
      <alignment horizontal="left" vertical="top" wrapText="1"/>
      <protection locked="0"/>
    </xf>
    <xf numFmtId="0" fontId="6" fillId="0" borderId="0" xfId="0" applyNumberFormat="1" applyFont="1" applyFill="1" applyAlignment="1" applyProtection="1">
      <alignment vertical="top" wrapText="1"/>
      <protection locked="0"/>
    </xf>
    <xf numFmtId="3" fontId="6" fillId="0" borderId="0" xfId="0" applyNumberFormat="1" applyFont="1" applyFill="1" applyAlignment="1" applyProtection="1">
      <alignment vertical="top" wrapText="1"/>
      <protection locked="0"/>
    </xf>
    <xf numFmtId="171" fontId="6" fillId="0" borderId="0" xfId="0" applyFont="1" applyAlignment="1" applyProtection="1">
      <alignment horizontal="center" vertical="top" wrapText="1"/>
      <protection locked="0"/>
    </xf>
    <xf numFmtId="171" fontId="6" fillId="0" borderId="0" xfId="0" applyFont="1" applyAlignment="1" applyProtection="1">
      <alignment horizontal="center" vertical="top"/>
      <protection locked="0"/>
    </xf>
    <xf numFmtId="0" fontId="6" fillId="0" borderId="0" xfId="0" applyNumberFormat="1" applyFont="1" applyFill="1" applyAlignment="1" applyProtection="1">
      <alignment horizontal="left" vertical="top"/>
      <protection locked="0"/>
    </xf>
    <xf numFmtId="10" fontId="6" fillId="0" borderId="0" xfId="0" applyNumberFormat="1" applyFont="1" applyFill="1" applyProtection="1">
      <protection locked="0"/>
    </xf>
    <xf numFmtId="0" fontId="6" fillId="0" borderId="0" xfId="0" applyNumberFormat="1" applyFont="1" applyFill="1" applyAlignment="1" applyProtection="1">
      <alignment vertical="top"/>
      <protection locked="0"/>
    </xf>
    <xf numFmtId="0" fontId="8" fillId="0" borderId="0" xfId="0" applyNumberFormat="1" applyFont="1" applyFill="1" applyProtection="1">
      <protection locked="0"/>
    </xf>
    <xf numFmtId="10" fontId="8" fillId="0" borderId="0" xfId="0" applyNumberFormat="1" applyFont="1" applyFill="1" applyProtection="1">
      <protection locked="0"/>
    </xf>
    <xf numFmtId="3" fontId="8" fillId="0" borderId="0" xfId="0" applyNumberFormat="1" applyFont="1" applyAlignment="1" applyProtection="1">
      <protection locked="0"/>
    </xf>
    <xf numFmtId="0" fontId="6" fillId="0" borderId="0" xfId="0" applyNumberFormat="1" applyFont="1" applyProtection="1">
      <protection locked="0"/>
    </xf>
    <xf numFmtId="171" fontId="18" fillId="0" borderId="0" xfId="0" applyFont="1" applyAlignment="1" applyProtection="1">
      <protection locked="0"/>
    </xf>
    <xf numFmtId="0" fontId="19" fillId="0" borderId="0" xfId="0" applyNumberFormat="1" applyFont="1" applyProtection="1">
      <protection locked="0"/>
    </xf>
    <xf numFmtId="0" fontId="20" fillId="0" borderId="0" xfId="4" applyNumberFormat="1" applyFont="1" applyFill="1" applyBorder="1" applyAlignment="1">
      <alignment horizontal="centerContinuous"/>
    </xf>
    <xf numFmtId="0" fontId="21" fillId="0" borderId="0" xfId="4" applyNumberFormat="1" applyFont="1" applyFill="1" applyBorder="1" applyAlignment="1">
      <alignment horizontal="centerContinuous"/>
    </xf>
    <xf numFmtId="0" fontId="21" fillId="0" borderId="0" xfId="4" applyNumberFormat="1" applyFont="1" applyFill="1" applyBorder="1" applyAlignment="1">
      <alignment horizontal="center"/>
    </xf>
    <xf numFmtId="0" fontId="5" fillId="0" borderId="0" xfId="4" applyAlignment="1"/>
    <xf numFmtId="0" fontId="20" fillId="0" borderId="0" xfId="4" quotePrefix="1" applyNumberFormat="1" applyFont="1" applyFill="1" applyBorder="1" applyAlignment="1">
      <alignment horizontal="centerContinuous"/>
    </xf>
    <xf numFmtId="0" fontId="20" fillId="0" borderId="0" xfId="4" applyNumberFormat="1" applyFont="1" applyFill="1" applyBorder="1" applyAlignment="1">
      <alignment horizontal="left"/>
    </xf>
    <xf numFmtId="1" fontId="21" fillId="2" borderId="0" xfId="5" applyNumberFormat="1" applyFont="1" applyFill="1" applyBorder="1" applyAlignment="1">
      <alignment horizontal="center"/>
    </xf>
    <xf numFmtId="0" fontId="21" fillId="0" borderId="0" xfId="4" quotePrefix="1" applyNumberFormat="1" applyFont="1" applyFill="1" applyBorder="1" applyAlignment="1">
      <alignment horizontal="left"/>
    </xf>
    <xf numFmtId="0" fontId="21" fillId="0" borderId="0" xfId="4" quotePrefix="1" applyNumberFormat="1" applyFont="1" applyFill="1" applyBorder="1" applyAlignment="1">
      <alignment horizontal="center"/>
    </xf>
    <xf numFmtId="0" fontId="21" fillId="0" borderId="0" xfId="4" applyNumberFormat="1" applyFont="1" applyFill="1" applyBorder="1" applyAlignment="1">
      <alignment horizontal="left"/>
    </xf>
    <xf numFmtId="0" fontId="21" fillId="0" borderId="0" xfId="4" applyFont="1" applyAlignment="1">
      <alignment horizontal="center"/>
    </xf>
    <xf numFmtId="0" fontId="22" fillId="0" borderId="0" xfId="4" applyNumberFormat="1" applyFont="1" applyFill="1" applyBorder="1" applyAlignment="1"/>
    <xf numFmtId="37" fontId="21" fillId="0" borderId="9" xfId="4" applyNumberFormat="1" applyFont="1" applyBorder="1" applyAlignment="1">
      <alignment horizontal="centerContinuous"/>
    </xf>
    <xf numFmtId="37" fontId="22" fillId="0" borderId="0" xfId="4" applyNumberFormat="1" applyFont="1" applyBorder="1" applyAlignment="1">
      <alignment horizontal="centerContinuous"/>
    </xf>
    <xf numFmtId="0" fontId="23" fillId="0" borderId="0" xfId="4" applyFont="1" applyAlignment="1">
      <alignment horizontal="centerContinuous"/>
    </xf>
    <xf numFmtId="0" fontId="22" fillId="0" borderId="0" xfId="4" applyFont="1" applyAlignment="1"/>
    <xf numFmtId="0" fontId="22" fillId="0" borderId="0" xfId="4" applyFont="1" applyAlignment="1">
      <alignment horizontal="right"/>
    </xf>
    <xf numFmtId="0" fontId="21" fillId="0" borderId="0" xfId="4" applyFont="1" applyFill="1" applyBorder="1" applyAlignment="1">
      <alignment horizontal="left"/>
    </xf>
    <xf numFmtId="0" fontId="22" fillId="0" borderId="0" xfId="4" applyNumberFormat="1" applyFont="1" applyBorder="1" applyAlignment="1">
      <alignment horizontal="center"/>
    </xf>
    <xf numFmtId="0" fontId="22" fillId="0" borderId="0" xfId="4" applyFont="1" applyBorder="1" applyAlignment="1"/>
    <xf numFmtId="0" fontId="21" fillId="0" borderId="0" xfId="4" applyFont="1" applyBorder="1" applyAlignment="1">
      <alignment horizontal="center"/>
    </xf>
    <xf numFmtId="37" fontId="22" fillId="0" borderId="0" xfId="4" applyNumberFormat="1" applyFont="1" applyBorder="1" applyAlignment="1">
      <alignment horizontal="left"/>
    </xf>
    <xf numFmtId="37" fontId="21" fillId="0" borderId="0" xfId="4" applyNumberFormat="1" applyFont="1" applyBorder="1" applyAlignment="1">
      <alignment horizontal="center" wrapText="1"/>
    </xf>
    <xf numFmtId="37" fontId="21" fillId="0" borderId="4" xfId="4" applyNumberFormat="1" applyFont="1" applyBorder="1" applyAlignment="1">
      <alignment horizontal="centerContinuous" vertical="center"/>
    </xf>
    <xf numFmtId="37" fontId="21" fillId="0" borderId="3" xfId="4" applyNumberFormat="1" applyFont="1" applyBorder="1" applyAlignment="1">
      <alignment horizontal="centerContinuous" vertical="center"/>
    </xf>
    <xf numFmtId="37" fontId="21" fillId="0" borderId="5" xfId="4" applyNumberFormat="1" applyFont="1" applyBorder="1" applyAlignment="1">
      <alignment horizontal="centerContinuous" vertical="center"/>
    </xf>
    <xf numFmtId="0" fontId="21" fillId="0" borderId="0" xfId="4" applyFont="1" applyAlignment="1">
      <alignment horizontal="center" vertical="center"/>
    </xf>
    <xf numFmtId="0" fontId="21" fillId="0" borderId="11" xfId="4" applyFont="1" applyFill="1" applyBorder="1" applyAlignment="1">
      <alignment horizontal="center"/>
    </xf>
    <xf numFmtId="0" fontId="21" fillId="0" borderId="12" xfId="4" applyFont="1" applyFill="1" applyBorder="1" applyAlignment="1">
      <alignment horizontal="centerContinuous"/>
    </xf>
    <xf numFmtId="0" fontId="21" fillId="0" borderId="12" xfId="4" applyFont="1" applyFill="1" applyBorder="1" applyAlignment="1">
      <alignment horizontal="center"/>
    </xf>
    <xf numFmtId="0" fontId="21" fillId="0" borderId="13" xfId="4" applyFont="1" applyFill="1" applyBorder="1" applyAlignment="1">
      <alignment horizontal="center"/>
    </xf>
    <xf numFmtId="0" fontId="21" fillId="0" borderId="12" xfId="4" quotePrefix="1" applyFont="1" applyFill="1" applyBorder="1" applyAlignment="1">
      <alignment horizontal="center"/>
    </xf>
    <xf numFmtId="0" fontId="21" fillId="0" borderId="0" xfId="4" applyFont="1" applyFill="1" applyBorder="1" applyAlignment="1">
      <alignment horizontal="center"/>
    </xf>
    <xf numFmtId="0" fontId="22" fillId="0" borderId="0" xfId="4" applyFont="1" applyBorder="1" applyAlignment="1">
      <alignment horizontal="center"/>
    </xf>
    <xf numFmtId="0" fontId="22" fillId="0" borderId="14" xfId="4" applyFont="1" applyBorder="1" applyAlignment="1">
      <alignment horizontal="center"/>
    </xf>
    <xf numFmtId="0" fontId="21" fillId="0" borderId="0" xfId="4" applyNumberFormat="1" applyFont="1" applyFill="1" applyBorder="1" applyAlignment="1"/>
    <xf numFmtId="0" fontId="22" fillId="0" borderId="15" xfId="4" applyFont="1" applyBorder="1" applyAlignment="1"/>
    <xf numFmtId="0" fontId="22" fillId="0" borderId="0" xfId="4" applyFont="1" applyFill="1" applyBorder="1" applyAlignment="1">
      <alignment horizontal="center"/>
    </xf>
    <xf numFmtId="0" fontId="22" fillId="0" borderId="14" xfId="5" applyNumberFormat="1" applyFont="1" applyBorder="1" applyAlignment="1">
      <alignment horizontal="center"/>
    </xf>
    <xf numFmtId="0" fontId="22" fillId="0" borderId="0" xfId="4" applyNumberFormat="1" applyFont="1" applyAlignment="1"/>
    <xf numFmtId="0" fontId="22" fillId="0" borderId="15" xfId="4" applyFont="1" applyFill="1" applyBorder="1" applyAlignment="1">
      <alignment horizontal="left"/>
    </xf>
    <xf numFmtId="173" fontId="22" fillId="2" borderId="0" xfId="5" applyNumberFormat="1" applyFont="1" applyFill="1" applyBorder="1" applyAlignment="1"/>
    <xf numFmtId="173" fontId="22" fillId="0" borderId="0" xfId="5" applyNumberFormat="1" applyFont="1" applyBorder="1" applyAlignment="1"/>
    <xf numFmtId="3" fontId="22" fillId="0" borderId="0" xfId="4" quotePrefix="1" applyNumberFormat="1" applyFont="1" applyBorder="1" applyAlignment="1">
      <alignment horizontal="center"/>
    </xf>
    <xf numFmtId="0" fontId="22" fillId="0" borderId="14" xfId="5" applyNumberFormat="1" applyFont="1" applyFill="1" applyBorder="1" applyAlignment="1">
      <alignment horizontal="center"/>
    </xf>
    <xf numFmtId="0" fontId="22" fillId="0" borderId="0" xfId="4" applyNumberFormat="1" applyFont="1" applyFill="1" applyBorder="1" applyAlignment="1">
      <alignment horizontal="center"/>
    </xf>
    <xf numFmtId="3" fontId="22" fillId="0" borderId="0" xfId="4" applyNumberFormat="1" applyFont="1" applyBorder="1" applyAlignment="1">
      <alignment horizontal="left"/>
    </xf>
    <xf numFmtId="3" fontId="22" fillId="0" borderId="0" xfId="4" applyNumberFormat="1" applyFont="1" applyBorder="1" applyAlignment="1"/>
    <xf numFmtId="0" fontId="22" fillId="0" borderId="15" xfId="4" applyNumberFormat="1" applyFont="1" applyFill="1" applyBorder="1" applyAlignment="1"/>
    <xf numFmtId="173" fontId="22" fillId="0" borderId="0" xfId="5" applyNumberFormat="1" applyFont="1" applyFill="1" applyBorder="1" applyAlignment="1"/>
    <xf numFmtId="0" fontId="22" fillId="0" borderId="14" xfId="4" applyNumberFormat="1" applyFont="1" applyFill="1" applyBorder="1" applyAlignment="1">
      <alignment horizontal="center"/>
    </xf>
    <xf numFmtId="0" fontId="6" fillId="0" borderId="0" xfId="4" applyNumberFormat="1" applyFont="1" applyAlignment="1"/>
    <xf numFmtId="3" fontId="22" fillId="0" borderId="0" xfId="4" applyNumberFormat="1" applyFont="1" applyBorder="1" applyAlignment="1">
      <alignment horizontal="center"/>
    </xf>
    <xf numFmtId="3" fontId="22" fillId="0" borderId="0" xfId="4" applyNumberFormat="1" applyFont="1" applyFill="1" applyBorder="1" applyAlignment="1">
      <alignment horizontal="center"/>
    </xf>
    <xf numFmtId="3" fontId="22" fillId="0" borderId="15" xfId="4" applyNumberFormat="1" applyFont="1" applyFill="1" applyBorder="1" applyAlignment="1"/>
    <xf numFmtId="0" fontId="22" fillId="0" borderId="0" xfId="4" applyFont="1" applyBorder="1" applyAlignment="1">
      <alignment horizontal="left"/>
    </xf>
    <xf numFmtId="0" fontId="22" fillId="0" borderId="15" xfId="4" applyNumberFormat="1" applyFont="1" applyFill="1" applyBorder="1" applyAlignment="1">
      <alignment horizontal="left"/>
    </xf>
    <xf numFmtId="0" fontId="22" fillId="0" borderId="0" xfId="4" quotePrefix="1" applyFont="1" applyBorder="1" applyAlignment="1">
      <alignment horizontal="left"/>
    </xf>
    <xf numFmtId="0" fontId="22" fillId="0" borderId="0" xfId="4" applyFont="1" applyFill="1" applyBorder="1" applyAlignment="1"/>
    <xf numFmtId="0" fontId="22" fillId="0" borderId="0" xfId="4" applyFont="1" applyFill="1" applyBorder="1" applyAlignment="1">
      <alignment horizontal="right"/>
    </xf>
    <xf numFmtId="0" fontId="22" fillId="0" borderId="0" xfId="4" applyNumberFormat="1" applyFont="1" applyFill="1" applyBorder="1" applyAlignment="1">
      <alignment horizontal="left"/>
    </xf>
    <xf numFmtId="0" fontId="22" fillId="0" borderId="0" xfId="4" applyFont="1" applyFill="1" applyBorder="1" applyAlignment="1">
      <alignment horizontal="left"/>
    </xf>
    <xf numFmtId="0" fontId="5" fillId="0" borderId="0" xfId="4" applyFont="1" applyAlignment="1"/>
    <xf numFmtId="0" fontId="5" fillId="0" borderId="0" xfId="7" applyFill="1"/>
    <xf numFmtId="0" fontId="26" fillId="4" borderId="19" xfId="8" applyFont="1" applyFill="1" applyBorder="1" applyAlignment="1">
      <alignment wrapText="1"/>
    </xf>
    <xf numFmtId="0" fontId="24" fillId="4" borderId="0" xfId="7" applyFont="1" applyFill="1"/>
    <xf numFmtId="0" fontId="5" fillId="4" borderId="0" xfId="7" applyFill="1"/>
    <xf numFmtId="0" fontId="24" fillId="4" borderId="0" xfId="7" quotePrefix="1" applyFont="1" applyFill="1" applyAlignment="1">
      <alignment horizontal="left"/>
    </xf>
    <xf numFmtId="0" fontId="30" fillId="0" borderId="0" xfId="10" applyFont="1" applyBorder="1"/>
    <xf numFmtId="0" fontId="30" fillId="0" borderId="0" xfId="10" quotePrefix="1" applyFont="1" applyBorder="1" applyAlignment="1">
      <alignment horizontal="left"/>
    </xf>
    <xf numFmtId="0" fontId="27" fillId="0" borderId="19" xfId="8" applyFont="1" applyFill="1" applyBorder="1" applyAlignment="1">
      <alignment wrapText="1"/>
    </xf>
    <xf numFmtId="0" fontId="27" fillId="0" borderId="19" xfId="8" applyFont="1" applyFill="1" applyBorder="1" applyAlignment="1">
      <alignment horizontal="right" wrapText="1"/>
    </xf>
    <xf numFmtId="174" fontId="27" fillId="0" borderId="19" xfId="8" applyNumberFormat="1" applyFont="1" applyFill="1" applyBorder="1" applyAlignment="1">
      <alignment horizontal="right" wrapText="1"/>
    </xf>
    <xf numFmtId="0" fontId="27" fillId="0" borderId="0" xfId="8" applyFont="1" applyFill="1" applyBorder="1" applyAlignment="1">
      <alignment horizontal="right" wrapText="1"/>
    </xf>
    <xf numFmtId="175" fontId="27" fillId="0" borderId="19" xfId="8" applyNumberFormat="1" applyFont="1" applyFill="1" applyBorder="1" applyAlignment="1">
      <alignment horizontal="right" wrapText="1"/>
    </xf>
    <xf numFmtId="171" fontId="0" fillId="0" borderId="0" xfId="0"/>
    <xf numFmtId="0" fontId="27" fillId="0" borderId="22" xfId="8" applyFont="1" applyFill="1" applyBorder="1" applyAlignment="1">
      <alignment wrapText="1"/>
    </xf>
    <xf numFmtId="0" fontId="27" fillId="0" borderId="22" xfId="8" applyFont="1" applyFill="1" applyBorder="1" applyAlignment="1">
      <alignment horizontal="right" wrapText="1"/>
    </xf>
    <xf numFmtId="0" fontId="27" fillId="0" borderId="22" xfId="8" applyNumberFormat="1" applyFont="1" applyFill="1" applyBorder="1" applyAlignment="1">
      <alignment horizontal="right" wrapText="1"/>
    </xf>
    <xf numFmtId="174" fontId="27" fillId="0" borderId="22" xfId="8" applyNumberFormat="1" applyFont="1" applyFill="1" applyBorder="1" applyAlignment="1">
      <alignment horizontal="right" wrapText="1"/>
    </xf>
    <xf numFmtId="7" fontId="27" fillId="0" borderId="22" xfId="8" applyNumberFormat="1" applyFont="1" applyFill="1" applyBorder="1" applyAlignment="1">
      <alignment wrapText="1"/>
    </xf>
    <xf numFmtId="0" fontId="27" fillId="0" borderId="23" xfId="8" applyFont="1" applyFill="1" applyBorder="1" applyAlignment="1">
      <alignment horizontal="center" wrapText="1"/>
    </xf>
    <xf numFmtId="0" fontId="5" fillId="0" borderId="0" xfId="6"/>
    <xf numFmtId="0" fontId="27" fillId="0" borderId="24" xfId="8" applyFont="1" applyFill="1" applyBorder="1" applyAlignment="1">
      <alignment wrapText="1"/>
    </xf>
    <xf numFmtId="0" fontId="27" fillId="0" borderId="24" xfId="8" applyFont="1" applyFill="1" applyBorder="1" applyAlignment="1">
      <alignment horizontal="right" wrapText="1"/>
    </xf>
    <xf numFmtId="0" fontId="27" fillId="0" borderId="24" xfId="8" applyNumberFormat="1" applyFont="1" applyFill="1" applyBorder="1" applyAlignment="1">
      <alignment horizontal="right" wrapText="1"/>
    </xf>
    <xf numFmtId="174" fontId="27" fillId="0" borderId="24" xfId="8" applyNumberFormat="1" applyFont="1" applyFill="1" applyBorder="1" applyAlignment="1">
      <alignment horizontal="right" wrapText="1"/>
    </xf>
    <xf numFmtId="7" fontId="27" fillId="0" borderId="24" xfId="8" applyNumberFormat="1" applyFont="1" applyFill="1" applyBorder="1" applyAlignment="1">
      <alignment wrapText="1"/>
    </xf>
    <xf numFmtId="0" fontId="27" fillId="0" borderId="25" xfId="8" applyFont="1" applyFill="1" applyBorder="1" applyAlignment="1">
      <alignment horizontal="center" wrapText="1"/>
    </xf>
    <xf numFmtId="171" fontId="31" fillId="0" borderId="26" xfId="0" applyFont="1" applyFill="1" applyBorder="1" applyAlignment="1" applyProtection="1">
      <alignment vertical="center" wrapText="1"/>
    </xf>
    <xf numFmtId="0" fontId="31" fillId="0" borderId="26" xfId="0" applyNumberFormat="1" applyFont="1" applyFill="1" applyBorder="1" applyAlignment="1" applyProtection="1">
      <alignment horizontal="right" vertical="center" wrapText="1"/>
    </xf>
    <xf numFmtId="174" fontId="31" fillId="0" borderId="26" xfId="0" applyNumberFormat="1" applyFont="1" applyFill="1" applyBorder="1" applyAlignment="1" applyProtection="1">
      <alignment horizontal="right" vertical="center" wrapText="1"/>
    </xf>
    <xf numFmtId="0" fontId="27" fillId="0" borderId="27" xfId="8" applyFont="1" applyFill="1" applyBorder="1" applyAlignment="1">
      <alignment horizontal="right" wrapText="1"/>
    </xf>
    <xf numFmtId="176" fontId="31" fillId="0" borderId="26" xfId="0" applyNumberFormat="1" applyFont="1" applyFill="1" applyBorder="1" applyAlignment="1" applyProtection="1">
      <alignment horizontal="right" wrapText="1"/>
    </xf>
    <xf numFmtId="0" fontId="27" fillId="0" borderId="28" xfId="8" applyFont="1" applyFill="1" applyBorder="1" applyAlignment="1">
      <alignment horizontal="center" wrapText="1"/>
    </xf>
    <xf numFmtId="171" fontId="31" fillId="0" borderId="29" xfId="0" applyFont="1" applyFill="1" applyBorder="1" applyAlignment="1" applyProtection="1">
      <alignment vertical="center" wrapText="1"/>
    </xf>
    <xf numFmtId="0" fontId="31" fillId="0" borderId="29" xfId="0" applyNumberFormat="1" applyFont="1" applyFill="1" applyBorder="1" applyAlignment="1" applyProtection="1">
      <alignment horizontal="right" vertical="center" wrapText="1"/>
    </xf>
    <xf numFmtId="174" fontId="31" fillId="0" borderId="29" xfId="0" applyNumberFormat="1" applyFont="1" applyFill="1" applyBorder="1" applyAlignment="1" applyProtection="1">
      <alignment horizontal="right" vertical="center" wrapText="1"/>
    </xf>
    <xf numFmtId="176" fontId="31" fillId="0" borderId="29" xfId="0" applyNumberFormat="1" applyFont="1" applyFill="1" applyBorder="1" applyAlignment="1" applyProtection="1">
      <alignment horizontal="right" wrapText="1"/>
    </xf>
    <xf numFmtId="171" fontId="31" fillId="0" borderId="30" xfId="0" applyFont="1" applyFill="1" applyBorder="1" applyAlignment="1" applyProtection="1">
      <alignment vertical="center" wrapText="1"/>
    </xf>
    <xf numFmtId="0" fontId="31" fillId="0" borderId="0" xfId="0" applyNumberFormat="1" applyFont="1" applyFill="1" applyBorder="1" applyAlignment="1" applyProtection="1">
      <alignment horizontal="right" vertical="center" wrapText="1"/>
    </xf>
    <xf numFmtId="174" fontId="31" fillId="0" borderId="30" xfId="0" applyNumberFormat="1" applyFont="1" applyFill="1" applyBorder="1" applyAlignment="1" applyProtection="1">
      <alignment horizontal="right" vertical="center" wrapText="1"/>
    </xf>
    <xf numFmtId="173" fontId="31" fillId="0" borderId="30" xfId="3" applyNumberFormat="1" applyFont="1" applyFill="1" applyBorder="1" applyAlignment="1" applyProtection="1">
      <alignment horizontal="right" vertical="center" wrapText="1"/>
    </xf>
    <xf numFmtId="0" fontId="5" fillId="0" borderId="31" xfId="6" applyFill="1" applyBorder="1" applyAlignment="1">
      <alignment horizontal="center"/>
    </xf>
    <xf numFmtId="176" fontId="31" fillId="0" borderId="30" xfId="0" applyNumberFormat="1" applyFont="1" applyFill="1" applyBorder="1" applyAlignment="1" applyProtection="1">
      <alignment horizontal="right" vertical="center" wrapText="1"/>
    </xf>
    <xf numFmtId="171" fontId="31" fillId="0" borderId="32" xfId="0" applyFont="1" applyFill="1" applyBorder="1" applyAlignment="1" applyProtection="1">
      <alignment vertical="center" wrapText="1"/>
    </xf>
    <xf numFmtId="173" fontId="31" fillId="0" borderId="26" xfId="3" applyNumberFormat="1" applyFont="1" applyFill="1" applyBorder="1" applyAlignment="1" applyProtection="1">
      <alignment horizontal="right" vertical="center" wrapText="1"/>
    </xf>
    <xf numFmtId="176" fontId="31" fillId="0" borderId="26" xfId="0" applyNumberFormat="1" applyFont="1" applyFill="1" applyBorder="1" applyAlignment="1" applyProtection="1">
      <alignment horizontal="right" vertical="center" wrapText="1"/>
    </xf>
    <xf numFmtId="171" fontId="31" fillId="0" borderId="33" xfId="0" applyFont="1" applyFill="1" applyBorder="1" applyAlignment="1" applyProtection="1">
      <alignment vertical="center" wrapText="1"/>
    </xf>
    <xf numFmtId="173" fontId="31" fillId="0" borderId="0" xfId="3" applyNumberFormat="1" applyFont="1" applyFill="1" applyBorder="1" applyAlignment="1" applyProtection="1">
      <alignment horizontal="right" vertical="center" wrapText="1"/>
    </xf>
    <xf numFmtId="173" fontId="31" fillId="0" borderId="29" xfId="3" applyNumberFormat="1" applyFont="1" applyFill="1" applyBorder="1" applyAlignment="1" applyProtection="1">
      <alignment horizontal="right" vertical="center" wrapText="1"/>
    </xf>
    <xf numFmtId="0" fontId="5" fillId="0" borderId="34" xfId="6" applyFill="1" applyBorder="1" applyAlignment="1">
      <alignment horizontal="center"/>
    </xf>
    <xf numFmtId="176" fontId="31" fillId="0" borderId="29" xfId="0" applyNumberFormat="1" applyFont="1" applyFill="1" applyBorder="1" applyAlignment="1" applyProtection="1">
      <alignment horizontal="right" vertical="center" wrapText="1"/>
    </xf>
    <xf numFmtId="171" fontId="31" fillId="0" borderId="35" xfId="0" applyFont="1" applyFill="1" applyBorder="1" applyAlignment="1" applyProtection="1">
      <alignment vertical="center" wrapText="1"/>
    </xf>
    <xf numFmtId="0" fontId="27" fillId="0" borderId="19" xfId="11" applyFont="1" applyFill="1" applyBorder="1" applyAlignment="1">
      <alignment wrapText="1"/>
    </xf>
    <xf numFmtId="0" fontId="27" fillId="0" borderId="19" xfId="11" applyFont="1" applyFill="1" applyBorder="1" applyAlignment="1">
      <alignment horizontal="right" wrapText="1"/>
    </xf>
    <xf numFmtId="174" fontId="27" fillId="0" borderId="19" xfId="11" applyNumberFormat="1" applyFont="1" applyFill="1" applyBorder="1" applyAlignment="1">
      <alignment horizontal="right" wrapText="1"/>
    </xf>
    <xf numFmtId="175" fontId="27" fillId="0" borderId="19" xfId="11" applyNumberFormat="1" applyFont="1" applyFill="1" applyBorder="1" applyAlignment="1">
      <alignment horizontal="right" wrapText="1"/>
    </xf>
    <xf numFmtId="0" fontId="27" fillId="0" borderId="21" xfId="11" applyFont="1" applyFill="1" applyBorder="1" applyAlignment="1">
      <alignment wrapText="1"/>
    </xf>
    <xf numFmtId="1" fontId="31" fillId="0" borderId="29" xfId="0" applyNumberFormat="1" applyFont="1" applyFill="1" applyBorder="1" applyAlignment="1" applyProtection="1">
      <alignment horizontal="right" vertical="center" wrapText="1"/>
    </xf>
    <xf numFmtId="0" fontId="27" fillId="0" borderId="21" xfId="11" quotePrefix="1" applyFont="1" applyFill="1" applyBorder="1" applyAlignment="1">
      <alignment wrapText="1"/>
    </xf>
    <xf numFmtId="171" fontId="31" fillId="0" borderId="35" xfId="0" quotePrefix="1" applyFont="1" applyFill="1" applyBorder="1" applyAlignment="1" applyProtection="1">
      <alignment vertical="center" wrapText="1"/>
    </xf>
    <xf numFmtId="171" fontId="31" fillId="0" borderId="0" xfId="0" applyFont="1" applyFill="1" applyBorder="1" applyAlignment="1" applyProtection="1">
      <alignment vertical="center" wrapText="1"/>
    </xf>
    <xf numFmtId="174" fontId="31" fillId="0" borderId="0" xfId="0" applyNumberFormat="1" applyFont="1" applyFill="1" applyBorder="1" applyAlignment="1" applyProtection="1">
      <alignment horizontal="right" vertical="center" wrapText="1"/>
    </xf>
    <xf numFmtId="176" fontId="31" fillId="0" borderId="0" xfId="0" applyNumberFormat="1" applyFont="1" applyFill="1" applyBorder="1" applyAlignment="1" applyProtection="1">
      <alignment horizontal="right" wrapText="1"/>
    </xf>
    <xf numFmtId="0" fontId="27" fillId="0" borderId="0" xfId="8" applyFont="1" applyFill="1" applyBorder="1" applyAlignment="1">
      <alignment horizontal="center" wrapText="1"/>
    </xf>
    <xf numFmtId="0" fontId="32" fillId="6" borderId="0" xfId="0" applyNumberFormat="1" applyFont="1" applyFill="1" applyBorder="1"/>
    <xf numFmtId="10" fontId="32" fillId="6" borderId="0" xfId="2" applyNumberFormat="1" applyFont="1" applyFill="1" applyBorder="1"/>
    <xf numFmtId="0" fontId="32" fillId="6" borderId="0" xfId="0" quotePrefix="1" applyNumberFormat="1" applyFont="1" applyFill="1" applyBorder="1" applyAlignment="1">
      <alignment horizontal="left"/>
    </xf>
    <xf numFmtId="7" fontId="32" fillId="6" borderId="0" xfId="0" applyNumberFormat="1" applyFont="1" applyFill="1" applyAlignment="1">
      <alignment horizontal="center"/>
    </xf>
    <xf numFmtId="0" fontId="32" fillId="6" borderId="0" xfId="0" applyNumberFormat="1" applyFont="1" applyFill="1"/>
    <xf numFmtId="0" fontId="5" fillId="0" borderId="0" xfId="6" applyNumberFormat="1"/>
    <xf numFmtId="0" fontId="33" fillId="0" borderId="0" xfId="10" applyFont="1" applyBorder="1"/>
    <xf numFmtId="7" fontId="5" fillId="0" borderId="0" xfId="6" applyNumberFormat="1"/>
    <xf numFmtId="0" fontId="5" fillId="0" borderId="0" xfId="6" applyAlignment="1">
      <alignment horizontal="center"/>
    </xf>
    <xf numFmtId="0" fontId="33" fillId="0" borderId="0" xfId="10" quotePrefix="1" applyFont="1" applyBorder="1" applyAlignment="1">
      <alignment horizontal="left"/>
    </xf>
    <xf numFmtId="0" fontId="5" fillId="0" borderId="0" xfId="6" applyFill="1" applyAlignment="1">
      <alignment horizontal="center"/>
    </xf>
    <xf numFmtId="0" fontId="5" fillId="0" borderId="0" xfId="6" applyFill="1"/>
    <xf numFmtId="0" fontId="27" fillId="5" borderId="16" xfId="8" applyFont="1" applyFill="1" applyBorder="1" applyAlignment="1">
      <alignment horizontal="center"/>
    </xf>
    <xf numFmtId="0" fontId="27" fillId="5" borderId="16" xfId="8" applyNumberFormat="1" applyFont="1" applyFill="1" applyBorder="1" applyAlignment="1">
      <alignment horizontal="center"/>
    </xf>
    <xf numFmtId="7" fontId="27" fillId="5" borderId="17" xfId="8" applyNumberFormat="1" applyFont="1" applyFill="1" applyBorder="1" applyAlignment="1">
      <alignment horizontal="center"/>
    </xf>
    <xf numFmtId="0" fontId="27" fillId="5" borderId="20" xfId="8" applyFont="1" applyFill="1" applyBorder="1" applyAlignment="1">
      <alignment horizontal="center"/>
    </xf>
    <xf numFmtId="0" fontId="27" fillId="0" borderId="36" xfId="8" applyFont="1" applyFill="1" applyBorder="1" applyAlignment="1">
      <alignment horizontal="center" wrapText="1"/>
    </xf>
    <xf numFmtId="0" fontId="27" fillId="0" borderId="38" xfId="8" quotePrefix="1" applyFont="1" applyFill="1" applyBorder="1" applyAlignment="1">
      <alignment horizontal="center" wrapText="1"/>
    </xf>
    <xf numFmtId="0" fontId="27" fillId="0" borderId="38" xfId="8" applyFont="1" applyFill="1" applyBorder="1" applyAlignment="1">
      <alignment horizontal="center"/>
    </xf>
    <xf numFmtId="0" fontId="27" fillId="6" borderId="38" xfId="8" applyFont="1" applyFill="1" applyBorder="1" applyAlignment="1">
      <alignment horizontal="center"/>
    </xf>
    <xf numFmtId="0" fontId="27" fillId="6" borderId="38" xfId="8" applyFont="1" applyFill="1" applyBorder="1" applyAlignment="1">
      <alignment horizontal="center" wrapText="1"/>
    </xf>
    <xf numFmtId="0" fontId="27" fillId="0" borderId="39" xfId="8" applyFont="1" applyFill="1" applyBorder="1" applyAlignment="1">
      <alignment wrapText="1"/>
    </xf>
    <xf numFmtId="0" fontId="27" fillId="0" borderId="39" xfId="8" applyFont="1" applyFill="1" applyBorder="1" applyAlignment="1">
      <alignment horizontal="right" wrapText="1"/>
    </xf>
    <xf numFmtId="0" fontId="27" fillId="0" borderId="39" xfId="8" applyNumberFormat="1" applyFont="1" applyFill="1" applyBorder="1" applyAlignment="1">
      <alignment horizontal="right" wrapText="1"/>
    </xf>
    <xf numFmtId="174" fontId="27" fillId="0" borderId="39" xfId="8" applyNumberFormat="1" applyFont="1" applyFill="1" applyBorder="1" applyAlignment="1">
      <alignment horizontal="right" wrapText="1"/>
    </xf>
    <xf numFmtId="7" fontId="27" fillId="0" borderId="39" xfId="8" applyNumberFormat="1" applyFont="1" applyFill="1" applyBorder="1" applyAlignment="1">
      <alignment wrapText="1"/>
    </xf>
    <xf numFmtId="0" fontId="27" fillId="0" borderId="40" xfId="8" applyFont="1" applyFill="1" applyBorder="1" applyAlignment="1">
      <alignment horizontal="center" wrapText="1"/>
    </xf>
    <xf numFmtId="0" fontId="27" fillId="0" borderId="41" xfId="8" applyFont="1" applyFill="1" applyBorder="1" applyAlignment="1">
      <alignment horizontal="center" wrapText="1"/>
    </xf>
    <xf numFmtId="175" fontId="5" fillId="0" borderId="42" xfId="6" applyNumberFormat="1" applyFill="1" applyBorder="1" applyAlignment="1">
      <alignment horizontal="center"/>
    </xf>
    <xf numFmtId="0" fontId="5" fillId="0" borderId="42" xfId="6" applyFill="1" applyBorder="1" applyAlignment="1">
      <alignment horizontal="center"/>
    </xf>
    <xf numFmtId="0" fontId="5" fillId="0" borderId="42" xfId="6" applyFill="1" applyBorder="1"/>
    <xf numFmtId="7" fontId="5" fillId="0" borderId="42" xfId="6" applyNumberFormat="1" applyFill="1" applyBorder="1"/>
    <xf numFmtId="0" fontId="27" fillId="0" borderId="43" xfId="8" applyFont="1" applyFill="1" applyBorder="1" applyAlignment="1">
      <alignment horizontal="center" wrapText="1"/>
    </xf>
    <xf numFmtId="0" fontId="5" fillId="0" borderId="44" xfId="6" applyFill="1" applyBorder="1" applyAlignment="1">
      <alignment horizontal="center"/>
    </xf>
    <xf numFmtId="0" fontId="5" fillId="0" borderId="44" xfId="6" applyFill="1" applyBorder="1"/>
    <xf numFmtId="7" fontId="5" fillId="0" borderId="44" xfId="6" applyNumberFormat="1" applyFill="1" applyBorder="1"/>
    <xf numFmtId="0" fontId="5" fillId="0" borderId="23" xfId="6" applyBorder="1" applyAlignment="1">
      <alignment horizontal="center"/>
    </xf>
    <xf numFmtId="0" fontId="5" fillId="0" borderId="43" xfId="6" applyFill="1" applyBorder="1" applyAlignment="1">
      <alignment horizontal="center"/>
    </xf>
    <xf numFmtId="168" fontId="5" fillId="0" borderId="44" xfId="6" applyNumberFormat="1" applyFill="1" applyBorder="1" applyAlignment="1">
      <alignment horizontal="center"/>
    </xf>
    <xf numFmtId="0" fontId="5" fillId="0" borderId="44" xfId="6" quotePrefix="1" applyFill="1" applyBorder="1"/>
    <xf numFmtId="7" fontId="5" fillId="0" borderId="44" xfId="6" applyNumberFormat="1" applyFill="1" applyBorder="1" applyAlignment="1">
      <alignment horizontal="center"/>
    </xf>
    <xf numFmtId="0" fontId="27" fillId="0" borderId="45" xfId="8" applyFont="1" applyFill="1" applyBorder="1" applyAlignment="1">
      <alignment horizontal="center" wrapText="1"/>
    </xf>
    <xf numFmtId="0" fontId="5" fillId="0" borderId="44" xfId="6" applyBorder="1" applyAlignment="1">
      <alignment horizontal="center"/>
    </xf>
    <xf numFmtId="0" fontId="5" fillId="0" borderId="44" xfId="6" applyBorder="1"/>
    <xf numFmtId="7" fontId="5" fillId="0" borderId="44" xfId="6" applyNumberFormat="1" applyBorder="1"/>
    <xf numFmtId="168" fontId="5" fillId="0" borderId="44" xfId="6" applyNumberFormat="1" applyBorder="1" applyAlignment="1">
      <alignment horizontal="center"/>
    </xf>
    <xf numFmtId="0" fontId="5" fillId="0" borderId="44" xfId="6" applyFill="1" applyBorder="1" applyAlignment="1">
      <alignment wrapText="1"/>
    </xf>
    <xf numFmtId="0" fontId="27" fillId="0" borderId="22" xfId="8" quotePrefix="1" applyFont="1" applyFill="1" applyBorder="1" applyAlignment="1">
      <alignment horizontal="left" wrapText="1"/>
    </xf>
    <xf numFmtId="0" fontId="27" fillId="0" borderId="46" xfId="8" applyFont="1" applyFill="1" applyBorder="1" applyAlignment="1">
      <alignment horizontal="center" wrapText="1"/>
    </xf>
    <xf numFmtId="0" fontId="5" fillId="0" borderId="34" xfId="6" applyFill="1" applyBorder="1"/>
    <xf numFmtId="7" fontId="5" fillId="0" borderId="34" xfId="6" applyNumberFormat="1" applyFill="1" applyBorder="1"/>
    <xf numFmtId="171" fontId="31" fillId="0" borderId="30" xfId="0" applyFont="1" applyFill="1" applyBorder="1" applyAlignment="1" applyProtection="1">
      <alignment horizontal="right" vertical="center" wrapText="1"/>
    </xf>
    <xf numFmtId="0" fontId="31" fillId="0" borderId="30" xfId="0" applyNumberFormat="1" applyFont="1" applyFill="1" applyBorder="1" applyAlignment="1" applyProtection="1">
      <alignment horizontal="right" vertical="center" wrapText="1"/>
    </xf>
    <xf numFmtId="0" fontId="27" fillId="0" borderId="47" xfId="8" applyFont="1" applyFill="1" applyBorder="1" applyAlignment="1">
      <alignment horizontal="right" wrapText="1"/>
    </xf>
    <xf numFmtId="176" fontId="31" fillId="0" borderId="30" xfId="0" applyNumberFormat="1" applyFont="1" applyFill="1" applyBorder="1" applyAlignment="1" applyProtection="1">
      <alignment horizontal="right" wrapText="1"/>
    </xf>
    <xf numFmtId="0" fontId="27" fillId="0" borderId="48" xfId="8" applyFont="1" applyFill="1" applyBorder="1" applyAlignment="1">
      <alignment horizontal="center" wrapText="1"/>
    </xf>
    <xf numFmtId="0" fontId="5" fillId="0" borderId="49" xfId="6" applyFill="1" applyBorder="1" applyAlignment="1">
      <alignment horizontal="center"/>
    </xf>
    <xf numFmtId="0" fontId="5" fillId="0" borderId="49" xfId="6" applyFill="1" applyBorder="1"/>
    <xf numFmtId="7" fontId="5" fillId="0" borderId="49" xfId="6" applyNumberFormat="1" applyFill="1" applyBorder="1"/>
    <xf numFmtId="171" fontId="31" fillId="0" borderId="26" xfId="0" applyFont="1" applyFill="1" applyBorder="1" applyAlignment="1" applyProtection="1">
      <alignment horizontal="right" vertical="center" wrapText="1"/>
    </xf>
    <xf numFmtId="0" fontId="27" fillId="0" borderId="50" xfId="8" applyFont="1" applyFill="1" applyBorder="1" applyAlignment="1">
      <alignment horizontal="center" wrapText="1"/>
    </xf>
    <xf numFmtId="0" fontId="5" fillId="0" borderId="31" xfId="6" applyFill="1" applyBorder="1"/>
    <xf numFmtId="7" fontId="5" fillId="0" borderId="31" xfId="6" applyNumberFormat="1" applyFill="1" applyBorder="1"/>
    <xf numFmtId="0" fontId="5" fillId="0" borderId="31" xfId="6" quotePrefix="1" applyFont="1" applyFill="1" applyBorder="1" applyAlignment="1">
      <alignment horizontal="left"/>
    </xf>
    <xf numFmtId="0" fontId="5" fillId="0" borderId="31" xfId="6" applyFont="1" applyFill="1" applyBorder="1"/>
    <xf numFmtId="0" fontId="5" fillId="0" borderId="31" xfId="6" quotePrefix="1" applyFont="1" applyFill="1" applyBorder="1" applyAlignment="1">
      <alignment horizontal="left" wrapText="1"/>
    </xf>
    <xf numFmtId="0" fontId="5" fillId="0" borderId="31" xfId="6" applyFont="1" applyFill="1" applyBorder="1" applyAlignment="1">
      <alignment wrapText="1"/>
    </xf>
    <xf numFmtId="2" fontId="5" fillId="0" borderId="31" xfId="6" applyNumberFormat="1" applyFill="1" applyBorder="1" applyAlignment="1">
      <alignment horizontal="center"/>
    </xf>
    <xf numFmtId="0" fontId="5" fillId="4" borderId="31" xfId="6" applyFill="1" applyBorder="1" applyAlignment="1">
      <alignment horizontal="center"/>
    </xf>
    <xf numFmtId="0" fontId="5" fillId="0" borderId="44" xfId="6" quotePrefix="1" applyFont="1" applyFill="1" applyBorder="1" applyAlignment="1">
      <alignment horizontal="left" wrapText="1"/>
    </xf>
    <xf numFmtId="171" fontId="31" fillId="0" borderId="26" xfId="0" quotePrefix="1" applyFont="1" applyFill="1" applyBorder="1" applyAlignment="1" applyProtection="1">
      <alignment horizontal="left" vertical="center" wrapText="1"/>
    </xf>
    <xf numFmtId="1" fontId="31" fillId="0" borderId="30" xfId="0" applyNumberFormat="1" applyFont="1" applyFill="1" applyBorder="1" applyAlignment="1" applyProtection="1">
      <alignment horizontal="right" vertical="center" wrapText="1"/>
    </xf>
    <xf numFmtId="0" fontId="27" fillId="0" borderId="51" xfId="8" applyFont="1" applyFill="1" applyBorder="1" applyAlignment="1">
      <alignment horizontal="center" wrapText="1"/>
    </xf>
    <xf numFmtId="1" fontId="31" fillId="0" borderId="26" xfId="0" applyNumberFormat="1" applyFont="1" applyFill="1" applyBorder="1" applyAlignment="1" applyProtection="1">
      <alignment horizontal="right" vertical="center" wrapText="1"/>
    </xf>
    <xf numFmtId="0" fontId="27" fillId="0" borderId="52" xfId="8" applyFont="1" applyFill="1" applyBorder="1" applyAlignment="1">
      <alignment horizontal="center" wrapText="1"/>
    </xf>
    <xf numFmtId="0" fontId="5" fillId="0" borderId="31" xfId="6" applyFont="1" applyFill="1" applyBorder="1" applyAlignment="1">
      <alignment horizontal="center"/>
    </xf>
    <xf numFmtId="0" fontId="32" fillId="0" borderId="0" xfId="0" applyNumberFormat="1" applyFont="1" applyFill="1"/>
    <xf numFmtId="0" fontId="5" fillId="0" borderId="44" xfId="6" quotePrefix="1" applyFont="1" applyFill="1" applyBorder="1" applyAlignment="1">
      <alignment horizontal="left"/>
    </xf>
    <xf numFmtId="7" fontId="5" fillId="0" borderId="0" xfId="6" applyNumberFormat="1" applyFill="1"/>
    <xf numFmtId="9" fontId="5" fillId="0" borderId="0" xfId="2" applyFont="1" applyFill="1"/>
    <xf numFmtId="168" fontId="5" fillId="0" borderId="31" xfId="6" applyNumberFormat="1" applyFill="1" applyBorder="1" applyAlignment="1">
      <alignment horizontal="center"/>
    </xf>
    <xf numFmtId="0" fontId="27" fillId="0" borderId="53" xfId="8" applyFont="1" applyFill="1" applyBorder="1" applyAlignment="1">
      <alignment horizontal="center" wrapText="1"/>
    </xf>
    <xf numFmtId="171" fontId="5" fillId="0" borderId="34" xfId="6" applyNumberFormat="1" applyFill="1" applyBorder="1"/>
    <xf numFmtId="171" fontId="0" fillId="0" borderId="18" xfId="0" applyBorder="1"/>
    <xf numFmtId="44" fontId="0" fillId="0" borderId="18" xfId="0" applyNumberFormat="1" applyBorder="1"/>
    <xf numFmtId="10" fontId="0" fillId="0" borderId="0" xfId="0" applyNumberFormat="1" applyFill="1"/>
    <xf numFmtId="171" fontId="0" fillId="0" borderId="0" xfId="0" applyFill="1"/>
    <xf numFmtId="171" fontId="31" fillId="0" borderId="0" xfId="0" applyFont="1" applyFill="1" applyBorder="1" applyAlignment="1" applyProtection="1">
      <alignment horizontal="right" vertical="center" wrapText="1"/>
    </xf>
    <xf numFmtId="43" fontId="27" fillId="0" borderId="0" xfId="3" applyFont="1" applyFill="1" applyBorder="1" applyAlignment="1">
      <alignment horizontal="center" wrapText="1"/>
    </xf>
    <xf numFmtId="43" fontId="5" fillId="0" borderId="0" xfId="3" applyFont="1" applyFill="1" applyBorder="1" applyAlignment="1">
      <alignment horizontal="center"/>
    </xf>
    <xf numFmtId="0" fontId="5" fillId="0" borderId="0" xfId="6" applyFill="1" applyBorder="1" applyAlignment="1">
      <alignment horizontal="center"/>
    </xf>
    <xf numFmtId="0" fontId="5" fillId="0" borderId="0" xfId="6" applyFill="1" applyBorder="1"/>
    <xf numFmtId="7" fontId="5" fillId="0" borderId="0" xfId="6" applyNumberFormat="1" applyFill="1" applyBorder="1"/>
    <xf numFmtId="43" fontId="5" fillId="0" borderId="0" xfId="3" applyFont="1" applyAlignment="1">
      <alignment horizontal="center"/>
    </xf>
    <xf numFmtId="43" fontId="32" fillId="6" borderId="0" xfId="3" applyFont="1" applyFill="1"/>
    <xf numFmtId="0" fontId="28" fillId="6" borderId="0" xfId="0" quotePrefix="1" applyNumberFormat="1" applyFont="1" applyFill="1" applyBorder="1" applyAlignment="1">
      <alignment horizontal="left"/>
    </xf>
    <xf numFmtId="0" fontId="28" fillId="6" borderId="0" xfId="0" applyNumberFormat="1" applyFont="1" applyFill="1"/>
    <xf numFmtId="7" fontId="34" fillId="6" borderId="0" xfId="0" applyNumberFormat="1" applyFont="1" applyFill="1"/>
    <xf numFmtId="0" fontId="24" fillId="4" borderId="0" xfId="7" applyNumberFormat="1" applyFont="1" applyFill="1"/>
    <xf numFmtId="0" fontId="28" fillId="4" borderId="0" xfId="9" quotePrefix="1" applyFont="1" applyFill="1" applyAlignment="1">
      <alignment horizontal="center"/>
    </xf>
    <xf numFmtId="43" fontId="24" fillId="4" borderId="0" xfId="3" applyFont="1" applyFill="1" applyAlignment="1">
      <alignment horizontal="center" vertical="center"/>
    </xf>
    <xf numFmtId="43" fontId="28" fillId="4" borderId="0" xfId="3" quotePrefix="1" applyFont="1" applyFill="1" applyAlignment="1">
      <alignment horizontal="left"/>
    </xf>
    <xf numFmtId="7" fontId="29" fillId="4" borderId="2" xfId="7" applyNumberFormat="1" applyFont="1" applyFill="1" applyBorder="1"/>
    <xf numFmtId="0" fontId="5" fillId="4" borderId="0" xfId="6" applyFill="1" applyAlignment="1">
      <alignment horizontal="center"/>
    </xf>
    <xf numFmtId="43" fontId="5" fillId="4" borderId="0" xfId="3" applyFont="1" applyFill="1" applyAlignment="1">
      <alignment horizontal="center"/>
    </xf>
    <xf numFmtId="0" fontId="5" fillId="4" borderId="0" xfId="6" applyFill="1"/>
    <xf numFmtId="0" fontId="6" fillId="0" borderId="0" xfId="0" applyNumberFormat="1" applyFont="1" applyAlignment="1" applyProtection="1">
      <alignment horizontal="center"/>
      <protection locked="0"/>
    </xf>
    <xf numFmtId="0" fontId="38" fillId="0" borderId="0" xfId="12" applyFont="1" applyAlignment="1">
      <alignment vertical="center"/>
    </xf>
    <xf numFmtId="0" fontId="10" fillId="0" borderId="0" xfId="12" applyAlignment="1">
      <alignment vertical="center"/>
    </xf>
    <xf numFmtId="0" fontId="10" fillId="0" borderId="0" xfId="12" applyAlignment="1">
      <alignment horizontal="left" vertical="center" wrapText="1" indent="1"/>
    </xf>
    <xf numFmtId="0" fontId="10" fillId="0" borderId="0" xfId="12" applyAlignment="1">
      <alignment horizontal="center" vertical="center" wrapText="1"/>
    </xf>
    <xf numFmtId="0" fontId="39" fillId="0" borderId="0" xfId="13" quotePrefix="1" applyFont="1" applyAlignment="1">
      <alignment horizontal="left"/>
    </xf>
    <xf numFmtId="0" fontId="40" fillId="0" borderId="0" xfId="12" applyFont="1" applyAlignment="1">
      <alignment vertical="center"/>
    </xf>
    <xf numFmtId="0" fontId="41" fillId="0" borderId="54" xfId="12" applyFont="1" applyFill="1" applyBorder="1" applyAlignment="1">
      <alignment horizontal="center" vertical="center"/>
    </xf>
    <xf numFmtId="0" fontId="41" fillId="0" borderId="54" xfId="12" applyFont="1" applyFill="1" applyBorder="1" applyAlignment="1">
      <alignment horizontal="left" vertical="center" wrapText="1" indent="1"/>
    </xf>
    <xf numFmtId="0" fontId="41" fillId="0" borderId="54" xfId="12" quotePrefix="1" applyFont="1" applyFill="1" applyBorder="1" applyAlignment="1">
      <alignment horizontal="center" vertical="center" wrapText="1"/>
    </xf>
    <xf numFmtId="0" fontId="41" fillId="0" borderId="54" xfId="12" applyFont="1" applyFill="1" applyBorder="1" applyAlignment="1">
      <alignment horizontal="center" vertical="center" wrapText="1"/>
    </xf>
    <xf numFmtId="0" fontId="10" fillId="0" borderId="0" xfId="12" applyAlignment="1">
      <alignment horizontal="center" vertical="center"/>
    </xf>
    <xf numFmtId="0" fontId="10" fillId="0" borderId="54" xfId="12" applyFont="1" applyBorder="1" applyAlignment="1">
      <alignment horizontal="center" vertical="center"/>
    </xf>
    <xf numFmtId="0" fontId="10" fillId="0" borderId="54" xfId="12" applyBorder="1" applyAlignment="1">
      <alignment horizontal="left" vertical="center" wrapText="1" indent="1"/>
    </xf>
    <xf numFmtId="0" fontId="10" fillId="0" borderId="54" xfId="12" quotePrefix="1" applyBorder="1" applyAlignment="1">
      <alignment horizontal="left" vertical="center" wrapText="1" indent="1"/>
    </xf>
    <xf numFmtId="172" fontId="10" fillId="7" borderId="54" xfId="14" applyNumberFormat="1" applyFont="1" applyFill="1" applyBorder="1" applyAlignment="1">
      <alignment vertical="center"/>
    </xf>
    <xf numFmtId="0" fontId="10" fillId="0" borderId="54" xfId="12" applyBorder="1" applyAlignment="1">
      <alignment horizontal="center" vertical="center" wrapText="1"/>
    </xf>
    <xf numFmtId="0" fontId="10" fillId="0" borderId="54" xfId="12" quotePrefix="1" applyFont="1" applyBorder="1" applyAlignment="1">
      <alignment horizontal="left" vertical="center" wrapText="1" indent="1"/>
    </xf>
    <xf numFmtId="0" fontId="10" fillId="0" borderId="54" xfId="12" quotePrefix="1" applyFont="1" applyBorder="1" applyAlignment="1">
      <alignment horizontal="center" vertical="center" wrapText="1"/>
    </xf>
    <xf numFmtId="0" fontId="10" fillId="0" borderId="55" xfId="12" quotePrefix="1" applyFont="1" applyBorder="1" applyAlignment="1">
      <alignment horizontal="left" vertical="center" wrapText="1" indent="1"/>
    </xf>
    <xf numFmtId="172" fontId="10" fillId="7" borderId="54" xfId="14" applyNumberFormat="1" applyFont="1" applyFill="1" applyBorder="1" applyAlignment="1">
      <alignment horizontal="center" vertical="center"/>
    </xf>
    <xf numFmtId="169" fontId="10" fillId="0" borderId="54" xfId="12" applyNumberFormat="1" applyFont="1" applyBorder="1" applyAlignment="1">
      <alignment horizontal="center" vertical="center" wrapText="1"/>
    </xf>
    <xf numFmtId="0" fontId="10" fillId="0" borderId="54" xfId="12" applyFont="1" applyBorder="1" applyAlignment="1">
      <alignment horizontal="center" vertical="center" wrapText="1"/>
    </xf>
    <xf numFmtId="172" fontId="10" fillId="7" borderId="56" xfId="14" applyNumberFormat="1" applyFont="1" applyFill="1" applyBorder="1" applyAlignment="1">
      <alignment vertical="center"/>
    </xf>
    <xf numFmtId="171" fontId="10" fillId="0" borderId="54" xfId="1" quotePrefix="1" applyNumberFormat="1" applyBorder="1" applyAlignment="1">
      <alignment horizontal="center" vertical="center" wrapText="1"/>
    </xf>
    <xf numFmtId="0" fontId="10" fillId="0" borderId="54" xfId="12" applyFont="1" applyBorder="1" applyAlignment="1">
      <alignment horizontal="left" vertical="center" wrapText="1" indent="1"/>
    </xf>
    <xf numFmtId="0" fontId="10" fillId="0" borderId="55" xfId="12" applyFont="1" applyBorder="1" applyAlignment="1">
      <alignment horizontal="left" vertical="center" wrapText="1" indent="1"/>
    </xf>
    <xf numFmtId="0" fontId="41" fillId="0" borderId="57" xfId="12" applyFont="1" applyBorder="1" applyAlignment="1">
      <alignment horizontal="left" vertical="center" indent="1"/>
    </xf>
    <xf numFmtId="0" fontId="10" fillId="0" borderId="56" xfId="12" applyBorder="1" applyAlignment="1">
      <alignment horizontal="left" vertical="center" wrapText="1" indent="1"/>
    </xf>
    <xf numFmtId="0" fontId="10" fillId="0" borderId="56" xfId="12" applyBorder="1" applyAlignment="1">
      <alignment vertical="center"/>
    </xf>
    <xf numFmtId="172" fontId="42" fillId="7" borderId="56" xfId="12" applyNumberFormat="1" applyFont="1" applyFill="1" applyBorder="1" applyAlignment="1">
      <alignment vertical="center"/>
    </xf>
    <xf numFmtId="0" fontId="10" fillId="0" borderId="58" xfId="12" applyBorder="1" applyAlignment="1">
      <alignment horizontal="center" vertical="center" wrapText="1"/>
    </xf>
    <xf numFmtId="44" fontId="10" fillId="0" borderId="0" xfId="14" applyAlignment="1">
      <alignment vertical="center"/>
    </xf>
    <xf numFmtId="172" fontId="10" fillId="0" borderId="0" xfId="14" applyNumberFormat="1" applyAlignment="1">
      <alignment vertical="center"/>
    </xf>
    <xf numFmtId="0" fontId="4" fillId="0" borderId="0" xfId="13"/>
    <xf numFmtId="0" fontId="4" fillId="0" borderId="0" xfId="15"/>
    <xf numFmtId="0" fontId="37" fillId="0" borderId="0" xfId="15" applyFont="1"/>
    <xf numFmtId="0" fontId="4" fillId="8" borderId="0" xfId="15" applyFill="1"/>
    <xf numFmtId="0" fontId="4" fillId="8" borderId="0" xfId="15" applyFont="1" applyFill="1"/>
    <xf numFmtId="0" fontId="39" fillId="0" borderId="0" xfId="15" applyFont="1"/>
    <xf numFmtId="0" fontId="39" fillId="0" borderId="0" xfId="15" quotePrefix="1" applyFont="1" applyAlignment="1">
      <alignment horizontal="left"/>
    </xf>
    <xf numFmtId="0" fontId="39" fillId="0" borderId="0" xfId="13" applyFont="1"/>
    <xf numFmtId="0" fontId="45" fillId="0" borderId="0" xfId="13" applyFont="1"/>
    <xf numFmtId="0" fontId="37" fillId="0" borderId="0" xfId="13" applyFont="1"/>
    <xf numFmtId="0" fontId="4" fillId="0" borderId="0" xfId="13" applyFill="1"/>
    <xf numFmtId="0" fontId="46" fillId="0" borderId="0" xfId="13" quotePrefix="1" applyFont="1" applyFill="1" applyAlignment="1">
      <alignment horizontal="left"/>
    </xf>
    <xf numFmtId="172" fontId="0" fillId="0" borderId="0" xfId="16" applyNumberFormat="1" applyFont="1" applyFill="1"/>
    <xf numFmtId="0" fontId="47" fillId="0" borderId="0" xfId="13" applyFont="1" applyFill="1" applyAlignment="1">
      <alignment horizontal="center"/>
    </xf>
    <xf numFmtId="173" fontId="4" fillId="0" borderId="0" xfId="13" applyNumberFormat="1" applyFill="1"/>
    <xf numFmtId="0" fontId="3" fillId="0" borderId="0" xfId="13" quotePrefix="1" applyFont="1" applyFill="1" applyAlignment="1">
      <alignment horizontal="left" wrapText="1" indent="1"/>
    </xf>
    <xf numFmtId="0" fontId="3" fillId="0" borderId="0" xfId="13" quotePrefix="1" applyFont="1" applyFill="1" applyAlignment="1">
      <alignment horizontal="left"/>
    </xf>
    <xf numFmtId="173" fontId="0" fillId="0" borderId="0" xfId="17" applyNumberFormat="1" applyFont="1" applyFill="1" applyBorder="1"/>
    <xf numFmtId="0" fontId="3" fillId="0" borderId="0" xfId="13" quotePrefix="1" applyFont="1" applyFill="1" applyAlignment="1">
      <alignment horizontal="left" indent="1"/>
    </xf>
    <xf numFmtId="173" fontId="0" fillId="0" borderId="9" xfId="17" applyNumberFormat="1" applyFont="1" applyFill="1" applyBorder="1"/>
    <xf numFmtId="173" fontId="48" fillId="0" borderId="0" xfId="17" quotePrefix="1" applyNumberFormat="1" applyFont="1" applyFill="1" applyAlignment="1">
      <alignment horizontal="left"/>
    </xf>
    <xf numFmtId="169" fontId="32" fillId="0" borderId="0" xfId="17" applyNumberFormat="1" applyFont="1" applyFill="1"/>
    <xf numFmtId="0" fontId="47" fillId="0" borderId="0" xfId="13" quotePrefix="1" applyFont="1" applyFill="1" applyAlignment="1">
      <alignment horizontal="center"/>
    </xf>
    <xf numFmtId="172" fontId="16" fillId="0" borderId="0" xfId="16" applyNumberFormat="1" applyFont="1" applyFill="1"/>
    <xf numFmtId="0" fontId="3" fillId="0" borderId="0" xfId="13" applyFont="1" applyFill="1"/>
    <xf numFmtId="172" fontId="32" fillId="0" borderId="0" xfId="16" applyNumberFormat="1" applyFont="1" applyFill="1"/>
    <xf numFmtId="173" fontId="32" fillId="0" borderId="0" xfId="17" quotePrefix="1" applyNumberFormat="1" applyFont="1" applyFill="1" applyAlignment="1">
      <alignment horizontal="left"/>
    </xf>
    <xf numFmtId="0" fontId="3" fillId="0" borderId="0" xfId="13" applyFont="1" applyFill="1" applyAlignment="1">
      <alignment horizontal="left" indent="1"/>
    </xf>
    <xf numFmtId="0" fontId="4" fillId="0" borderId="0" xfId="13" applyFill="1" applyAlignment="1">
      <alignment horizontal="left" indent="1"/>
    </xf>
    <xf numFmtId="0" fontId="4" fillId="0" borderId="0" xfId="13" quotePrefix="1" applyFill="1" applyAlignment="1">
      <alignment horizontal="left"/>
    </xf>
    <xf numFmtId="169" fontId="0" fillId="0" borderId="0" xfId="17" applyNumberFormat="1" applyFont="1" applyFill="1"/>
    <xf numFmtId="173" fontId="0" fillId="0" borderId="2" xfId="17" applyNumberFormat="1" applyFont="1" applyFill="1" applyBorder="1"/>
    <xf numFmtId="0" fontId="37" fillId="0" borderId="0" xfId="13" applyFont="1" applyFill="1"/>
    <xf numFmtId="0" fontId="3" fillId="0" borderId="0" xfId="13" quotePrefix="1" applyFont="1" applyAlignment="1">
      <alignment horizontal="left"/>
    </xf>
    <xf numFmtId="172" fontId="16" fillId="4" borderId="0" xfId="16" applyNumberFormat="1" applyFont="1" applyFill="1"/>
    <xf numFmtId="173" fontId="16" fillId="4" borderId="0" xfId="17" applyNumberFormat="1" applyFont="1" applyFill="1"/>
    <xf numFmtId="173" fontId="16" fillId="4" borderId="0" xfId="17" applyNumberFormat="1" applyFont="1" applyFill="1" applyBorder="1"/>
    <xf numFmtId="0" fontId="3" fillId="0" borderId="0" xfId="13" applyFont="1"/>
    <xf numFmtId="0" fontId="44" fillId="0" borderId="0" xfId="13" applyFont="1"/>
    <xf numFmtId="173" fontId="51" fillId="4" borderId="9" xfId="17" applyNumberFormat="1" applyFont="1" applyFill="1" applyBorder="1"/>
    <xf numFmtId="172" fontId="16" fillId="0" borderId="0" xfId="16" applyNumberFormat="1" applyFont="1"/>
    <xf numFmtId="0" fontId="37" fillId="0" borderId="0" xfId="13" quotePrefix="1" applyFont="1" applyAlignment="1">
      <alignment horizontal="left"/>
    </xf>
    <xf numFmtId="0" fontId="52" fillId="0" borderId="0" xfId="13" quotePrefix="1" applyFont="1" applyAlignment="1">
      <alignment horizontal="left"/>
    </xf>
    <xf numFmtId="0" fontId="52" fillId="0" borderId="0" xfId="13" applyFont="1"/>
    <xf numFmtId="173" fontId="16" fillId="4" borderId="2" xfId="17" applyNumberFormat="1" applyFont="1" applyFill="1" applyBorder="1"/>
    <xf numFmtId="172" fontId="32" fillId="0" borderId="0" xfId="16" applyNumberFormat="1" applyFont="1"/>
    <xf numFmtId="177" fontId="6" fillId="0" borderId="0" xfId="18" applyFont="1"/>
    <xf numFmtId="43" fontId="6" fillId="0" borderId="0" xfId="18" applyNumberFormat="1" applyFont="1"/>
    <xf numFmtId="172" fontId="3" fillId="4" borderId="59" xfId="19" applyNumberFormat="1" applyFont="1" applyFill="1" applyBorder="1"/>
    <xf numFmtId="0" fontId="44" fillId="0" borderId="0" xfId="13" quotePrefix="1" applyFont="1" applyAlignment="1">
      <alignment horizontal="center"/>
    </xf>
    <xf numFmtId="173" fontId="3" fillId="4" borderId="49" xfId="20" applyNumberFormat="1" applyFont="1" applyFill="1" applyBorder="1"/>
    <xf numFmtId="173" fontId="3" fillId="0" borderId="0" xfId="13" applyNumberFormat="1" applyFont="1"/>
    <xf numFmtId="173" fontId="55" fillId="4" borderId="60" xfId="20" applyNumberFormat="1" applyFont="1" applyFill="1" applyBorder="1"/>
    <xf numFmtId="0" fontId="44" fillId="0" borderId="0" xfId="13" quotePrefix="1" applyFont="1" applyFill="1" applyAlignment="1">
      <alignment horizontal="center"/>
    </xf>
    <xf numFmtId="172" fontId="3" fillId="0" borderId="0" xfId="19" applyNumberFormat="1" applyFont="1"/>
    <xf numFmtId="172" fontId="3" fillId="0" borderId="0" xfId="13" applyNumberFormat="1" applyFont="1"/>
    <xf numFmtId="0" fontId="44" fillId="0" borderId="0" xfId="13" quotePrefix="1" applyFont="1" applyAlignment="1">
      <alignment horizontal="left"/>
    </xf>
    <xf numFmtId="172" fontId="56" fillId="0" borderId="0" xfId="19" applyNumberFormat="1" applyFont="1" applyFill="1" applyBorder="1"/>
    <xf numFmtId="0" fontId="44" fillId="0" borderId="0" xfId="13" quotePrefix="1" applyFont="1" applyFill="1" applyAlignment="1">
      <alignment horizontal="left"/>
    </xf>
    <xf numFmtId="172" fontId="52" fillId="0" borderId="0" xfId="19" applyNumberFormat="1" applyFont="1" applyFill="1"/>
    <xf numFmtId="0" fontId="3" fillId="0" borderId="0" xfId="13" applyFont="1" applyAlignment="1">
      <alignment horizontal="left" indent="1"/>
    </xf>
    <xf numFmtId="0" fontId="3" fillId="0" borderId="0" xfId="13" applyFont="1" applyAlignment="1">
      <alignment horizontal="left" indent="2"/>
    </xf>
    <xf numFmtId="10" fontId="39" fillId="0" borderId="0" xfId="13" applyNumberFormat="1" applyFont="1"/>
    <xf numFmtId="10" fontId="4" fillId="0" borderId="0" xfId="13" applyNumberFormat="1"/>
    <xf numFmtId="0" fontId="57" fillId="0" borderId="0" xfId="13" quotePrefix="1" applyFont="1" applyAlignment="1">
      <alignment horizontal="centerContinuous"/>
    </xf>
    <xf numFmtId="0" fontId="4" fillId="0" borderId="0" xfId="13" applyAlignment="1">
      <alignment horizontal="centerContinuous"/>
    </xf>
    <xf numFmtId="10" fontId="57" fillId="0" borderId="0" xfId="13" quotePrefix="1" applyNumberFormat="1" applyFont="1" applyAlignment="1">
      <alignment horizontal="center" wrapText="1"/>
    </xf>
    <xf numFmtId="0" fontId="57" fillId="0" borderId="0" xfId="13" applyFont="1" applyAlignment="1">
      <alignment horizontal="center"/>
    </xf>
    <xf numFmtId="0" fontId="57" fillId="0" borderId="0" xfId="13" applyFont="1" applyAlignment="1">
      <alignment horizontal="center" wrapText="1"/>
    </xf>
    <xf numFmtId="0" fontId="3" fillId="0" borderId="2" xfId="13" applyFont="1" applyBorder="1"/>
    <xf numFmtId="0" fontId="4" fillId="0" borderId="2" xfId="13" applyBorder="1"/>
    <xf numFmtId="0" fontId="29" fillId="0" borderId="0" xfId="13" applyFont="1"/>
    <xf numFmtId="0" fontId="58" fillId="0" borderId="0" xfId="13" quotePrefix="1" applyFont="1" applyAlignment="1">
      <alignment horizontal="right"/>
    </xf>
    <xf numFmtId="177" fontId="6" fillId="0" borderId="0" xfId="18" quotePrefix="1" applyFont="1" applyAlignment="1">
      <alignment horizontal="left"/>
    </xf>
    <xf numFmtId="172" fontId="37" fillId="0" borderId="0" xfId="13" applyNumberFormat="1" applyFont="1"/>
    <xf numFmtId="171" fontId="19" fillId="0" borderId="0" xfId="0" applyFont="1" applyAlignment="1"/>
    <xf numFmtId="0" fontId="6" fillId="0" borderId="0" xfId="0" applyNumberFormat="1" applyFont="1" applyFill="1" applyAlignment="1" applyProtection="1">
      <alignment vertical="top" wrapText="1"/>
      <protection locked="0"/>
    </xf>
    <xf numFmtId="0" fontId="6" fillId="0" borderId="0" xfId="0" applyNumberFormat="1" applyFont="1" applyAlignment="1" applyProtection="1">
      <alignment horizontal="right"/>
      <protection locked="0"/>
    </xf>
    <xf numFmtId="0" fontId="6" fillId="0" borderId="0" xfId="0" applyNumberFormat="1" applyFont="1" applyAlignment="1" applyProtection="1">
      <alignment horizontal="center"/>
      <protection locked="0"/>
    </xf>
    <xf numFmtId="0" fontId="6" fillId="0" borderId="0" xfId="0" applyNumberFormat="1" applyFont="1" applyAlignment="1" applyProtection="1">
      <alignment wrapText="1"/>
      <protection locked="0"/>
    </xf>
    <xf numFmtId="0" fontId="6" fillId="0" borderId="0" xfId="0" applyNumberFormat="1" applyFont="1" applyProtection="1">
      <protection locked="0"/>
    </xf>
    <xf numFmtId="0" fontId="5" fillId="0" borderId="31" xfId="6" applyFill="1" applyBorder="1" applyAlignment="1">
      <alignment wrapText="1"/>
    </xf>
    <xf numFmtId="0" fontId="5" fillId="0" borderId="34" xfId="6" applyFill="1" applyBorder="1" applyAlignment="1">
      <alignment wrapText="1"/>
    </xf>
    <xf numFmtId="171" fontId="0" fillId="0" borderId="18" xfId="0" applyBorder="1" applyAlignment="1">
      <alignment wrapText="1"/>
    </xf>
    <xf numFmtId="10" fontId="4" fillId="0" borderId="0" xfId="13" applyNumberFormat="1" applyFill="1" applyAlignment="1">
      <alignment horizontal="center"/>
    </xf>
    <xf numFmtId="173" fontId="52" fillId="0" borderId="0" xfId="3" applyNumberFormat="1" applyFont="1" applyFill="1"/>
    <xf numFmtId="173" fontId="52" fillId="0" borderId="2" xfId="3" applyNumberFormat="1" applyFont="1" applyFill="1" applyBorder="1"/>
    <xf numFmtId="172" fontId="52" fillId="0" borderId="2" xfId="19" applyNumberFormat="1" applyFont="1" applyFill="1" applyBorder="1"/>
    <xf numFmtId="172" fontId="4" fillId="0" borderId="0" xfId="13" applyNumberFormat="1" applyFill="1"/>
    <xf numFmtId="10" fontId="4" fillId="0" borderId="0" xfId="13" applyNumberFormat="1" applyFill="1"/>
    <xf numFmtId="172" fontId="37" fillId="0" borderId="0" xfId="13" applyNumberFormat="1" applyFont="1" applyFill="1"/>
    <xf numFmtId="0" fontId="60" fillId="0" borderId="0" xfId="6" applyFont="1" applyAlignment="1">
      <alignment horizontal="centerContinuous"/>
    </xf>
    <xf numFmtId="0" fontId="24" fillId="0" borderId="0" xfId="7" applyFont="1" applyAlignment="1">
      <alignment horizontal="centerContinuous"/>
    </xf>
    <xf numFmtId="0" fontId="24" fillId="0" borderId="0" xfId="7" applyFont="1" applyAlignment="1">
      <alignment horizontal="center" vertical="center"/>
    </xf>
    <xf numFmtId="43" fontId="24" fillId="0" borderId="0" xfId="3" applyFont="1" applyAlignment="1">
      <alignment horizontal="center"/>
    </xf>
    <xf numFmtId="0" fontId="5" fillId="0" borderId="0" xfId="7"/>
    <xf numFmtId="0" fontId="60" fillId="0" borderId="0" xfId="6" quotePrefix="1" applyFont="1" applyAlignment="1">
      <alignment horizontal="centerContinuous"/>
    </xf>
    <xf numFmtId="0" fontId="26" fillId="5" borderId="16" xfId="8" applyFont="1" applyFill="1" applyBorder="1" applyAlignment="1">
      <alignment horizontal="center"/>
    </xf>
    <xf numFmtId="0" fontId="26" fillId="5" borderId="16" xfId="8" applyFont="1" applyFill="1" applyBorder="1" applyAlignment="1">
      <alignment horizontal="center" wrapText="1"/>
    </xf>
    <xf numFmtId="0" fontId="26" fillId="5" borderId="17" xfId="8" applyFont="1" applyFill="1" applyBorder="1" applyAlignment="1">
      <alignment horizontal="center"/>
    </xf>
    <xf numFmtId="0" fontId="26" fillId="5" borderId="18" xfId="8" applyFont="1" applyFill="1" applyBorder="1" applyAlignment="1">
      <alignment horizontal="center" wrapText="1"/>
    </xf>
    <xf numFmtId="0" fontId="24" fillId="9" borderId="18" xfId="7" applyFont="1" applyFill="1" applyBorder="1" applyAlignment="1">
      <alignment horizontal="center" vertical="center"/>
    </xf>
    <xf numFmtId="0" fontId="24" fillId="9" borderId="18" xfId="7" applyFont="1" applyFill="1" applyBorder="1" applyAlignment="1">
      <alignment horizontal="center" vertical="center" wrapText="1"/>
    </xf>
    <xf numFmtId="43" fontId="24" fillId="9" borderId="18" xfId="3" applyFont="1" applyFill="1" applyBorder="1" applyAlignment="1">
      <alignment horizontal="center" wrapText="1"/>
    </xf>
    <xf numFmtId="0" fontId="26" fillId="0" borderId="19" xfId="8" applyFont="1" applyFill="1" applyBorder="1" applyAlignment="1">
      <alignment wrapText="1"/>
    </xf>
    <xf numFmtId="0" fontId="26" fillId="0" borderId="19" xfId="8" applyFont="1" applyFill="1" applyBorder="1" applyAlignment="1">
      <alignment horizontal="right" wrapText="1"/>
    </xf>
    <xf numFmtId="174" fontId="26" fillId="0" borderId="19" xfId="8" applyNumberFormat="1" applyFont="1" applyFill="1" applyBorder="1" applyAlignment="1">
      <alignment horizontal="right" wrapText="1"/>
    </xf>
    <xf numFmtId="175" fontId="26" fillId="0" borderId="19" xfId="8" applyNumberFormat="1" applyFont="1" applyFill="1" applyBorder="1" applyAlignment="1">
      <alignment horizontal="right" wrapText="1"/>
    </xf>
    <xf numFmtId="0" fontId="26" fillId="0" borderId="0" xfId="8" applyFont="1" applyFill="1" applyBorder="1" applyAlignment="1">
      <alignment wrapText="1"/>
    </xf>
    <xf numFmtId="0" fontId="24" fillId="0" borderId="0" xfId="7" applyFont="1" applyFill="1" applyAlignment="1">
      <alignment horizontal="center" vertical="center"/>
    </xf>
    <xf numFmtId="43" fontId="24" fillId="0" borderId="0" xfId="3" applyFont="1" applyFill="1" applyAlignment="1">
      <alignment horizontal="center"/>
    </xf>
    <xf numFmtId="0" fontId="26" fillId="0" borderId="19" xfId="8" applyFont="1" applyFill="1" applyBorder="1"/>
    <xf numFmtId="0" fontId="26" fillId="0" borderId="0" xfId="8" applyFont="1" applyFill="1"/>
    <xf numFmtId="0" fontId="26" fillId="0" borderId="0" xfId="8" applyFont="1" applyFill="1" applyAlignment="1">
      <alignment horizontal="right" wrapText="1"/>
    </xf>
    <xf numFmtId="0" fontId="26" fillId="0" borderId="0" xfId="8" applyFont="1" applyFill="1" applyBorder="1" applyAlignment="1">
      <alignment horizontal="right" wrapText="1"/>
    </xf>
    <xf numFmtId="0" fontId="26" fillId="0" borderId="0" xfId="8" applyFont="1" applyFill="1" applyBorder="1"/>
    <xf numFmtId="175" fontId="24" fillId="0" borderId="0" xfId="7" applyNumberFormat="1" applyFont="1" applyFill="1"/>
    <xf numFmtId="175" fontId="26" fillId="0" borderId="0" xfId="8" applyNumberFormat="1" applyFont="1" applyFill="1" applyBorder="1" applyAlignment="1">
      <alignment wrapText="1"/>
    </xf>
    <xf numFmtId="174" fontId="26" fillId="0" borderId="0" xfId="8" applyNumberFormat="1" applyFont="1" applyFill="1" applyBorder="1" applyAlignment="1">
      <alignment horizontal="right" wrapText="1"/>
    </xf>
    <xf numFmtId="175" fontId="26" fillId="0" borderId="0" xfId="8" applyNumberFormat="1" applyFont="1" applyFill="1" applyBorder="1" applyAlignment="1">
      <alignment horizontal="right" wrapText="1"/>
    </xf>
    <xf numFmtId="0" fontId="27" fillId="6" borderId="19" xfId="8" applyFont="1" applyFill="1" applyBorder="1" applyAlignment="1">
      <alignment wrapText="1"/>
    </xf>
    <xf numFmtId="0" fontId="27" fillId="6" borderId="19" xfId="8" applyFont="1" applyFill="1" applyBorder="1" applyAlignment="1">
      <alignment horizontal="right" wrapText="1"/>
    </xf>
    <xf numFmtId="174" fontId="27" fillId="6" borderId="19" xfId="8" applyNumberFormat="1" applyFont="1" applyFill="1" applyBorder="1" applyAlignment="1">
      <alignment horizontal="right" wrapText="1"/>
    </xf>
    <xf numFmtId="175" fontId="27" fillId="6" borderId="19" xfId="8" applyNumberFormat="1" applyFont="1" applyFill="1" applyBorder="1" applyAlignment="1">
      <alignment horizontal="right" wrapText="1"/>
    </xf>
    <xf numFmtId="0" fontId="28" fillId="6" borderId="0" xfId="9" quotePrefix="1" applyFont="1" applyFill="1" applyAlignment="1">
      <alignment horizontal="left"/>
    </xf>
    <xf numFmtId="0" fontId="37" fillId="6" borderId="0" xfId="9" applyFont="1" applyFill="1"/>
    <xf numFmtId="0" fontId="60" fillId="6" borderId="0" xfId="9" applyFont="1" applyFill="1" applyAlignment="1">
      <alignment horizontal="center" vertical="center"/>
    </xf>
    <xf numFmtId="7" fontId="29" fillId="6" borderId="3" xfId="9" applyNumberFormat="1" applyFont="1" applyFill="1" applyBorder="1" applyAlignment="1">
      <alignment horizontal="right"/>
    </xf>
    <xf numFmtId="0" fontId="5" fillId="6" borderId="0" xfId="9" applyFill="1"/>
    <xf numFmtId="0" fontId="28" fillId="4" borderId="0" xfId="9" quotePrefix="1" applyFont="1" applyFill="1" applyAlignment="1">
      <alignment horizontal="left"/>
    </xf>
    <xf numFmtId="0" fontId="24" fillId="4" borderId="0" xfId="7" applyFont="1" applyFill="1" applyAlignment="1">
      <alignment horizontal="center" vertical="center"/>
    </xf>
    <xf numFmtId="43" fontId="29" fillId="4" borderId="2" xfId="3" applyFont="1" applyFill="1" applyBorder="1" applyAlignment="1">
      <alignment horizontal="center"/>
    </xf>
    <xf numFmtId="0" fontId="24" fillId="0" borderId="0" xfId="7" applyFont="1"/>
    <xf numFmtId="0" fontId="24" fillId="0" borderId="0" xfId="7" applyFont="1" applyFill="1" applyAlignment="1">
      <alignment horizontal="left"/>
    </xf>
    <xf numFmtId="0" fontId="24" fillId="0" borderId="0" xfId="7" applyFont="1" applyFill="1" applyAlignment="1">
      <alignment horizontal="right"/>
    </xf>
    <xf numFmtId="171" fontId="0" fillId="0" borderId="18" xfId="0" applyFill="1" applyBorder="1"/>
    <xf numFmtId="171" fontId="0" fillId="0" borderId="18" xfId="0" applyFill="1" applyBorder="1" applyAlignment="1">
      <alignment wrapText="1"/>
    </xf>
    <xf numFmtId="171" fontId="52" fillId="0" borderId="18" xfId="0" applyFont="1" applyBorder="1"/>
    <xf numFmtId="44" fontId="52" fillId="0" borderId="18" xfId="0" applyNumberFormat="1" applyFont="1" applyBorder="1"/>
    <xf numFmtId="0" fontId="0" fillId="0" borderId="0" xfId="0" applyNumberFormat="1" applyBorder="1"/>
    <xf numFmtId="10" fontId="0" fillId="0" borderId="0" xfId="2" applyNumberFormat="1" applyFont="1" applyBorder="1"/>
    <xf numFmtId="0" fontId="0" fillId="0" borderId="0" xfId="0" applyNumberFormat="1" applyBorder="1" applyAlignment="1">
      <alignment horizontal="center"/>
    </xf>
    <xf numFmtId="0" fontId="0" fillId="0" borderId="0" xfId="0" applyNumberFormat="1"/>
    <xf numFmtId="0" fontId="27" fillId="5" borderId="16" xfId="8" applyFont="1" applyFill="1" applyBorder="1" applyAlignment="1">
      <alignment horizontal="center" wrapText="1"/>
    </xf>
    <xf numFmtId="0" fontId="27" fillId="5" borderId="16" xfId="8" applyNumberFormat="1" applyFont="1" applyFill="1" applyBorder="1" applyAlignment="1">
      <alignment horizontal="center" wrapText="1"/>
    </xf>
    <xf numFmtId="10" fontId="27" fillId="5" borderId="16" xfId="2" applyNumberFormat="1" applyFont="1" applyFill="1" applyBorder="1" applyAlignment="1">
      <alignment horizontal="center" wrapText="1"/>
    </xf>
    <xf numFmtId="0" fontId="27" fillId="5" borderId="20" xfId="8" applyFont="1" applyFill="1" applyBorder="1" applyAlignment="1">
      <alignment horizontal="center" wrapText="1"/>
    </xf>
    <xf numFmtId="0" fontId="27" fillId="5" borderId="61" xfId="8" applyFont="1" applyFill="1" applyBorder="1" applyAlignment="1">
      <alignment horizontal="center" wrapText="1"/>
    </xf>
    <xf numFmtId="0" fontId="0" fillId="0" borderId="0" xfId="0" applyNumberFormat="1" applyAlignment="1">
      <alignment wrapText="1"/>
    </xf>
    <xf numFmtId="0" fontId="27" fillId="0" borderId="19" xfId="8" applyNumberFormat="1" applyFont="1" applyFill="1" applyBorder="1" applyAlignment="1">
      <alignment horizontal="right" wrapText="1"/>
    </xf>
    <xf numFmtId="10" fontId="27" fillId="0" borderId="19" xfId="2" applyNumberFormat="1" applyFont="1" applyFill="1" applyBorder="1" applyAlignment="1">
      <alignment wrapText="1"/>
    </xf>
    <xf numFmtId="0" fontId="27" fillId="0" borderId="62" xfId="8" applyFont="1" applyFill="1" applyBorder="1" applyAlignment="1">
      <alignment horizontal="center" wrapText="1"/>
    </xf>
    <xf numFmtId="175" fontId="0" fillId="0" borderId="63" xfId="0" applyNumberFormat="1" applyFill="1" applyBorder="1"/>
    <xf numFmtId="0" fontId="0" fillId="0" borderId="0" xfId="0" applyNumberFormat="1" applyFill="1"/>
    <xf numFmtId="0" fontId="25" fillId="0" borderId="19" xfId="8" applyFill="1" applyBorder="1"/>
    <xf numFmtId="0" fontId="27" fillId="0" borderId="19" xfId="8" quotePrefix="1" applyFont="1" applyFill="1" applyBorder="1" applyAlignment="1">
      <alignment horizontal="left" wrapText="1"/>
    </xf>
    <xf numFmtId="0" fontId="25" fillId="0" borderId="0" xfId="8" applyFill="1" applyBorder="1"/>
    <xf numFmtId="7" fontId="5" fillId="0" borderId="63" xfId="10" applyNumberFormat="1" applyFill="1" applyBorder="1"/>
    <xf numFmtId="0" fontId="27" fillId="0" borderId="64" xfId="8" applyFont="1" applyFill="1" applyBorder="1" applyAlignment="1">
      <alignment horizontal="center" wrapText="1"/>
    </xf>
    <xf numFmtId="7" fontId="27" fillId="0" borderId="21" xfId="8" applyNumberFormat="1" applyFont="1" applyFill="1" applyBorder="1" applyAlignment="1">
      <alignment wrapText="1"/>
    </xf>
    <xf numFmtId="0" fontId="27" fillId="0" borderId="65" xfId="8" applyFont="1" applyFill="1" applyBorder="1" applyAlignment="1">
      <alignment horizontal="center" wrapText="1"/>
    </xf>
    <xf numFmtId="7" fontId="27" fillId="0" borderId="19" xfId="8" applyNumberFormat="1" applyFont="1" applyFill="1" applyBorder="1" applyAlignment="1">
      <alignment wrapText="1"/>
    </xf>
    <xf numFmtId="10" fontId="27" fillId="0" borderId="66" xfId="2" applyNumberFormat="1" applyFont="1" applyFill="1" applyBorder="1" applyAlignment="1">
      <alignment wrapText="1"/>
    </xf>
    <xf numFmtId="175" fontId="0" fillId="0" borderId="67" xfId="0" applyNumberFormat="1" applyFill="1" applyBorder="1"/>
    <xf numFmtId="10" fontId="27" fillId="0" borderId="0" xfId="2" applyNumberFormat="1" applyFont="1" applyFill="1" applyBorder="1" applyAlignment="1">
      <alignment wrapText="1"/>
    </xf>
    <xf numFmtId="175" fontId="5" fillId="0" borderId="0" xfId="6" applyNumberFormat="1"/>
    <xf numFmtId="10" fontId="31" fillId="0" borderId="29" xfId="0" applyNumberFormat="1" applyFont="1" applyFill="1" applyBorder="1" applyAlignment="1" applyProtection="1">
      <alignment vertical="center" wrapText="1"/>
    </xf>
    <xf numFmtId="171" fontId="31" fillId="0" borderId="29" xfId="0" quotePrefix="1" applyFont="1" applyFill="1" applyBorder="1" applyAlignment="1" applyProtection="1">
      <alignment horizontal="left" vertical="center" wrapText="1"/>
    </xf>
    <xf numFmtId="0" fontId="5" fillId="0" borderId="1" xfId="6" applyBorder="1"/>
    <xf numFmtId="0" fontId="31" fillId="0" borderId="1" xfId="0" applyNumberFormat="1" applyFont="1" applyFill="1" applyBorder="1" applyAlignment="1" applyProtection="1">
      <alignment horizontal="right" vertical="center" wrapText="1"/>
    </xf>
    <xf numFmtId="178" fontId="31" fillId="0" borderId="29" xfId="3" applyNumberFormat="1" applyFont="1" applyFill="1" applyBorder="1" applyAlignment="1" applyProtection="1">
      <alignment vertical="center" wrapText="1"/>
    </xf>
    <xf numFmtId="10" fontId="31" fillId="0" borderId="0" xfId="0" applyNumberFormat="1" applyFont="1" applyFill="1" applyBorder="1" applyAlignment="1" applyProtection="1">
      <alignment vertical="center" wrapText="1"/>
    </xf>
    <xf numFmtId="171" fontId="31" fillId="0" borderId="0" xfId="0" quotePrefix="1" applyFont="1" applyFill="1" applyBorder="1" applyAlignment="1" applyProtection="1">
      <alignment horizontal="left" vertical="center" wrapText="1"/>
    </xf>
    <xf numFmtId="175" fontId="0" fillId="0" borderId="0" xfId="0" applyNumberFormat="1" applyFill="1" applyBorder="1"/>
    <xf numFmtId="0" fontId="27" fillId="0" borderId="0" xfId="8" applyFont="1" applyFill="1" applyBorder="1" applyAlignment="1">
      <alignment wrapText="1"/>
    </xf>
    <xf numFmtId="0" fontId="27" fillId="0" borderId="0" xfId="8" applyNumberFormat="1" applyFont="1" applyFill="1" applyBorder="1" applyAlignment="1">
      <alignment horizontal="right" wrapText="1"/>
    </xf>
    <xf numFmtId="174" fontId="27" fillId="0" borderId="0" xfId="8" applyNumberFormat="1" applyFont="1" applyFill="1" applyBorder="1" applyAlignment="1">
      <alignment horizontal="right" wrapText="1"/>
    </xf>
    <xf numFmtId="7" fontId="27" fillId="0" borderId="0" xfId="8" applyNumberFormat="1" applyFont="1" applyFill="1" applyBorder="1" applyAlignment="1">
      <alignment wrapText="1"/>
    </xf>
    <xf numFmtId="175" fontId="0" fillId="0" borderId="0" xfId="0" applyNumberFormat="1" applyFill="1"/>
    <xf numFmtId="5" fontId="32" fillId="6" borderId="0" xfId="0" applyNumberFormat="1" applyFont="1" applyFill="1"/>
    <xf numFmtId="10" fontId="0" fillId="0" borderId="0" xfId="2" applyNumberFormat="1" applyFont="1"/>
    <xf numFmtId="0" fontId="0" fillId="0" borderId="0" xfId="0" applyNumberFormat="1" applyAlignment="1">
      <alignment horizontal="center"/>
    </xf>
    <xf numFmtId="175" fontId="0" fillId="0" borderId="0" xfId="0" applyNumberFormat="1"/>
    <xf numFmtId="171" fontId="7" fillId="0" borderId="0" xfId="0" quotePrefix="1" applyFont="1" applyAlignment="1" applyProtection="1">
      <alignment horizontal="left" vertical="center" wrapText="1"/>
      <protection locked="0"/>
    </xf>
    <xf numFmtId="171" fontId="7" fillId="10" borderId="11" xfId="0" quotePrefix="1" applyFont="1" applyFill="1" applyBorder="1" applyAlignment="1" applyProtection="1">
      <alignment horizontal="right"/>
      <protection locked="0"/>
    </xf>
    <xf numFmtId="171" fontId="7" fillId="10" borderId="13" xfId="0" applyFont="1" applyFill="1" applyBorder="1" applyAlignment="1" applyProtection="1">
      <protection locked="0"/>
    </xf>
    <xf numFmtId="171" fontId="7" fillId="10" borderId="14" xfId="0" quotePrefix="1" applyFont="1" applyFill="1" applyBorder="1" applyAlignment="1" applyProtection="1">
      <alignment horizontal="right"/>
      <protection locked="0"/>
    </xf>
    <xf numFmtId="171" fontId="7" fillId="10" borderId="15" xfId="0" applyFont="1" applyFill="1" applyBorder="1" applyAlignment="1" applyProtection="1">
      <protection locked="0"/>
    </xf>
    <xf numFmtId="171" fontId="7" fillId="10" borderId="15" xfId="0" quotePrefix="1" applyFont="1" applyFill="1" applyBorder="1" applyAlignment="1" applyProtection="1">
      <alignment horizontal="right"/>
      <protection locked="0"/>
    </xf>
    <xf numFmtId="171" fontId="7" fillId="10" borderId="68" xfId="0" quotePrefix="1" applyFont="1" applyFill="1" applyBorder="1" applyAlignment="1" applyProtection="1">
      <alignment horizontal="right"/>
      <protection locked="0"/>
    </xf>
    <xf numFmtId="8" fontId="62" fillId="10" borderId="69" xfId="0" quotePrefix="1" applyNumberFormat="1" applyFont="1" applyFill="1" applyBorder="1" applyAlignment="1" applyProtection="1">
      <alignment horizontal="right"/>
      <protection locked="0"/>
    </xf>
    <xf numFmtId="0" fontId="10" fillId="0" borderId="0" xfId="21" applyFont="1" applyFill="1" applyAlignment="1">
      <alignment horizontal="left"/>
    </xf>
    <xf numFmtId="0" fontId="2" fillId="0" borderId="0" xfId="22" applyFont="1"/>
    <xf numFmtId="0" fontId="2" fillId="0" borderId="0" xfId="21"/>
    <xf numFmtId="0" fontId="37" fillId="0" borderId="0" xfId="21" applyFont="1"/>
    <xf numFmtId="0" fontId="2" fillId="0" borderId="0" xfId="21" quotePrefix="1" applyFont="1" applyAlignment="1">
      <alignment horizontal="left" indent="1"/>
    </xf>
    <xf numFmtId="0" fontId="2" fillId="0" borderId="0" xfId="21" quotePrefix="1" applyAlignment="1">
      <alignment horizontal="left" indent="1"/>
    </xf>
    <xf numFmtId="0" fontId="2" fillId="0" borderId="0" xfId="21" applyAlignment="1">
      <alignment horizontal="left" indent="2"/>
    </xf>
    <xf numFmtId="0" fontId="2" fillId="0" borderId="0" xfId="21" applyAlignment="1">
      <alignment horizontal="left" indent="1"/>
    </xf>
    <xf numFmtId="0" fontId="37" fillId="0" borderId="0" xfId="21" applyFont="1" applyAlignment="1">
      <alignment horizontal="center"/>
    </xf>
    <xf numFmtId="0" fontId="37" fillId="0" borderId="0" xfId="21" applyFont="1" applyBorder="1" applyAlignment="1">
      <alignment horizontal="center"/>
    </xf>
    <xf numFmtId="0" fontId="37" fillId="0" borderId="9" xfId="21" applyFont="1" applyBorder="1" applyAlignment="1">
      <alignment horizontal="center"/>
    </xf>
    <xf numFmtId="0" fontId="37" fillId="0" borderId="9" xfId="21" applyFont="1" applyFill="1" applyBorder="1" applyAlignment="1">
      <alignment horizontal="center"/>
    </xf>
    <xf numFmtId="17" fontId="2" fillId="0" borderId="0" xfId="21" applyNumberFormat="1"/>
    <xf numFmtId="10" fontId="63" fillId="0" borderId="0" xfId="23" applyNumberFormat="1" applyFont="1" applyFill="1" applyBorder="1"/>
    <xf numFmtId="10" fontId="0" fillId="0" borderId="0" xfId="23" applyNumberFormat="1" applyFont="1"/>
    <xf numFmtId="10" fontId="63" fillId="0" borderId="0" xfId="23" applyNumberFormat="1" applyFont="1" applyFill="1"/>
    <xf numFmtId="10" fontId="2" fillId="0" borderId="0" xfId="21" applyNumberFormat="1"/>
    <xf numFmtId="10" fontId="63" fillId="3" borderId="0" xfId="23" applyNumberFormat="1" applyFont="1" applyFill="1"/>
    <xf numFmtId="0" fontId="64" fillId="0" borderId="0" xfId="21" applyFont="1"/>
    <xf numFmtId="179" fontId="2" fillId="0" borderId="0" xfId="21" applyNumberFormat="1" applyBorder="1"/>
    <xf numFmtId="180" fontId="0" fillId="0" borderId="54" xfId="23" applyNumberFormat="1" applyFont="1" applyBorder="1"/>
    <xf numFmtId="0" fontId="2" fillId="0" borderId="0" xfId="21" applyBorder="1"/>
    <xf numFmtId="0" fontId="2" fillId="0" borderId="0" xfId="21" applyFill="1" applyBorder="1"/>
    <xf numFmtId="10" fontId="2" fillId="0" borderId="0" xfId="21" applyNumberFormat="1" applyFill="1" applyBorder="1"/>
    <xf numFmtId="0" fontId="37" fillId="0" borderId="0" xfId="21" applyFont="1" applyFill="1" applyBorder="1" applyAlignment="1">
      <alignment horizontal="left" vertical="center" wrapText="1"/>
    </xf>
    <xf numFmtId="0" fontId="37" fillId="0" borderId="0" xfId="21" applyFont="1" applyFill="1" applyBorder="1" applyAlignment="1">
      <alignment horizontal="center" vertical="center" wrapText="1"/>
    </xf>
    <xf numFmtId="0" fontId="2" fillId="0" borderId="0" xfId="21" applyFill="1" applyBorder="1" applyAlignment="1">
      <alignment vertical="center" wrapText="1"/>
    </xf>
    <xf numFmtId="10" fontId="2" fillId="0" borderId="0" xfId="21" applyNumberFormat="1" applyFill="1" applyBorder="1" applyAlignment="1">
      <alignment vertical="center" wrapText="1"/>
    </xf>
    <xf numFmtId="171" fontId="19" fillId="0" borderId="0" xfId="24" applyFont="1" applyAlignment="1"/>
    <xf numFmtId="171" fontId="19" fillId="0" borderId="0" xfId="24" applyFont="1" applyFill="1" applyAlignment="1"/>
    <xf numFmtId="7" fontId="29" fillId="0" borderId="0" xfId="25" applyNumberFormat="1" applyFont="1" applyFill="1" applyBorder="1"/>
    <xf numFmtId="173" fontId="19" fillId="0" borderId="0" xfId="26" applyNumberFormat="1" applyFont="1" applyFill="1" applyAlignment="1"/>
    <xf numFmtId="171" fontId="29" fillId="0" borderId="0" xfId="24" applyFont="1" applyFill="1" applyBorder="1"/>
    <xf numFmtId="7" fontId="34" fillId="0" borderId="3" xfId="25" applyNumberFormat="1" applyFont="1" applyFill="1" applyBorder="1"/>
    <xf numFmtId="171" fontId="34" fillId="0" borderId="3" xfId="24" applyFont="1" applyFill="1" applyBorder="1"/>
    <xf numFmtId="7" fontId="34" fillId="0" borderId="0" xfId="25" applyNumberFormat="1" applyFont="1" applyFill="1"/>
    <xf numFmtId="173" fontId="19" fillId="0" borderId="9" xfId="26" applyNumberFormat="1" applyFont="1" applyFill="1" applyBorder="1" applyAlignment="1"/>
    <xf numFmtId="171" fontId="34" fillId="0" borderId="0" xfId="24" applyFont="1" applyFill="1"/>
    <xf numFmtId="171" fontId="34" fillId="0" borderId="9" xfId="24" applyFont="1" applyFill="1" applyBorder="1" applyAlignment="1">
      <alignment horizontal="center" wrapText="1"/>
    </xf>
    <xf numFmtId="171" fontId="65" fillId="0" borderId="0" xfId="0" applyFont="1" applyAlignment="1"/>
    <xf numFmtId="172" fontId="19" fillId="0" borderId="0" xfId="0" applyNumberFormat="1" applyFont="1" applyFill="1" applyBorder="1" applyAlignment="1"/>
    <xf numFmtId="172" fontId="19" fillId="0" borderId="9" xfId="0" applyNumberFormat="1" applyFont="1" applyFill="1" applyBorder="1" applyAlignment="1"/>
    <xf numFmtId="42" fontId="65" fillId="0" borderId="0" xfId="0" applyNumberFormat="1" applyFont="1" applyFill="1" applyAlignment="1"/>
    <xf numFmtId="171" fontId="19" fillId="0" borderId="0" xfId="0" applyFont="1" applyFill="1" applyAlignment="1"/>
    <xf numFmtId="180" fontId="19" fillId="0" borderId="0" xfId="0" applyNumberFormat="1" applyFont="1" applyFill="1" applyAlignment="1"/>
    <xf numFmtId="171" fontId="66" fillId="0" borderId="0" xfId="0" applyFont="1" applyFill="1" applyAlignment="1"/>
    <xf numFmtId="171" fontId="7" fillId="12" borderId="0" xfId="0" applyFont="1" applyFill="1" applyAlignment="1" applyProtection="1">
      <alignment wrapText="1"/>
      <protection locked="0"/>
    </xf>
    <xf numFmtId="171" fontId="6" fillId="10" borderId="11" xfId="0" applyFont="1" applyFill="1" applyBorder="1" applyAlignment="1" applyProtection="1">
      <protection locked="0"/>
    </xf>
    <xf numFmtId="171" fontId="6" fillId="10" borderId="13" xfId="0" applyFont="1" applyFill="1" applyBorder="1" applyAlignment="1" applyProtection="1">
      <protection locked="0"/>
    </xf>
    <xf numFmtId="171" fontId="7" fillId="10" borderId="14" xfId="0" applyFont="1" applyFill="1" applyBorder="1" applyAlignment="1" applyProtection="1">
      <alignment horizontal="right"/>
      <protection locked="0"/>
    </xf>
    <xf numFmtId="171" fontId="67" fillId="10" borderId="15" xfId="0" applyFont="1" applyFill="1" applyBorder="1" applyAlignment="1" applyProtection="1">
      <alignment horizontal="center"/>
      <protection locked="0"/>
    </xf>
    <xf numFmtId="171" fontId="6" fillId="10" borderId="68" xfId="0" applyFont="1" applyFill="1" applyBorder="1" applyAlignment="1" applyProtection="1">
      <protection locked="0"/>
    </xf>
    <xf numFmtId="171" fontId="6" fillId="10" borderId="69" xfId="0" applyFont="1" applyFill="1" applyBorder="1" applyAlignment="1" applyProtection="1">
      <protection locked="0"/>
    </xf>
    <xf numFmtId="0" fontId="39" fillId="0" borderId="0" xfId="29" applyFont="1"/>
    <xf numFmtId="0" fontId="1" fillId="0" borderId="0" xfId="29"/>
    <xf numFmtId="0" fontId="39" fillId="0" borderId="0" xfId="29" quotePrefix="1" applyFont="1" applyAlignment="1">
      <alignment horizontal="left"/>
    </xf>
    <xf numFmtId="0" fontId="1" fillId="0" borderId="0" xfId="29" applyFont="1" applyAlignment="1">
      <alignment horizontal="center" wrapText="1"/>
    </xf>
    <xf numFmtId="0" fontId="1" fillId="0" borderId="0" xfId="29" applyFont="1"/>
    <xf numFmtId="172" fontId="1" fillId="0" borderId="0" xfId="30" applyNumberFormat="1" applyFont="1" applyFill="1" applyBorder="1"/>
    <xf numFmtId="0" fontId="44" fillId="0" borderId="0" xfId="29" quotePrefix="1" applyFont="1" applyAlignment="1">
      <alignment horizontal="center"/>
    </xf>
    <xf numFmtId="0" fontId="1" fillId="0" borderId="0" xfId="29" quotePrefix="1" applyFont="1" applyAlignment="1">
      <alignment horizontal="left"/>
    </xf>
    <xf numFmtId="173" fontId="1" fillId="0" borderId="0" xfId="29" applyNumberFormat="1" applyFont="1"/>
    <xf numFmtId="0" fontId="44" fillId="0" borderId="0" xfId="29" quotePrefix="1" applyFont="1" applyFill="1" applyAlignment="1">
      <alignment horizontal="center"/>
    </xf>
    <xf numFmtId="172" fontId="1" fillId="0" borderId="0" xfId="29" applyNumberFormat="1" applyFont="1"/>
    <xf numFmtId="0" fontId="44" fillId="0" borderId="0" xfId="29" quotePrefix="1" applyFont="1" applyFill="1" applyAlignment="1">
      <alignment horizontal="left"/>
    </xf>
    <xf numFmtId="172" fontId="1" fillId="0" borderId="0" xfId="1" applyNumberFormat="1" applyFont="1"/>
    <xf numFmtId="0" fontId="1" fillId="0" borderId="2" xfId="29" applyFont="1" applyBorder="1"/>
    <xf numFmtId="172" fontId="1" fillId="0" borderId="2" xfId="30" applyNumberFormat="1" applyFont="1" applyFill="1" applyBorder="1"/>
    <xf numFmtId="0" fontId="29" fillId="0" borderId="0" xfId="29" applyFont="1"/>
    <xf numFmtId="0" fontId="1" fillId="0" borderId="0" xfId="29" applyFont="1" applyAlignment="1">
      <alignment horizontal="left" indent="2"/>
    </xf>
    <xf numFmtId="173" fontId="1" fillId="0" borderId="0" xfId="29" applyNumberFormat="1"/>
    <xf numFmtId="0" fontId="6" fillId="0" borderId="0" xfId="0" applyNumberFormat="1" applyFont="1" applyProtection="1">
      <protection locked="0"/>
    </xf>
    <xf numFmtId="0" fontId="6" fillId="0" borderId="0" xfId="0" applyNumberFormat="1" applyFont="1" applyAlignment="1" applyProtection="1">
      <alignment vertical="top" wrapText="1"/>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6" fillId="0" borderId="0" xfId="0" applyNumberFormat="1" applyFont="1" applyAlignment="1" applyProtection="1">
      <alignment horizontal="right"/>
      <protection locked="0"/>
    </xf>
    <xf numFmtId="0" fontId="6" fillId="0" borderId="0" xfId="0" applyNumberFormat="1" applyFont="1" applyFill="1" applyAlignment="1" applyProtection="1">
      <alignment vertical="top" wrapText="1"/>
      <protection locked="0"/>
    </xf>
    <xf numFmtId="0" fontId="6" fillId="0" borderId="0" xfId="0" applyNumberFormat="1" applyFont="1" applyAlignment="1" applyProtection="1">
      <alignment wrapText="1"/>
      <protection locked="0"/>
    </xf>
    <xf numFmtId="0" fontId="6" fillId="0" borderId="0" xfId="0" applyNumberFormat="1" applyFont="1" applyAlignment="1" applyProtection="1">
      <alignment horizontal="left" wrapText="1"/>
      <protection locked="0"/>
    </xf>
    <xf numFmtId="0" fontId="6" fillId="0" borderId="0" xfId="0" applyNumberFormat="1" applyFont="1" applyAlignment="1" applyProtection="1">
      <alignment horizontal="center"/>
      <protection locked="0"/>
    </xf>
    <xf numFmtId="0" fontId="65" fillId="0" borderId="0" xfId="0" applyNumberFormat="1" applyFont="1" applyAlignment="1">
      <alignment horizontal="center" wrapText="1"/>
    </xf>
    <xf numFmtId="0" fontId="29" fillId="0" borderId="9" xfId="21" applyFont="1" applyBorder="1" applyAlignment="1">
      <alignment horizontal="center"/>
    </xf>
    <xf numFmtId="0" fontId="37" fillId="0" borderId="0" xfId="21" applyFont="1" applyFill="1" applyBorder="1" applyAlignment="1">
      <alignment horizontal="left" vertical="center" wrapText="1"/>
    </xf>
    <xf numFmtId="0" fontId="2" fillId="11" borderId="0" xfId="21" applyFill="1" applyBorder="1"/>
    <xf numFmtId="0" fontId="3" fillId="0" borderId="0" xfId="13" quotePrefix="1" applyFont="1" applyAlignment="1">
      <alignment horizontal="left" wrapText="1"/>
    </xf>
    <xf numFmtId="0" fontId="44" fillId="0" borderId="0" xfId="13" quotePrefix="1" applyFont="1" applyAlignment="1">
      <alignment horizontal="center" vertical="center"/>
    </xf>
    <xf numFmtId="0" fontId="44" fillId="0" borderId="0" xfId="29" quotePrefix="1" applyFont="1" applyAlignment="1">
      <alignment horizontal="center" vertical="center"/>
    </xf>
    <xf numFmtId="0" fontId="5" fillId="0" borderId="17" xfId="6" quotePrefix="1" applyFont="1" applyFill="1" applyBorder="1" applyAlignment="1">
      <alignment horizontal="center"/>
    </xf>
    <xf numFmtId="0" fontId="5" fillId="0" borderId="36" xfId="6" applyFont="1" applyFill="1" applyBorder="1" applyAlignment="1">
      <alignment horizontal="center"/>
    </xf>
    <xf numFmtId="0" fontId="5" fillId="0" borderId="37" xfId="6" applyFont="1" applyFill="1" applyBorder="1" applyAlignment="1">
      <alignment horizontal="center"/>
    </xf>
    <xf numFmtId="0" fontId="5" fillId="6" borderId="17" xfId="6" applyFont="1" applyFill="1" applyBorder="1" applyAlignment="1">
      <alignment horizontal="center"/>
    </xf>
    <xf numFmtId="0" fontId="5" fillId="6" borderId="37" xfId="6" applyFill="1" applyBorder="1" applyAlignment="1">
      <alignment horizontal="center"/>
    </xf>
    <xf numFmtId="0" fontId="28" fillId="4" borderId="0" xfId="9" quotePrefix="1" applyFont="1" applyFill="1" applyAlignment="1">
      <alignment horizontal="left" wrapText="1"/>
    </xf>
    <xf numFmtId="0" fontId="65" fillId="0" borderId="0" xfId="24" applyNumberFormat="1" applyFont="1" applyAlignment="1">
      <alignment horizontal="center" wrapText="1"/>
    </xf>
  </cellXfs>
  <cellStyles count="31">
    <cellStyle name="Comma" xfId="3" builtinId="3"/>
    <cellStyle name="Comma 2" xfId="5"/>
    <cellStyle name="Comma 2 2" xfId="26"/>
    <cellStyle name="Comma 2 3" xfId="17"/>
    <cellStyle name="Comma 2 3 2" xfId="20"/>
    <cellStyle name="Currency" xfId="1" builtinId="4"/>
    <cellStyle name="Currency 10" xfId="25"/>
    <cellStyle name="Currency 2 2 2" xfId="14"/>
    <cellStyle name="Currency 2 4" xfId="16"/>
    <cellStyle name="Currency 2 4 2" xfId="19"/>
    <cellStyle name="Currency 2 4 2 2" xfId="30"/>
    <cellStyle name="Normal" xfId="0" builtinId="0"/>
    <cellStyle name="Normal 13 2" xfId="27"/>
    <cellStyle name="Normal 2" xfId="4"/>
    <cellStyle name="Normal 2 2" xfId="24"/>
    <cellStyle name="Normal 2 3 2" xfId="12"/>
    <cellStyle name="Normal 2 4 3 2" xfId="6"/>
    <cellStyle name="Normal 2 6 2 2" xfId="13"/>
    <cellStyle name="Normal 2 6 2 2 2" xfId="29"/>
    <cellStyle name="Normal 2 6 3 2" xfId="9"/>
    <cellStyle name="Normal 2 6 4 2" xfId="10"/>
    <cellStyle name="Normal 2 6 5 2" xfId="7"/>
    <cellStyle name="Normal 2 7" xfId="15"/>
    <cellStyle name="Normal 29 2" xfId="22"/>
    <cellStyle name="Normal 3" xfId="21"/>
    <cellStyle name="Normal 3 2 2" xfId="28"/>
    <cellStyle name="Normal_Debt Service" xfId="18"/>
    <cellStyle name="Normal_Sheet1" xfId="8"/>
    <cellStyle name="Normal_Sheet1_1" xfId="11"/>
    <cellStyle name="Percent" xfId="2" builtinId="5"/>
    <cellStyle name="Percent 2"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s>
</file>

<file path=xl/drawings/drawing1.xml><?xml version="1.0" encoding="utf-8"?>
<xdr:wsDr xmlns:xdr="http://schemas.openxmlformats.org/drawingml/2006/spreadsheetDrawing" xmlns:a="http://schemas.openxmlformats.org/drawingml/2006/main">
  <xdr:twoCellAnchor>
    <xdr:from>
      <xdr:col>3</xdr:col>
      <xdr:colOff>2419351</xdr:colOff>
      <xdr:row>5</xdr:row>
      <xdr:rowOff>19050</xdr:rowOff>
    </xdr:from>
    <xdr:to>
      <xdr:col>3</xdr:col>
      <xdr:colOff>2552701</xdr:colOff>
      <xdr:row>7</xdr:row>
      <xdr:rowOff>19049</xdr:rowOff>
    </xdr:to>
    <xdr:sp macro="" textlink="">
      <xdr:nvSpPr>
        <xdr:cNvPr id="2" name="Right Brace 1">
          <a:extLst>
            <a:ext uri="{FF2B5EF4-FFF2-40B4-BE49-F238E27FC236}">
              <a16:creationId xmlns:a16="http://schemas.microsoft.com/office/drawing/2014/main" id="{00000000-0008-0000-0800-000002000000}"/>
            </a:ext>
          </a:extLst>
        </xdr:cNvPr>
        <xdr:cNvSpPr/>
      </xdr:nvSpPr>
      <xdr:spPr>
        <a:xfrm>
          <a:off x="5553076" y="1295400"/>
          <a:ext cx="133350" cy="38099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ntrol\CAPITAL\LEE%208\L8\LEE8%20FIELD%20DEVELOPMENT%20(New%20Business)%201004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perational%20Accounting%20Project\2012%20PCS%20Import%20Financial%20Data\2012%20FERC%20Financial%20Report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OCUME~1\i58010\LOCALS~1\Temp\notesFFF692\DOCUME~1\ARENCI~1\LOCALS~1\Temp\notesF20BA6\Post%20June%20Monthly%20Meeting\PSGS%206.29.05_BANK_TO_CMS_v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TEMP\notesE97E9E\T2%20Model%20Gas%20CC%20(Ver%205%20Dec%2019%202005)%20LD%20Cal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Q00410\Documents\Copy%20of%202012%20Financial%20Reports-Total%20Co%20(BAL%20SHEET%20ON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1\i58010\LOCALS~1\Temp\notesFFF692\DOCUME~1\ARENCI~1\LOCALS~1\Temp\notesF20BA6\Zilwaukee\Zilwaukee_CFB_0429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Prairie%20State\Economic%20Models\2007\October\IRR%20Peabody%205.06%25%201025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DOCUME~1\i58010\LOCALS~1\Temp\notesFFF692\Documents%20and%20Settings\i56433\Desktop\New%20Model%20Files\Revamped%20PS%20model%20v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Data\GenDev\Prairie%20State\New%20Model%20Files\Revamped%20PS%20model%20v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OCUME~1\i58010\LOCALS~1\Temp\notesFFF692\MyData\Prairie%20State\Model\Prairie%20State%20Model%20v6.0%20Sep%201%202005%20(WI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perational%20Accounting%20Project\2012%20PCS%20Import%20Financial%20Data\August%202012%20FERC%20Financial%20Repor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ILES\Brady\Reporting\BPP\BPP07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LES\Brady\Reporting\BPP\BPP079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Generation%20Project%20Models\Prairie%20State\2006\April\PSGS%204.12.06_Dec06-FNTP%20v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1\i58010\LOCALS~1\Temp\notesFFF692\Falcon%20Gas\Copy%20of%20FalconSTAPLE.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udget_Drive\Budget%20Files\2012%20Budget%20Directory\FINAL%20-draft\September%202012%20Budget%20-%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Q00410\Documents\New%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airie%20State\Budgets\2008\2008%20Final\PS%20Coal%20Inventory%20-%20LINE%20CO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perational%20Accounting%20Project\2012%20PCS%20Import%20Financial%20Data\Statement%20of%20Oper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s"/>
      <sheetName val="Economic Summary"/>
      <sheetName val="Data Input"/>
      <sheetName val="Model"/>
      <sheetName val="Vol_Rev Attach"/>
      <sheetName val="Graph"/>
      <sheetName val="Const and O&amp;M ANALYSIS"/>
      <sheetName val="PFA"/>
      <sheetName val="Tax Information"/>
      <sheetName val="Total Business Return"/>
      <sheetName val="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ed In"/>
      <sheetName val="Linked Out"/>
      <sheetName val="FERC Accounts"/>
      <sheetName val="FERC Descrip"/>
      <sheetName val="Function Conversion"/>
      <sheetName val="Line Rollup"/>
      <sheetName val="FERC Statement of Ops"/>
      <sheetName val="Statement of Ops AMP"/>
      <sheetName val="Statement of Ops IMEA"/>
      <sheetName val="Statement of Ops IMPA"/>
      <sheetName val="Statement of Ops KMPA"/>
      <sheetName val="Statement of Ops LGE"/>
      <sheetName val="Statement of Ops MJMEUC"/>
      <sheetName val="Statement of Ops NIMPA"/>
      <sheetName val="Statement of Ops PPI"/>
      <sheetName val="Statement of Ops SIPC"/>
      <sheetName val="Budget Spread"/>
      <sheetName val="Income Statement"/>
      <sheetName val="Monthly Actuals"/>
      <sheetName val="PCS Import-Jan-2012"/>
      <sheetName val="PCS Import-Feb-2012"/>
      <sheetName val="PCS Import-Mar-2012"/>
      <sheetName val="PCS Import-Apr-2012"/>
      <sheetName val="PCS Import-May-2012"/>
      <sheetName val="PCS Import-Jun-2012"/>
      <sheetName val="PCS Import-Jul-2012"/>
      <sheetName val="PCS Import-Aug-2012"/>
      <sheetName val="PCS Import-Sep-2012"/>
      <sheetName val="PCS Import-Oct-2012"/>
      <sheetName val="PCS Import-Nov-2012"/>
      <sheetName val="PCS Import-Dec-2012"/>
      <sheetName val="Sheet4"/>
      <sheetName val="June Rec"/>
    </sheetNames>
    <sheetDataSet>
      <sheetData sheetId="0"/>
      <sheetData sheetId="1"/>
      <sheetData sheetId="2"/>
      <sheetData sheetId="3"/>
      <sheetData sheetId="4"/>
      <sheetData sheetId="5">
        <row r="2">
          <cell r="E2" t="str">
            <v>101-00</v>
          </cell>
          <cell r="F2" t="str">
            <v>Cash on Hand</v>
          </cell>
          <cell r="G2" t="str">
            <v>Cash</v>
          </cell>
          <cell r="H2" t="str">
            <v>Bal. Sheet</v>
          </cell>
        </row>
        <row r="3">
          <cell r="E3" t="str">
            <v>101-01</v>
          </cell>
          <cell r="F3" t="str">
            <v>Cash on Hand</v>
          </cell>
          <cell r="G3" t="str">
            <v>Cash</v>
          </cell>
          <cell r="H3" t="str">
            <v>Bal. Sheet</v>
          </cell>
        </row>
        <row r="4">
          <cell r="E4" t="str">
            <v>101-02</v>
          </cell>
          <cell r="F4" t="str">
            <v>Cash on Hand</v>
          </cell>
          <cell r="G4" t="str">
            <v>Cash</v>
          </cell>
          <cell r="H4" t="str">
            <v>Bal. Sheet</v>
          </cell>
        </row>
        <row r="5">
          <cell r="E5" t="str">
            <v>102-00</v>
          </cell>
          <cell r="F5" t="str">
            <v>Cash in Banks</v>
          </cell>
          <cell r="G5" t="str">
            <v>Cash</v>
          </cell>
          <cell r="H5" t="str">
            <v>Bal. Sheet</v>
          </cell>
        </row>
        <row r="6">
          <cell r="E6" t="str">
            <v>102-01</v>
          </cell>
          <cell r="F6" t="str">
            <v>Cash in Banks</v>
          </cell>
          <cell r="G6" t="str">
            <v>Cash</v>
          </cell>
          <cell r="H6" t="str">
            <v>Bal. Sheet</v>
          </cell>
        </row>
        <row r="7">
          <cell r="E7" t="str">
            <v>102-02</v>
          </cell>
          <cell r="F7" t="str">
            <v>Cash in Banks</v>
          </cell>
          <cell r="G7" t="str">
            <v>Cash</v>
          </cell>
          <cell r="H7" t="str">
            <v>Bal. Sheet</v>
          </cell>
        </row>
        <row r="8">
          <cell r="E8" t="str">
            <v>102-03</v>
          </cell>
          <cell r="F8" t="str">
            <v>Cash in Banks</v>
          </cell>
          <cell r="G8" t="str">
            <v>Cash</v>
          </cell>
          <cell r="H8" t="str">
            <v>Bal. Sheet</v>
          </cell>
        </row>
        <row r="9">
          <cell r="E9" t="str">
            <v>102-10</v>
          </cell>
          <cell r="F9" t="str">
            <v>Cash in Banks</v>
          </cell>
          <cell r="G9" t="str">
            <v>Cash</v>
          </cell>
          <cell r="H9" t="str">
            <v>Bal. Sheet</v>
          </cell>
        </row>
        <row r="10">
          <cell r="E10" t="str">
            <v>103-00</v>
          </cell>
          <cell r="F10" t="str">
            <v>Reserved Cash</v>
          </cell>
          <cell r="G10" t="str">
            <v>Cash</v>
          </cell>
          <cell r="H10" t="str">
            <v>Bal. Sheet</v>
          </cell>
        </row>
        <row r="11">
          <cell r="E11" t="str">
            <v>104-00</v>
          </cell>
          <cell r="F11" t="str">
            <v>Other S/T Investments</v>
          </cell>
          <cell r="G11" t="str">
            <v>Other Current Investments</v>
          </cell>
          <cell r="H11" t="str">
            <v>Bal. Sheet</v>
          </cell>
        </row>
        <row r="12">
          <cell r="E12" t="str">
            <v>107-00</v>
          </cell>
          <cell r="F12" t="str">
            <v>CWIP-Previous DO NOT USE</v>
          </cell>
          <cell r="G12" t="str">
            <v>Construction in Progress</v>
          </cell>
          <cell r="H12" t="str">
            <v>Bal. Sheet</v>
          </cell>
        </row>
        <row r="13">
          <cell r="E13" t="str">
            <v>110-00</v>
          </cell>
          <cell r="F13" t="str">
            <v>A/R-Outside Customers</v>
          </cell>
          <cell r="G13" t="str">
            <v>Accounts Receivable</v>
          </cell>
          <cell r="H13" t="str">
            <v>Bal. Sheet</v>
          </cell>
        </row>
        <row r="14">
          <cell r="E14" t="str">
            <v>110-01</v>
          </cell>
          <cell r="F14" t="str">
            <v>A/R-Outside Customers</v>
          </cell>
          <cell r="G14" t="str">
            <v>Accounts Receivable</v>
          </cell>
          <cell r="H14" t="str">
            <v>Bal. Sheet</v>
          </cell>
        </row>
        <row r="15">
          <cell r="E15" t="str">
            <v>110-02</v>
          </cell>
          <cell r="F15" t="str">
            <v>A/R-Outside Customers</v>
          </cell>
          <cell r="G15" t="str">
            <v>Accounts Receivable</v>
          </cell>
          <cell r="H15" t="str">
            <v>Bal. Sheet</v>
          </cell>
        </row>
        <row r="16">
          <cell r="E16" t="str">
            <v>110-03</v>
          </cell>
          <cell r="F16" t="str">
            <v>A/R-Outside Customers</v>
          </cell>
          <cell r="G16" t="str">
            <v>Accounts Receivable</v>
          </cell>
          <cell r="H16" t="str">
            <v>Bal. Sheet</v>
          </cell>
        </row>
        <row r="17">
          <cell r="E17" t="str">
            <v>110-04</v>
          </cell>
          <cell r="F17" t="str">
            <v>A/R-Outside Customers</v>
          </cell>
          <cell r="G17" t="str">
            <v>Accounts Receivable</v>
          </cell>
          <cell r="H17" t="str">
            <v>Bal. Sheet</v>
          </cell>
        </row>
        <row r="18">
          <cell r="E18" t="str">
            <v>110-05</v>
          </cell>
          <cell r="F18" t="str">
            <v>A/R-Outside Customers</v>
          </cell>
          <cell r="G18" t="str">
            <v>Accounts Receivable</v>
          </cell>
          <cell r="H18" t="str">
            <v>Bal. Sheet</v>
          </cell>
        </row>
        <row r="19">
          <cell r="E19" t="str">
            <v>110-06</v>
          </cell>
          <cell r="F19" t="str">
            <v>A/R-Outside Customers</v>
          </cell>
          <cell r="G19" t="str">
            <v>Accounts Receivable</v>
          </cell>
          <cell r="H19" t="str">
            <v>Bal. Sheet</v>
          </cell>
        </row>
        <row r="20">
          <cell r="E20" t="str">
            <v>110-07</v>
          </cell>
          <cell r="F20" t="str">
            <v>A/R-Outside Customers</v>
          </cell>
          <cell r="G20" t="str">
            <v>Accounts Receivable</v>
          </cell>
          <cell r="H20" t="str">
            <v>Bal. Sheet</v>
          </cell>
        </row>
        <row r="21">
          <cell r="E21" t="str">
            <v>110-08</v>
          </cell>
          <cell r="F21" t="str">
            <v>A/R-Outside Customers</v>
          </cell>
          <cell r="G21" t="str">
            <v>Accounts Receivable</v>
          </cell>
          <cell r="H21" t="str">
            <v>Bal. Sheet</v>
          </cell>
        </row>
        <row r="22">
          <cell r="E22" t="str">
            <v>110-09</v>
          </cell>
          <cell r="F22" t="str">
            <v>A/R-Outside Customers</v>
          </cell>
          <cell r="G22" t="str">
            <v>Accounts Receivable</v>
          </cell>
          <cell r="H22" t="str">
            <v>Bal. Sheet</v>
          </cell>
        </row>
        <row r="23">
          <cell r="E23" t="str">
            <v>111-00</v>
          </cell>
          <cell r="F23" t="str">
            <v>A/R-Intercompany</v>
          </cell>
          <cell r="G23" t="str">
            <v>Accounts Receivable</v>
          </cell>
          <cell r="H23" t="str">
            <v>Bal. Sheet</v>
          </cell>
        </row>
        <row r="24">
          <cell r="E24" t="str">
            <v>112-00</v>
          </cell>
          <cell r="F24" t="str">
            <v>A/R-Other</v>
          </cell>
          <cell r="G24" t="str">
            <v>Accounts Receivable</v>
          </cell>
          <cell r="H24" t="str">
            <v>Bal. Sheet</v>
          </cell>
        </row>
        <row r="25">
          <cell r="E25" t="str">
            <v>112-01</v>
          </cell>
          <cell r="F25" t="str">
            <v>A/R-Other</v>
          </cell>
          <cell r="G25" t="str">
            <v>Accounts Receivable</v>
          </cell>
          <cell r="H25" t="str">
            <v>Bal. Sheet</v>
          </cell>
        </row>
        <row r="26">
          <cell r="E26" t="str">
            <v>112-10</v>
          </cell>
          <cell r="F26" t="str">
            <v>A/R-Other-Ins. Claims</v>
          </cell>
          <cell r="G26" t="str">
            <v>Insurance Claims Receivable</v>
          </cell>
          <cell r="H26" t="str">
            <v>Bal. Sheet</v>
          </cell>
        </row>
        <row r="27">
          <cell r="E27" t="str">
            <v>112-20</v>
          </cell>
          <cell r="F27" t="str">
            <v>A/R-Other</v>
          </cell>
          <cell r="G27" t="str">
            <v>Warranty</v>
          </cell>
          <cell r="H27" t="str">
            <v>Bal. Sheet</v>
          </cell>
        </row>
        <row r="28">
          <cell r="E28" t="str">
            <v>112-21</v>
          </cell>
          <cell r="F28" t="str">
            <v>A/R-Other</v>
          </cell>
          <cell r="G28" t="str">
            <v>Warranty</v>
          </cell>
          <cell r="H28" t="str">
            <v>Bal. Sheet</v>
          </cell>
        </row>
        <row r="29">
          <cell r="E29" t="str">
            <v>113-00</v>
          </cell>
          <cell r="F29" t="str">
            <v>Accrued Revenue-Unbilled</v>
          </cell>
          <cell r="G29" t="str">
            <v>Accounts Receivable</v>
          </cell>
          <cell r="H29" t="str">
            <v>Bal. Sheet</v>
          </cell>
        </row>
        <row r="30">
          <cell r="E30" t="str">
            <v>114-00</v>
          </cell>
          <cell r="F30" t="str">
            <v>Interest Receivable</v>
          </cell>
          <cell r="G30" t="str">
            <v>Interest Receivable</v>
          </cell>
          <cell r="H30" t="str">
            <v>Bal. Sheet</v>
          </cell>
        </row>
        <row r="31">
          <cell r="E31" t="str">
            <v>115-00</v>
          </cell>
          <cell r="F31" t="str">
            <v>Interest Receivable-Interco</v>
          </cell>
          <cell r="G31" t="str">
            <v>Interest Receivable</v>
          </cell>
          <cell r="H31" t="str">
            <v>Bal. Sheet</v>
          </cell>
        </row>
        <row r="32">
          <cell r="E32" t="str">
            <v>116-00</v>
          </cell>
          <cell r="F32" t="str">
            <v>Rents Receivable</v>
          </cell>
          <cell r="G32" t="str">
            <v>Rents Receivable</v>
          </cell>
          <cell r="H32" t="str">
            <v>Bal. Sheet</v>
          </cell>
        </row>
        <row r="33">
          <cell r="E33" t="str">
            <v>118-00</v>
          </cell>
          <cell r="F33" t="str">
            <v>Current Notes Receivable</v>
          </cell>
          <cell r="G33" t="str">
            <v>Current Notes Receivable</v>
          </cell>
          <cell r="H33" t="str">
            <v>Bal. Sheet</v>
          </cell>
        </row>
        <row r="34">
          <cell r="E34" t="str">
            <v>119-00</v>
          </cell>
          <cell r="F34" t="str">
            <v>Prov. For Uncollectibles</v>
          </cell>
          <cell r="G34" t="str">
            <v>Prov. For Uncollectible Accts.</v>
          </cell>
          <cell r="H34" t="str">
            <v>Bal. Sheet</v>
          </cell>
        </row>
        <row r="35">
          <cell r="E35" t="str">
            <v>120-00</v>
          </cell>
          <cell r="F35" t="str">
            <v>Employee Advances</v>
          </cell>
          <cell r="G35" t="str">
            <v>Employee Advances</v>
          </cell>
          <cell r="H35" t="str">
            <v>Bal. Sheet</v>
          </cell>
        </row>
        <row r="36">
          <cell r="E36" t="str">
            <v>120-01</v>
          </cell>
          <cell r="F36" t="str">
            <v>Employee Advances</v>
          </cell>
          <cell r="G36" t="str">
            <v>Employee Advances</v>
          </cell>
          <cell r="H36" t="str">
            <v>Bal. Sheet</v>
          </cell>
        </row>
        <row r="37">
          <cell r="E37" t="str">
            <v>130-00</v>
          </cell>
          <cell r="F37" t="str">
            <v>Inventory-Fuel</v>
          </cell>
          <cell r="G37" t="str">
            <v>Inventory</v>
          </cell>
          <cell r="H37" t="str">
            <v>Bal. Sheet</v>
          </cell>
        </row>
        <row r="38">
          <cell r="E38" t="str">
            <v>131-01</v>
          </cell>
          <cell r="F38" t="str">
            <v>Cash - Previous - DO NOT USE</v>
          </cell>
          <cell r="G38" t="str">
            <v>Cash</v>
          </cell>
          <cell r="H38" t="str">
            <v>Bal. Sheet</v>
          </cell>
        </row>
        <row r="39">
          <cell r="E39" t="str">
            <v>131-20</v>
          </cell>
          <cell r="F39" t="str">
            <v>Cash - Previous - DO NOT USE</v>
          </cell>
          <cell r="G39" t="str">
            <v>Cash</v>
          </cell>
          <cell r="H39" t="str">
            <v>Bal. Sheet</v>
          </cell>
        </row>
        <row r="40">
          <cell r="E40" t="str">
            <v>132-00</v>
          </cell>
          <cell r="F40" t="str">
            <v>Inventory-M&amp;S</v>
          </cell>
          <cell r="G40" t="str">
            <v>Inventory</v>
          </cell>
          <cell r="H40" t="str">
            <v>Bal. Sheet</v>
          </cell>
        </row>
        <row r="41">
          <cell r="E41" t="str">
            <v>132-01</v>
          </cell>
          <cell r="F41" t="str">
            <v>Inventory-M&amp;S</v>
          </cell>
          <cell r="G41" t="str">
            <v>Inventory</v>
          </cell>
          <cell r="H41" t="str">
            <v>Bal. Sheet</v>
          </cell>
        </row>
        <row r="42">
          <cell r="E42" t="str">
            <v>132-02</v>
          </cell>
          <cell r="F42" t="str">
            <v>Inventory-M&amp;S</v>
          </cell>
          <cell r="G42" t="str">
            <v>Inventory</v>
          </cell>
          <cell r="H42" t="str">
            <v>Bal. Sheet</v>
          </cell>
        </row>
        <row r="43">
          <cell r="E43" t="str">
            <v>132-03</v>
          </cell>
          <cell r="F43" t="str">
            <v>Inventory-M&amp;S</v>
          </cell>
          <cell r="G43" t="str">
            <v>Inventory</v>
          </cell>
          <cell r="H43" t="str">
            <v>Bal. Sheet</v>
          </cell>
        </row>
        <row r="44">
          <cell r="E44" t="str">
            <v>134-00</v>
          </cell>
          <cell r="F44" t="str">
            <v>Inventory-Coal</v>
          </cell>
          <cell r="G44" t="str">
            <v>Inventory</v>
          </cell>
          <cell r="H44" t="str">
            <v>Bal. Sheet</v>
          </cell>
        </row>
        <row r="45">
          <cell r="E45" t="str">
            <v>140-00</v>
          </cell>
          <cell r="F45" t="str">
            <v>Misc. Prepaids</v>
          </cell>
          <cell r="G45" t="str">
            <v>Prepaid Accounts</v>
          </cell>
          <cell r="H45" t="str">
            <v>Bal. Sheet</v>
          </cell>
        </row>
        <row r="46">
          <cell r="E46" t="str">
            <v>140-01</v>
          </cell>
          <cell r="F46" t="str">
            <v>Misc. Prepaids</v>
          </cell>
          <cell r="G46" t="str">
            <v>Prepaid Accounts</v>
          </cell>
          <cell r="H46" t="str">
            <v>Bal. Sheet</v>
          </cell>
        </row>
        <row r="47">
          <cell r="E47" t="str">
            <v>143-00</v>
          </cell>
          <cell r="F47" t="str">
            <v>Other A/R - Previous-DO NOT USE</v>
          </cell>
          <cell r="G47" t="str">
            <v>Accounts Receivable</v>
          </cell>
          <cell r="H47" t="str">
            <v>Bal. Sheet</v>
          </cell>
        </row>
        <row r="48">
          <cell r="E48" t="str">
            <v>144-00</v>
          </cell>
          <cell r="F48" t="str">
            <v>Prepaid Insurance</v>
          </cell>
          <cell r="G48" t="str">
            <v>Prepaid Accounts</v>
          </cell>
          <cell r="H48" t="str">
            <v>Bal. Sheet</v>
          </cell>
        </row>
        <row r="49">
          <cell r="E49" t="str">
            <v>144-01</v>
          </cell>
          <cell r="F49" t="str">
            <v>Prepaid Insurance</v>
          </cell>
          <cell r="G49" t="str">
            <v>Prepaid Accounts</v>
          </cell>
          <cell r="H49" t="str">
            <v>Bal. Sheet</v>
          </cell>
        </row>
        <row r="50">
          <cell r="E50" t="str">
            <v>144-02</v>
          </cell>
          <cell r="F50" t="str">
            <v>Prepaid Insurance</v>
          </cell>
          <cell r="G50" t="str">
            <v>Prepaid Accounts</v>
          </cell>
          <cell r="H50" t="str">
            <v>Bal. Sheet</v>
          </cell>
        </row>
        <row r="51">
          <cell r="E51" t="str">
            <v>144-03</v>
          </cell>
          <cell r="F51" t="str">
            <v>Prepaid Insurance</v>
          </cell>
          <cell r="G51" t="str">
            <v>Prepaid Accounts</v>
          </cell>
          <cell r="H51" t="str">
            <v>Bal. Sheet</v>
          </cell>
        </row>
        <row r="52">
          <cell r="E52" t="str">
            <v>144-04</v>
          </cell>
          <cell r="F52" t="str">
            <v>Prepaid Insurance</v>
          </cell>
          <cell r="G52" t="str">
            <v>Prepaid Accounts</v>
          </cell>
          <cell r="H52" t="str">
            <v>Bal. Sheet</v>
          </cell>
        </row>
        <row r="53">
          <cell r="E53" t="str">
            <v>144-05</v>
          </cell>
          <cell r="F53" t="str">
            <v>Prepaid Insurance</v>
          </cell>
          <cell r="G53" t="str">
            <v>Prepaid Accounts</v>
          </cell>
          <cell r="H53" t="str">
            <v>Bal. Sheet</v>
          </cell>
        </row>
        <row r="54">
          <cell r="E54" t="str">
            <v>144-06</v>
          </cell>
          <cell r="F54" t="str">
            <v>Prepaid Insurance</v>
          </cell>
          <cell r="G54" t="str">
            <v>Prepaid Accounts</v>
          </cell>
          <cell r="H54" t="str">
            <v>Bal. Sheet</v>
          </cell>
        </row>
        <row r="55">
          <cell r="E55" t="str">
            <v>144-07</v>
          </cell>
          <cell r="F55" t="str">
            <v>Prepaid Insurance</v>
          </cell>
          <cell r="G55" t="str">
            <v>Prepaid Accounts</v>
          </cell>
          <cell r="H55" t="str">
            <v>Bal. Sheet</v>
          </cell>
        </row>
        <row r="56">
          <cell r="E56" t="str">
            <v>146-01</v>
          </cell>
          <cell r="F56" t="str">
            <v>S/T Deferred Income Tax</v>
          </cell>
          <cell r="G56" t="str">
            <v>Accum. Deferred Income Taxes</v>
          </cell>
          <cell r="H56" t="str">
            <v>Bal. Sheet</v>
          </cell>
        </row>
        <row r="57">
          <cell r="E57" t="str">
            <v>146-02</v>
          </cell>
          <cell r="F57" t="str">
            <v>S/T Deferred Income Tax</v>
          </cell>
          <cell r="G57" t="str">
            <v>Accum. Deferred Income Taxes</v>
          </cell>
          <cell r="H57" t="str">
            <v>Bal. Sheet</v>
          </cell>
        </row>
        <row r="58">
          <cell r="E58" t="str">
            <v>149-00</v>
          </cell>
          <cell r="F58" t="str">
            <v>Other Current Assets</v>
          </cell>
          <cell r="G58" t="str">
            <v>Other Current Assets</v>
          </cell>
          <cell r="H58" t="str">
            <v>Bal. Sheet</v>
          </cell>
        </row>
        <row r="59">
          <cell r="E59" t="str">
            <v>150-00</v>
          </cell>
          <cell r="F59" t="str">
            <v>L/T Notes Receivable</v>
          </cell>
          <cell r="G59" t="str">
            <v>L/T Notes Receivable</v>
          </cell>
          <cell r="H59" t="str">
            <v>Bal. Sheet</v>
          </cell>
        </row>
        <row r="60">
          <cell r="E60" t="str">
            <v>152-00</v>
          </cell>
          <cell r="F60" t="str">
            <v>Other L/T Investments</v>
          </cell>
          <cell r="G60" t="str">
            <v>Other L/T Investments</v>
          </cell>
          <cell r="H60" t="str">
            <v>Bal. Sheet</v>
          </cell>
        </row>
        <row r="61">
          <cell r="E61" t="str">
            <v>154-00</v>
          </cell>
          <cell r="F61" t="str">
            <v>Other L/T Assets</v>
          </cell>
          <cell r="G61" t="str">
            <v>Other L/T Assets</v>
          </cell>
          <cell r="H61" t="str">
            <v>Bal. Sheet</v>
          </cell>
        </row>
        <row r="62">
          <cell r="E62" t="str">
            <v>156-01</v>
          </cell>
          <cell r="F62" t="str">
            <v>Acc. L/T Def. Income Tax</v>
          </cell>
          <cell r="G62" t="str">
            <v>Accum. Def. Income Taxes-LT</v>
          </cell>
          <cell r="H62" t="str">
            <v>Bal. Sheet</v>
          </cell>
        </row>
        <row r="63">
          <cell r="E63" t="str">
            <v>156-02</v>
          </cell>
          <cell r="F63" t="str">
            <v>Acc. L/T Def. Income Tax</v>
          </cell>
          <cell r="G63" t="str">
            <v>Accum. Def. Income Taxes-LT</v>
          </cell>
          <cell r="H63" t="str">
            <v>Bal. Sheet</v>
          </cell>
        </row>
        <row r="64">
          <cell r="E64" t="str">
            <v>161-00</v>
          </cell>
          <cell r="F64" t="str">
            <v>Construction in Progress</v>
          </cell>
          <cell r="G64" t="str">
            <v>Construction in Progress</v>
          </cell>
          <cell r="H64" t="str">
            <v>Bal. Sheet</v>
          </cell>
        </row>
        <row r="65">
          <cell r="E65" t="str">
            <v>162-00</v>
          </cell>
          <cell r="F65" t="str">
            <v>Utility Plant in Service</v>
          </cell>
          <cell r="G65" t="str">
            <v>Plant in Service</v>
          </cell>
          <cell r="H65" t="str">
            <v>Bal. Sheet</v>
          </cell>
        </row>
        <row r="66">
          <cell r="E66" t="str">
            <v>163-00</v>
          </cell>
          <cell r="F66" t="str">
            <v>Mine in Service</v>
          </cell>
          <cell r="G66" t="str">
            <v>Plant in Service</v>
          </cell>
          <cell r="H66" t="str">
            <v>Bal. Sheet</v>
          </cell>
        </row>
        <row r="67">
          <cell r="E67" t="str">
            <v>164-00</v>
          </cell>
          <cell r="F67" t="str">
            <v>Land</v>
          </cell>
          <cell r="G67" t="str">
            <v>Plant in Service</v>
          </cell>
          <cell r="H67" t="str">
            <v>Bal. Sheet</v>
          </cell>
        </row>
        <row r="68">
          <cell r="E68" t="str">
            <v>164-01</v>
          </cell>
          <cell r="F68" t="str">
            <v>Land</v>
          </cell>
          <cell r="G68" t="str">
            <v>Plant in Service</v>
          </cell>
          <cell r="H68" t="str">
            <v>Bal. Sheet</v>
          </cell>
        </row>
        <row r="69">
          <cell r="E69" t="str">
            <v>165-00</v>
          </cell>
          <cell r="F69" t="str">
            <v>Land Improvements</v>
          </cell>
          <cell r="G69" t="str">
            <v>Plant in Service</v>
          </cell>
          <cell r="H69" t="str">
            <v>Bal. Sheet</v>
          </cell>
        </row>
        <row r="70">
          <cell r="E70" t="str">
            <v>165-01</v>
          </cell>
          <cell r="F70" t="str">
            <v>Land Improvements</v>
          </cell>
          <cell r="G70" t="str">
            <v>Plant in Service</v>
          </cell>
          <cell r="H70" t="str">
            <v>Bal. Sheet</v>
          </cell>
        </row>
        <row r="71">
          <cell r="E71" t="str">
            <v>165-20</v>
          </cell>
          <cell r="F71" t="str">
            <v>Prepayments - Bechtel - Previous-DO NOT USE</v>
          </cell>
          <cell r="G71" t="str">
            <v>Prepaid Accounts</v>
          </cell>
          <cell r="H71" t="str">
            <v>Bal. Sheet</v>
          </cell>
        </row>
        <row r="72">
          <cell r="E72" t="str">
            <v>166-01</v>
          </cell>
          <cell r="F72" t="str">
            <v>Buildings</v>
          </cell>
          <cell r="G72" t="str">
            <v>Plant in Service</v>
          </cell>
          <cell r="H72" t="str">
            <v>Bal. Sheet</v>
          </cell>
        </row>
        <row r="73">
          <cell r="E73" t="str">
            <v>166-02</v>
          </cell>
          <cell r="F73" t="str">
            <v>Buildings</v>
          </cell>
          <cell r="G73" t="str">
            <v>Plant in Service</v>
          </cell>
          <cell r="H73" t="str">
            <v>Bal. Sheet</v>
          </cell>
        </row>
        <row r="74">
          <cell r="E74" t="str">
            <v>166-03</v>
          </cell>
          <cell r="F74" t="str">
            <v>Buildings</v>
          </cell>
          <cell r="G74" t="str">
            <v>Plant in Service</v>
          </cell>
          <cell r="H74" t="str">
            <v>Bal. Sheet</v>
          </cell>
        </row>
        <row r="75">
          <cell r="E75" t="str">
            <v>166-04</v>
          </cell>
          <cell r="F75" t="str">
            <v>Buildings</v>
          </cell>
          <cell r="G75" t="str">
            <v>Plant in Service</v>
          </cell>
          <cell r="H75" t="str">
            <v>Bal. Sheet</v>
          </cell>
        </row>
        <row r="76">
          <cell r="E76" t="str">
            <v>167-00</v>
          </cell>
          <cell r="F76" t="str">
            <v>Building Improvements</v>
          </cell>
          <cell r="G76" t="str">
            <v>Plant in Service</v>
          </cell>
          <cell r="H76" t="str">
            <v>Bal. Sheet</v>
          </cell>
        </row>
        <row r="77">
          <cell r="E77" t="str">
            <v>168-00</v>
          </cell>
          <cell r="F77" t="str">
            <v>Machinery &amp; Equipment</v>
          </cell>
          <cell r="G77" t="str">
            <v>Plant in Service</v>
          </cell>
          <cell r="H77" t="str">
            <v>Bal. Sheet</v>
          </cell>
        </row>
        <row r="78">
          <cell r="E78" t="str">
            <v>169-00</v>
          </cell>
          <cell r="F78" t="str">
            <v>Vehicles</v>
          </cell>
          <cell r="G78" t="str">
            <v>Plant in Service</v>
          </cell>
          <cell r="H78" t="str">
            <v>Bal. Sheet</v>
          </cell>
        </row>
        <row r="79">
          <cell r="E79" t="str">
            <v>169-01</v>
          </cell>
          <cell r="F79" t="str">
            <v>Vehicles</v>
          </cell>
          <cell r="G79" t="str">
            <v>Plant in Service</v>
          </cell>
          <cell r="H79" t="str">
            <v>Bal. Sheet</v>
          </cell>
        </row>
        <row r="80">
          <cell r="E80" t="str">
            <v>169-02</v>
          </cell>
          <cell r="F80" t="str">
            <v>Vehicles</v>
          </cell>
          <cell r="G80" t="str">
            <v>Plant in Service</v>
          </cell>
          <cell r="H80" t="str">
            <v>Bal. Sheet</v>
          </cell>
        </row>
        <row r="81">
          <cell r="E81" t="str">
            <v>169-03</v>
          </cell>
          <cell r="F81" t="str">
            <v>Vehicles</v>
          </cell>
          <cell r="G81" t="str">
            <v>Plant in Service</v>
          </cell>
          <cell r="H81" t="str">
            <v>Bal. Sheet</v>
          </cell>
        </row>
        <row r="82">
          <cell r="E82" t="str">
            <v>170-00</v>
          </cell>
          <cell r="F82" t="str">
            <v>Furniture &amp; Fixtures</v>
          </cell>
          <cell r="G82" t="str">
            <v>Plant in Service</v>
          </cell>
          <cell r="H82" t="str">
            <v>Bal. Sheet</v>
          </cell>
        </row>
        <row r="83">
          <cell r="E83" t="str">
            <v>171-00</v>
          </cell>
          <cell r="F83" t="str">
            <v>CIP - Previous-DO NOT USE</v>
          </cell>
          <cell r="G83" t="str">
            <v>Construction in Progress</v>
          </cell>
          <cell r="H83" t="str">
            <v>Bal. Sheet</v>
          </cell>
        </row>
        <row r="84">
          <cell r="E84" t="str">
            <v>172-00</v>
          </cell>
          <cell r="F84" t="str">
            <v>Computer &amp; Comm. Equip</v>
          </cell>
          <cell r="G84" t="str">
            <v>Plant in Service</v>
          </cell>
          <cell r="H84" t="str">
            <v>Bal. Sheet</v>
          </cell>
        </row>
        <row r="85">
          <cell r="E85" t="str">
            <v>182-00</v>
          </cell>
          <cell r="F85" t="str">
            <v>Acc. Depreciation</v>
          </cell>
          <cell r="G85" t="str">
            <v>Accum. Depreciation &amp; Amort.</v>
          </cell>
          <cell r="H85" t="str">
            <v>Bal. Sheet</v>
          </cell>
        </row>
        <row r="86">
          <cell r="E86" t="str">
            <v>183-00</v>
          </cell>
          <cell r="F86" t="str">
            <v>Acc. Depreciation</v>
          </cell>
          <cell r="G86" t="str">
            <v>Accum. Depreciation &amp; Amort.</v>
          </cell>
          <cell r="H86" t="str">
            <v>Bal. Sheet</v>
          </cell>
        </row>
        <row r="87">
          <cell r="E87" t="str">
            <v>185-00</v>
          </cell>
          <cell r="F87" t="str">
            <v>Acc. Depreciation</v>
          </cell>
          <cell r="G87" t="str">
            <v>Accum. Depreciation &amp; Amort.</v>
          </cell>
          <cell r="H87" t="str">
            <v>Bal. Sheet</v>
          </cell>
        </row>
        <row r="88">
          <cell r="E88" t="str">
            <v>186-01</v>
          </cell>
          <cell r="F88" t="str">
            <v>Acc. Depreciation</v>
          </cell>
          <cell r="G88" t="str">
            <v>Accum. Depreciation &amp; Amort.</v>
          </cell>
          <cell r="H88" t="str">
            <v>Bal. Sheet</v>
          </cell>
        </row>
        <row r="89">
          <cell r="E89" t="str">
            <v>186-02</v>
          </cell>
          <cell r="F89" t="str">
            <v>Acc. Depreciation</v>
          </cell>
          <cell r="G89" t="str">
            <v>Accum. Depreciation &amp; Amort.</v>
          </cell>
          <cell r="H89" t="str">
            <v>Bal. Sheet</v>
          </cell>
        </row>
        <row r="90">
          <cell r="E90" t="str">
            <v>186-03</v>
          </cell>
          <cell r="F90" t="str">
            <v>Acc. Depreciation</v>
          </cell>
          <cell r="G90" t="str">
            <v>Accum. Depreciation &amp; Amort.</v>
          </cell>
          <cell r="H90" t="str">
            <v>Bal. Sheet</v>
          </cell>
        </row>
        <row r="91">
          <cell r="E91" t="str">
            <v>186-04</v>
          </cell>
          <cell r="F91" t="str">
            <v>Acc. Depreciation</v>
          </cell>
          <cell r="G91" t="str">
            <v>Accum. Depreciation &amp; Amort.</v>
          </cell>
          <cell r="H91" t="str">
            <v>Bal. Sheet</v>
          </cell>
        </row>
        <row r="92">
          <cell r="E92" t="str">
            <v>187-00</v>
          </cell>
          <cell r="F92" t="str">
            <v>Acc. Depreciation</v>
          </cell>
          <cell r="G92" t="str">
            <v>Accum. Depreciation &amp; Amort.</v>
          </cell>
          <cell r="H92" t="str">
            <v>Bal. Sheet</v>
          </cell>
        </row>
        <row r="93">
          <cell r="E93" t="str">
            <v>188-00</v>
          </cell>
          <cell r="F93" t="str">
            <v>Acc. Depreciation</v>
          </cell>
          <cell r="G93" t="str">
            <v>Accum. Depreciation &amp; Amort.</v>
          </cell>
          <cell r="H93" t="str">
            <v>Bal. Sheet</v>
          </cell>
        </row>
        <row r="94">
          <cell r="E94" t="str">
            <v>189-01</v>
          </cell>
          <cell r="F94" t="str">
            <v>Acc. Depreciation</v>
          </cell>
          <cell r="G94" t="str">
            <v>Accum. Depreciation &amp; Amort.</v>
          </cell>
          <cell r="H94" t="str">
            <v>Bal. Sheet</v>
          </cell>
        </row>
        <row r="95">
          <cell r="E95" t="str">
            <v>189-02</v>
          </cell>
          <cell r="F95" t="str">
            <v>Acc. Depreciation</v>
          </cell>
          <cell r="G95" t="str">
            <v>Accum. Depreciation &amp; Amort.</v>
          </cell>
          <cell r="H95" t="str">
            <v>Bal. Sheet</v>
          </cell>
        </row>
        <row r="96">
          <cell r="E96" t="str">
            <v>189-03</v>
          </cell>
          <cell r="F96" t="str">
            <v>Acc. Depreciation</v>
          </cell>
          <cell r="G96" t="str">
            <v>Accum. Depreciation &amp; Amort.</v>
          </cell>
          <cell r="H96" t="str">
            <v>Bal. Sheet</v>
          </cell>
        </row>
        <row r="97">
          <cell r="E97" t="str">
            <v>190-00</v>
          </cell>
          <cell r="F97" t="str">
            <v>Acc. Depreciation</v>
          </cell>
          <cell r="G97" t="str">
            <v>Accum. Depreciation &amp; Amort.</v>
          </cell>
          <cell r="H97" t="str">
            <v>Bal. Sheet</v>
          </cell>
        </row>
        <row r="98">
          <cell r="E98" t="str">
            <v>192-00</v>
          </cell>
          <cell r="F98" t="str">
            <v>Acc. Depreciation</v>
          </cell>
          <cell r="G98" t="str">
            <v>Accum. Depreciation &amp; Amort.</v>
          </cell>
          <cell r="H98" t="str">
            <v>Bal. Sheet</v>
          </cell>
        </row>
        <row r="99">
          <cell r="E99" t="str">
            <v>210-00</v>
          </cell>
          <cell r="F99" t="str">
            <v>Accounts Payable</v>
          </cell>
          <cell r="G99" t="str">
            <v>Accounts Payable</v>
          </cell>
          <cell r="H99" t="str">
            <v>Bal. Sheet</v>
          </cell>
        </row>
        <row r="100">
          <cell r="E100" t="str">
            <v>211-01</v>
          </cell>
          <cell r="F100" t="str">
            <v>Misc. Paid-in Capital - Previous-DO NOT USE</v>
          </cell>
          <cell r="G100" t="str">
            <v>Additional Paid-in Capital</v>
          </cell>
          <cell r="H100" t="str">
            <v>Bal. Sheet</v>
          </cell>
        </row>
        <row r="101">
          <cell r="E101" t="str">
            <v>211-02</v>
          </cell>
          <cell r="F101" t="str">
            <v>Misc. Paid-in Capital - Previous-DO NOT USE</v>
          </cell>
          <cell r="G101" t="str">
            <v>Additional Paid-in Capital</v>
          </cell>
          <cell r="H101" t="str">
            <v>Bal. Sheet</v>
          </cell>
        </row>
        <row r="102">
          <cell r="E102" t="str">
            <v>211-03</v>
          </cell>
          <cell r="F102" t="str">
            <v>Misc. Paid-in Capital - Previous-DO NOT USE</v>
          </cell>
          <cell r="G102" t="str">
            <v>Additional Paid-in Capital</v>
          </cell>
          <cell r="H102" t="str">
            <v>Bal. Sheet</v>
          </cell>
        </row>
        <row r="103">
          <cell r="E103" t="str">
            <v>211-04</v>
          </cell>
          <cell r="F103" t="str">
            <v>Misc. Paid-in Capital - Previous-DO NOT USE</v>
          </cell>
          <cell r="G103" t="str">
            <v>Additional Paid-in Capital</v>
          </cell>
          <cell r="H103" t="str">
            <v>Bal. Sheet</v>
          </cell>
        </row>
        <row r="104">
          <cell r="E104" t="str">
            <v>211-05</v>
          </cell>
          <cell r="F104" t="str">
            <v>Misc. Paid-in Capital - Previous-DO NOT USE</v>
          </cell>
          <cell r="G104" t="str">
            <v>Additional Paid-in Capital</v>
          </cell>
          <cell r="H104" t="str">
            <v>Bal. Sheet</v>
          </cell>
        </row>
        <row r="105">
          <cell r="E105" t="str">
            <v>211-06</v>
          </cell>
          <cell r="F105" t="str">
            <v>Misc. Paid-in Capital - Previous-DO NOT USE</v>
          </cell>
          <cell r="G105" t="str">
            <v>Additional Paid-in Capital</v>
          </cell>
          <cell r="H105" t="str">
            <v>Bal. Sheet</v>
          </cell>
        </row>
        <row r="106">
          <cell r="E106" t="str">
            <v>211-07</v>
          </cell>
          <cell r="F106" t="str">
            <v>Misc. Paid-in Capital - Previous-DO NOT USE</v>
          </cell>
          <cell r="G106" t="str">
            <v>Additional Paid-in Capital</v>
          </cell>
          <cell r="H106" t="str">
            <v>Bal. Sheet</v>
          </cell>
        </row>
        <row r="107">
          <cell r="E107" t="str">
            <v>211-08</v>
          </cell>
          <cell r="F107" t="str">
            <v>Misc. Paid-in Capital - Previous-DO NOT USE</v>
          </cell>
          <cell r="G107" t="str">
            <v>Additional Paid-in Capital</v>
          </cell>
          <cell r="H107" t="str">
            <v>Bal. Sheet</v>
          </cell>
        </row>
        <row r="108">
          <cell r="E108" t="str">
            <v>211-09</v>
          </cell>
          <cell r="F108" t="str">
            <v>Misc. Paid-in Capital - Previous-DO NOT USE</v>
          </cell>
          <cell r="G108" t="str">
            <v>Additional Paid-in Capital</v>
          </cell>
          <cell r="H108" t="str">
            <v>Bal. Sheet</v>
          </cell>
        </row>
        <row r="109">
          <cell r="E109" t="str">
            <v>212-00</v>
          </cell>
          <cell r="F109" t="str">
            <v>Accounts Payable</v>
          </cell>
          <cell r="G109" t="str">
            <v>Accounts Payable</v>
          </cell>
          <cell r="H109" t="str">
            <v>Bal. Sheet</v>
          </cell>
        </row>
        <row r="110">
          <cell r="E110" t="str">
            <v>213-00</v>
          </cell>
          <cell r="F110" t="str">
            <v>Accounts Payable</v>
          </cell>
          <cell r="G110" t="str">
            <v>Accounts Payable</v>
          </cell>
          <cell r="H110" t="str">
            <v>Bal. Sheet</v>
          </cell>
        </row>
        <row r="111">
          <cell r="E111" t="str">
            <v>214-00</v>
          </cell>
          <cell r="F111" t="str">
            <v>Accrued Payables</v>
          </cell>
          <cell r="G111" t="str">
            <v>Accounts Payable</v>
          </cell>
          <cell r="H111" t="str">
            <v>Bal. Sheet</v>
          </cell>
        </row>
        <row r="112">
          <cell r="E112" t="str">
            <v>216-00</v>
          </cell>
          <cell r="F112" t="str">
            <v>Accrued Payables</v>
          </cell>
          <cell r="G112" t="str">
            <v>Accounts Payable</v>
          </cell>
          <cell r="H112" t="str">
            <v>Bal. Sheet</v>
          </cell>
        </row>
        <row r="113">
          <cell r="E113" t="str">
            <v>217-00</v>
          </cell>
          <cell r="F113" t="str">
            <v>Interest Payable</v>
          </cell>
          <cell r="G113" t="str">
            <v>Interest Payable</v>
          </cell>
          <cell r="H113" t="str">
            <v>Bal. Sheet</v>
          </cell>
        </row>
        <row r="114">
          <cell r="E114" t="str">
            <v>218-00</v>
          </cell>
          <cell r="F114" t="str">
            <v>Interest Payable</v>
          </cell>
          <cell r="G114" t="str">
            <v>Interest Payable</v>
          </cell>
          <cell r="H114" t="str">
            <v>Bal. Sheet</v>
          </cell>
        </row>
        <row r="115">
          <cell r="E115" t="str">
            <v>220-00</v>
          </cell>
          <cell r="F115" t="str">
            <v>Wages &amp; Salaries Payable</v>
          </cell>
          <cell r="G115" t="str">
            <v>Payroll Payable</v>
          </cell>
          <cell r="H115" t="str">
            <v>Bal. Sheet</v>
          </cell>
        </row>
        <row r="116">
          <cell r="E116" t="str">
            <v>221-00</v>
          </cell>
          <cell r="F116" t="str">
            <v>Acc. Wages Payable</v>
          </cell>
          <cell r="G116" t="str">
            <v>Bonuses Payable</v>
          </cell>
          <cell r="H116" t="str">
            <v>Bal. Sheet</v>
          </cell>
        </row>
        <row r="117">
          <cell r="E117" t="str">
            <v>222-00</v>
          </cell>
          <cell r="F117" t="str">
            <v>State Income Tax</v>
          </cell>
          <cell r="G117" t="str">
            <v>Payroll Taxes Payable</v>
          </cell>
          <cell r="H117" t="str">
            <v>Bal. Sheet</v>
          </cell>
        </row>
        <row r="118">
          <cell r="E118" t="str">
            <v>222-01</v>
          </cell>
          <cell r="F118" t="str">
            <v>State Income Tax</v>
          </cell>
          <cell r="G118" t="str">
            <v>Payroll Taxes Payable</v>
          </cell>
          <cell r="H118" t="str">
            <v>Bal. Sheet</v>
          </cell>
        </row>
        <row r="119">
          <cell r="E119" t="str">
            <v>222-02</v>
          </cell>
          <cell r="F119" t="str">
            <v>State Income Tax</v>
          </cell>
          <cell r="G119" t="str">
            <v>Payroll Taxes Payable</v>
          </cell>
          <cell r="H119" t="str">
            <v>Bal. Sheet</v>
          </cell>
        </row>
        <row r="120">
          <cell r="E120" t="str">
            <v>223-00</v>
          </cell>
          <cell r="F120" t="str">
            <v>Federal Income Tax</v>
          </cell>
          <cell r="G120" t="str">
            <v>Payroll Taxes Payable</v>
          </cell>
          <cell r="H120" t="str">
            <v>Bal. Sheet</v>
          </cell>
        </row>
        <row r="121">
          <cell r="E121" t="str">
            <v>224-00</v>
          </cell>
          <cell r="F121" t="str">
            <v>FICA</v>
          </cell>
          <cell r="G121" t="str">
            <v>Payroll Taxes Payable</v>
          </cell>
          <cell r="H121" t="str">
            <v>Bal. Sheet</v>
          </cell>
        </row>
        <row r="122">
          <cell r="E122" t="str">
            <v>225-00</v>
          </cell>
          <cell r="F122" t="str">
            <v>Medicare</v>
          </cell>
          <cell r="G122" t="str">
            <v>Payroll Taxes Payable</v>
          </cell>
          <cell r="H122" t="str">
            <v>Bal. Sheet</v>
          </cell>
        </row>
        <row r="123">
          <cell r="E123" t="str">
            <v>226-00</v>
          </cell>
          <cell r="F123" t="str">
            <v>Federal Unemployment</v>
          </cell>
          <cell r="G123" t="str">
            <v>Payroll Taxes Payable</v>
          </cell>
          <cell r="H123" t="str">
            <v>Bal. Sheet</v>
          </cell>
        </row>
        <row r="124">
          <cell r="E124" t="str">
            <v>227-00</v>
          </cell>
          <cell r="F124" t="str">
            <v>State Unemployment</v>
          </cell>
          <cell r="G124" t="str">
            <v>Payroll Taxes Payable</v>
          </cell>
          <cell r="H124" t="str">
            <v>Bal. Sheet</v>
          </cell>
        </row>
        <row r="125">
          <cell r="E125" t="str">
            <v>228-00</v>
          </cell>
          <cell r="F125" t="str">
            <v>Acc. Benefits Payable</v>
          </cell>
          <cell r="G125" t="str">
            <v>Accrued Benefits Payable</v>
          </cell>
          <cell r="H125" t="str">
            <v>Bal. Sheet</v>
          </cell>
        </row>
        <row r="126">
          <cell r="E126" t="str">
            <v>228-01</v>
          </cell>
          <cell r="F126" t="str">
            <v>Acc. Benefits Payable</v>
          </cell>
          <cell r="G126" t="str">
            <v>Accrued Benefits Payable</v>
          </cell>
          <cell r="H126" t="str">
            <v>Bal. Sheet</v>
          </cell>
        </row>
        <row r="127">
          <cell r="E127" t="str">
            <v>228-02</v>
          </cell>
          <cell r="F127" t="str">
            <v>Acc. Benefits Payable</v>
          </cell>
          <cell r="G127" t="str">
            <v>Accrued Benefits Payable</v>
          </cell>
          <cell r="H127" t="str">
            <v>Bal. Sheet</v>
          </cell>
        </row>
        <row r="128">
          <cell r="E128" t="str">
            <v>228-03</v>
          </cell>
          <cell r="F128" t="str">
            <v>Acc. Benefits Payable</v>
          </cell>
          <cell r="G128" t="str">
            <v>Accrued Benefits Payable</v>
          </cell>
          <cell r="H128" t="str">
            <v>Bal. Sheet</v>
          </cell>
        </row>
        <row r="129">
          <cell r="E129" t="str">
            <v>228-04</v>
          </cell>
          <cell r="F129" t="str">
            <v>Acc. Benefits Payable</v>
          </cell>
          <cell r="G129" t="str">
            <v>Accrued Benefits Payable</v>
          </cell>
          <cell r="H129" t="str">
            <v>Bal. Sheet</v>
          </cell>
        </row>
        <row r="130">
          <cell r="E130" t="str">
            <v>228-05</v>
          </cell>
          <cell r="F130" t="str">
            <v>Acc. Benefits Payable</v>
          </cell>
          <cell r="G130" t="str">
            <v>Accrued Benefits Payable</v>
          </cell>
          <cell r="H130" t="str">
            <v>Bal. Sheet</v>
          </cell>
        </row>
        <row r="131">
          <cell r="E131" t="str">
            <v>228-06</v>
          </cell>
          <cell r="F131" t="str">
            <v>Acc. Benefits Payable</v>
          </cell>
          <cell r="G131" t="str">
            <v>Accrued Benefits Payable</v>
          </cell>
          <cell r="H131" t="str">
            <v>Bal. Sheet</v>
          </cell>
        </row>
        <row r="132">
          <cell r="E132" t="str">
            <v>228-07</v>
          </cell>
          <cell r="F132" t="str">
            <v>Acc. Benefits Payable</v>
          </cell>
          <cell r="G132" t="str">
            <v>Accrued Benefits Payable</v>
          </cell>
          <cell r="H132" t="str">
            <v>Bal. Sheet</v>
          </cell>
        </row>
        <row r="133">
          <cell r="E133" t="str">
            <v>228-08</v>
          </cell>
          <cell r="F133" t="str">
            <v>Acc. Benefits Payable</v>
          </cell>
          <cell r="G133" t="str">
            <v>Accrued Benefits Payable</v>
          </cell>
          <cell r="H133" t="str">
            <v>Bal. Sheet</v>
          </cell>
        </row>
        <row r="134">
          <cell r="E134" t="str">
            <v>228-09</v>
          </cell>
          <cell r="F134" t="str">
            <v>Acc. Benefits Payable</v>
          </cell>
          <cell r="G134" t="str">
            <v>Accrued Benefits Payable</v>
          </cell>
          <cell r="H134" t="str">
            <v>Bal. Sheet</v>
          </cell>
        </row>
        <row r="135">
          <cell r="E135" t="str">
            <v>228-10</v>
          </cell>
          <cell r="F135" t="str">
            <v>Acc. Benefits Payable</v>
          </cell>
          <cell r="G135" t="str">
            <v>Accrued Benefits Payable</v>
          </cell>
          <cell r="H135" t="str">
            <v>Bal. Sheet</v>
          </cell>
        </row>
        <row r="136">
          <cell r="E136" t="str">
            <v>228-11</v>
          </cell>
          <cell r="F136" t="str">
            <v>Acc. Benefits Payable</v>
          </cell>
          <cell r="G136" t="str">
            <v>Accrued Benefits Payable</v>
          </cell>
          <cell r="H136" t="str">
            <v>Bal. Sheet</v>
          </cell>
        </row>
        <row r="137">
          <cell r="E137" t="str">
            <v>228-12</v>
          </cell>
          <cell r="F137" t="str">
            <v>Acc. Benefits Payable</v>
          </cell>
          <cell r="G137" t="str">
            <v>Accrued Benefits Payable</v>
          </cell>
          <cell r="H137" t="str">
            <v>Bal. Sheet</v>
          </cell>
        </row>
        <row r="138">
          <cell r="E138" t="str">
            <v>228-13</v>
          </cell>
          <cell r="F138" t="str">
            <v>Acc. Benefits Payable</v>
          </cell>
          <cell r="G138" t="str">
            <v>Accrued Benefits Payable</v>
          </cell>
          <cell r="H138" t="str">
            <v>Bal. Sheet</v>
          </cell>
        </row>
        <row r="139">
          <cell r="E139" t="str">
            <v>228-50</v>
          </cell>
          <cell r="F139" t="str">
            <v>Acc. Benefits Payable</v>
          </cell>
          <cell r="G139" t="str">
            <v>Accrued Benefits Payable</v>
          </cell>
          <cell r="H139" t="str">
            <v>Bal. Sheet</v>
          </cell>
        </row>
        <row r="140">
          <cell r="E140" t="str">
            <v>232-01</v>
          </cell>
          <cell r="F140" t="str">
            <v>Accounts Payable - Previous-DO NOT USE</v>
          </cell>
          <cell r="G140" t="str">
            <v>Accounts Payable</v>
          </cell>
          <cell r="H140" t="str">
            <v>Bal. Sheet</v>
          </cell>
        </row>
        <row r="141">
          <cell r="E141" t="str">
            <v>241-00</v>
          </cell>
          <cell r="F141" t="str">
            <v>State Sales and Use Tax Payable</v>
          </cell>
          <cell r="G141" t="str">
            <v>Sales &amp; Use Tax Payable</v>
          </cell>
          <cell r="H141" t="str">
            <v>Bal. Sheet</v>
          </cell>
        </row>
        <row r="142">
          <cell r="E142" t="str">
            <v>242-00</v>
          </cell>
          <cell r="F142" t="str">
            <v>Excise Tax Payables</v>
          </cell>
          <cell r="G142" t="str">
            <v>Excise Tax Payable</v>
          </cell>
          <cell r="H142" t="str">
            <v>Bal. Sheet</v>
          </cell>
        </row>
        <row r="143">
          <cell r="E143" t="str">
            <v>243-00</v>
          </cell>
          <cell r="F143" t="str">
            <v>Acc. Property Tax</v>
          </cell>
          <cell r="G143" t="str">
            <v>Accrued Property Tax</v>
          </cell>
          <cell r="H143" t="str">
            <v>Bal. Sheet</v>
          </cell>
        </row>
        <row r="144">
          <cell r="E144" t="str">
            <v>244-00</v>
          </cell>
          <cell r="F144" t="str">
            <v>Reclamation Tax Payable</v>
          </cell>
          <cell r="G144" t="str">
            <v>Reclamation Tax Payable</v>
          </cell>
          <cell r="H144" t="str">
            <v>Bal. Sheet</v>
          </cell>
        </row>
        <row r="145">
          <cell r="E145" t="str">
            <v>245-00</v>
          </cell>
          <cell r="F145" t="str">
            <v>Other Accrued Expenses</v>
          </cell>
          <cell r="G145" t="str">
            <v>Other Accrued Expenses</v>
          </cell>
          <cell r="H145" t="str">
            <v>Bal. Sheet</v>
          </cell>
        </row>
        <row r="146">
          <cell r="E146" t="str">
            <v>250-00</v>
          </cell>
          <cell r="F146" t="str">
            <v>Current Notes Payable</v>
          </cell>
          <cell r="G146" t="str">
            <v>Notes Payable</v>
          </cell>
          <cell r="H146" t="str">
            <v>Bal. Sheet</v>
          </cell>
        </row>
        <row r="147">
          <cell r="E147" t="str">
            <v>255-00</v>
          </cell>
          <cell r="F147" t="str">
            <v>Short Term Debt</v>
          </cell>
          <cell r="G147" t="str">
            <v>Short Term Debt</v>
          </cell>
          <cell r="H147" t="str">
            <v>Bal. Sheet</v>
          </cell>
        </row>
        <row r="148">
          <cell r="E148" t="str">
            <v>260-01</v>
          </cell>
          <cell r="F148" t="str">
            <v>Income Tax Payable</v>
          </cell>
          <cell r="G148" t="str">
            <v>Income Taxes Payable</v>
          </cell>
          <cell r="H148" t="str">
            <v>Bal. Sheet</v>
          </cell>
        </row>
        <row r="149">
          <cell r="E149" t="str">
            <v>260-02</v>
          </cell>
          <cell r="F149" t="str">
            <v>Income Tax Payable</v>
          </cell>
          <cell r="G149" t="str">
            <v>Income Taxes Payable</v>
          </cell>
          <cell r="H149" t="str">
            <v>Bal. Sheet</v>
          </cell>
        </row>
        <row r="150">
          <cell r="E150" t="str">
            <v>265-01</v>
          </cell>
          <cell r="F150" t="str">
            <v>Other Accrued Expenses</v>
          </cell>
          <cell r="G150" t="str">
            <v>Other Accrued Expenses</v>
          </cell>
          <cell r="H150" t="str">
            <v>Bal. Sheet</v>
          </cell>
        </row>
        <row r="151">
          <cell r="E151" t="str">
            <v>270-00</v>
          </cell>
          <cell r="F151" t="str">
            <v>L/T Notes Payable</v>
          </cell>
          <cell r="G151" t="str">
            <v>Long Term Notes Payable</v>
          </cell>
          <cell r="H151" t="str">
            <v>Bal. Sheet</v>
          </cell>
        </row>
        <row r="152">
          <cell r="E152" t="str">
            <v>275-00</v>
          </cell>
          <cell r="F152" t="str">
            <v>L/T Debt</v>
          </cell>
          <cell r="G152" t="str">
            <v>Long Term Debt</v>
          </cell>
          <cell r="H152" t="str">
            <v>Bal. Sheet</v>
          </cell>
        </row>
        <row r="153">
          <cell r="E153" t="str">
            <v>280-01</v>
          </cell>
          <cell r="F153" t="str">
            <v>L/T Deferred Income Tax</v>
          </cell>
          <cell r="G153" t="str">
            <v>Deferred Income Taxes</v>
          </cell>
          <cell r="H153" t="str">
            <v>Bal. Sheet</v>
          </cell>
        </row>
        <row r="154">
          <cell r="E154" t="str">
            <v>280-02</v>
          </cell>
          <cell r="F154" t="str">
            <v>L/T Deferred Income Tax</v>
          </cell>
          <cell r="G154" t="str">
            <v>Deferred Income Taxes</v>
          </cell>
          <cell r="H154" t="str">
            <v>Bal. Sheet</v>
          </cell>
        </row>
        <row r="155">
          <cell r="E155" t="str">
            <v>285-00</v>
          </cell>
          <cell r="F155" t="str">
            <v>Asset Retirement Obligations</v>
          </cell>
          <cell r="G155" t="str">
            <v>Asset Retirement Obligations</v>
          </cell>
          <cell r="H155" t="str">
            <v>Bal. Sheet</v>
          </cell>
        </row>
        <row r="156">
          <cell r="E156" t="str">
            <v>290-00</v>
          </cell>
          <cell r="F156" t="str">
            <v>Other Noncurrent Liab.</v>
          </cell>
          <cell r="G156" t="str">
            <v>Other Noncurrent Liab.</v>
          </cell>
          <cell r="H156" t="str">
            <v>Bal. Sheet</v>
          </cell>
        </row>
        <row r="157">
          <cell r="E157" t="str">
            <v>301-00</v>
          </cell>
          <cell r="F157" t="str">
            <v>Shareholders' Equity</v>
          </cell>
          <cell r="G157" t="str">
            <v>Shareholders' Equity</v>
          </cell>
          <cell r="H157" t="str">
            <v>Bal. Sheet</v>
          </cell>
        </row>
        <row r="158">
          <cell r="E158" t="str">
            <v>305-00</v>
          </cell>
          <cell r="F158" t="str">
            <v>Additional Paid-in Capital</v>
          </cell>
          <cell r="G158" t="str">
            <v>Additional Paid-in Capital</v>
          </cell>
          <cell r="H158" t="str">
            <v>Bal. Sheet</v>
          </cell>
        </row>
        <row r="159">
          <cell r="E159" t="str">
            <v>305-01</v>
          </cell>
          <cell r="F159" t="str">
            <v>Additional Paid-in Capital</v>
          </cell>
          <cell r="G159" t="str">
            <v>Additional Paid-in Capital</v>
          </cell>
          <cell r="H159" t="str">
            <v>Bal. Sheet</v>
          </cell>
        </row>
        <row r="160">
          <cell r="E160" t="str">
            <v>305-02</v>
          </cell>
          <cell r="F160" t="str">
            <v>Additional Paid-in Capital</v>
          </cell>
          <cell r="G160" t="str">
            <v>Additional Paid-in Capital</v>
          </cell>
          <cell r="H160" t="str">
            <v>Bal. Sheet</v>
          </cell>
        </row>
        <row r="161">
          <cell r="E161" t="str">
            <v>305-03</v>
          </cell>
          <cell r="F161" t="str">
            <v>Additional Paid-in Capital</v>
          </cell>
          <cell r="G161" t="str">
            <v>Additional Paid-in Capital</v>
          </cell>
          <cell r="H161" t="str">
            <v>Bal. Sheet</v>
          </cell>
        </row>
        <row r="162">
          <cell r="E162" t="str">
            <v>305-04</v>
          </cell>
          <cell r="F162" t="str">
            <v>Additional Paid-in Capital</v>
          </cell>
          <cell r="G162" t="str">
            <v>Additional Paid-in Capital</v>
          </cell>
          <cell r="H162" t="str">
            <v>Bal. Sheet</v>
          </cell>
        </row>
        <row r="163">
          <cell r="E163" t="str">
            <v>305-05</v>
          </cell>
          <cell r="F163" t="str">
            <v>Additional Paid-in Capital</v>
          </cell>
          <cell r="G163" t="str">
            <v>Additional Paid-in Capital</v>
          </cell>
          <cell r="H163" t="str">
            <v>Bal. Sheet</v>
          </cell>
        </row>
        <row r="164">
          <cell r="E164" t="str">
            <v>305-06</v>
          </cell>
          <cell r="F164" t="str">
            <v>Additional Paid-in Capital</v>
          </cell>
          <cell r="G164" t="str">
            <v>Additional Paid-in Capital</v>
          </cell>
          <cell r="H164" t="str">
            <v>Bal. Sheet</v>
          </cell>
        </row>
        <row r="165">
          <cell r="E165" t="str">
            <v>305-07</v>
          </cell>
          <cell r="F165" t="str">
            <v>Additional Paid-in Capital</v>
          </cell>
          <cell r="G165" t="str">
            <v>Additional Paid-in Capital</v>
          </cell>
          <cell r="H165" t="str">
            <v>Bal. Sheet</v>
          </cell>
        </row>
        <row r="166">
          <cell r="E166" t="str">
            <v>305-08</v>
          </cell>
          <cell r="F166" t="str">
            <v>Additional Paid-in Capital</v>
          </cell>
          <cell r="G166" t="str">
            <v>Additional Paid-in Capital</v>
          </cell>
          <cell r="H166" t="str">
            <v>Bal. Sheet</v>
          </cell>
        </row>
        <row r="167">
          <cell r="E167" t="str">
            <v>305-09</v>
          </cell>
          <cell r="F167" t="str">
            <v>Additional Paid-in Capital</v>
          </cell>
          <cell r="G167" t="str">
            <v>Additional Paid-in Capital</v>
          </cell>
          <cell r="H167" t="str">
            <v>Bal. Sheet</v>
          </cell>
        </row>
        <row r="168">
          <cell r="E168" t="str">
            <v>320-00</v>
          </cell>
          <cell r="F168" t="str">
            <v>Retained Earnings</v>
          </cell>
          <cell r="G168" t="str">
            <v>Retained Earnings</v>
          </cell>
          <cell r="H168" t="str">
            <v>Bal. Sheet</v>
          </cell>
        </row>
        <row r="169">
          <cell r="E169" t="str">
            <v>320-01</v>
          </cell>
          <cell r="F169" t="str">
            <v>Retained Earnings</v>
          </cell>
          <cell r="G169" t="str">
            <v>Retained Earnings</v>
          </cell>
          <cell r="H169" t="str">
            <v>Bal. Sheet</v>
          </cell>
        </row>
        <row r="170">
          <cell r="E170" t="str">
            <v>320-02</v>
          </cell>
          <cell r="F170" t="str">
            <v>Retained Earnings</v>
          </cell>
          <cell r="G170" t="str">
            <v>Retained Earnings</v>
          </cell>
          <cell r="H170" t="str">
            <v>Bal. Sheet</v>
          </cell>
        </row>
        <row r="171">
          <cell r="E171" t="str">
            <v>320-03</v>
          </cell>
          <cell r="F171" t="str">
            <v>Retained Earnings</v>
          </cell>
          <cell r="G171" t="str">
            <v>Retained Earnings</v>
          </cell>
          <cell r="H171" t="str">
            <v>Bal. Sheet</v>
          </cell>
        </row>
        <row r="172">
          <cell r="E172" t="str">
            <v>320-04</v>
          </cell>
          <cell r="F172" t="str">
            <v>Retained Earnings</v>
          </cell>
          <cell r="G172" t="str">
            <v>Retained Earnings</v>
          </cell>
          <cell r="H172" t="str">
            <v>Bal. Sheet</v>
          </cell>
        </row>
        <row r="173">
          <cell r="E173" t="str">
            <v>320-05</v>
          </cell>
          <cell r="F173" t="str">
            <v>Retained Earnings</v>
          </cell>
          <cell r="G173" t="str">
            <v>Retained Earnings</v>
          </cell>
          <cell r="H173" t="str">
            <v>Bal. Sheet</v>
          </cell>
        </row>
        <row r="174">
          <cell r="E174" t="str">
            <v>320-06</v>
          </cell>
          <cell r="F174" t="str">
            <v>Retained Earnings</v>
          </cell>
          <cell r="G174" t="str">
            <v>Retained Earnings</v>
          </cell>
          <cell r="H174" t="str">
            <v>Bal. Sheet</v>
          </cell>
        </row>
        <row r="175">
          <cell r="E175" t="str">
            <v>320-07</v>
          </cell>
          <cell r="F175" t="str">
            <v>Retained Earnings</v>
          </cell>
          <cell r="G175" t="str">
            <v>Retained Earnings</v>
          </cell>
          <cell r="H175" t="str">
            <v>Bal. Sheet</v>
          </cell>
        </row>
        <row r="176">
          <cell r="E176" t="str">
            <v>320-08</v>
          </cell>
          <cell r="F176" t="str">
            <v>Retained Earnings</v>
          </cell>
          <cell r="G176" t="str">
            <v>Retained Earnings</v>
          </cell>
          <cell r="H176" t="str">
            <v>Bal. Sheet</v>
          </cell>
        </row>
        <row r="177">
          <cell r="E177" t="str">
            <v>320-09</v>
          </cell>
          <cell r="F177" t="str">
            <v>Retained Earnings</v>
          </cell>
          <cell r="G177" t="str">
            <v>Retained Earnings</v>
          </cell>
          <cell r="H177" t="str">
            <v>Bal. Sheet</v>
          </cell>
        </row>
        <row r="178">
          <cell r="E178" t="str">
            <v>330-00</v>
          </cell>
          <cell r="F178" t="str">
            <v>Acc. Other Comp. Gain/Loss</v>
          </cell>
          <cell r="G178" t="str">
            <v>Accum. Gain/Loss</v>
          </cell>
          <cell r="H178" t="str">
            <v>Bal. Sheet</v>
          </cell>
        </row>
        <row r="179">
          <cell r="E179" t="str">
            <v>330-01</v>
          </cell>
          <cell r="F179" t="str">
            <v>Acc. Other Comp. Gain/Loss</v>
          </cell>
          <cell r="G179" t="str">
            <v>Accum. Gain/Loss</v>
          </cell>
          <cell r="H179" t="str">
            <v>Bal. Sheet</v>
          </cell>
        </row>
        <row r="180">
          <cell r="E180" t="str">
            <v>330-02</v>
          </cell>
          <cell r="F180" t="str">
            <v>Acc. Other Comp. Gain/Loss</v>
          </cell>
          <cell r="G180" t="str">
            <v>Accum. Gain/Loss</v>
          </cell>
          <cell r="H180" t="str">
            <v>Bal. Sheet</v>
          </cell>
        </row>
        <row r="181">
          <cell r="E181" t="str">
            <v>330-03</v>
          </cell>
          <cell r="F181" t="str">
            <v>Acc. Other Comp. Gain/Loss</v>
          </cell>
          <cell r="G181" t="str">
            <v>Accum. Gain/Loss</v>
          </cell>
          <cell r="H181" t="str">
            <v>Bal. Sheet</v>
          </cell>
        </row>
        <row r="182">
          <cell r="E182" t="str">
            <v>330-04</v>
          </cell>
          <cell r="F182" t="str">
            <v>Acc. Other Comp. Gain/Loss</v>
          </cell>
          <cell r="G182" t="str">
            <v>Accum. Gain/Loss</v>
          </cell>
          <cell r="H182" t="str">
            <v>Bal. Sheet</v>
          </cell>
        </row>
        <row r="183">
          <cell r="E183" t="str">
            <v>330-05</v>
          </cell>
          <cell r="F183" t="str">
            <v>Acc. Other Comp. Gain/Loss</v>
          </cell>
          <cell r="G183" t="str">
            <v>Accum. Gain/Loss</v>
          </cell>
          <cell r="H183" t="str">
            <v>Bal. Sheet</v>
          </cell>
        </row>
        <row r="184">
          <cell r="E184" t="str">
            <v>330-06</v>
          </cell>
          <cell r="F184" t="str">
            <v>Acc. Other Comp. Gain/Loss</v>
          </cell>
          <cell r="G184" t="str">
            <v>Accum. Gain/Loss</v>
          </cell>
          <cell r="H184" t="str">
            <v>Bal. Sheet</v>
          </cell>
        </row>
        <row r="185">
          <cell r="E185" t="str">
            <v>330-07</v>
          </cell>
          <cell r="F185" t="str">
            <v>Acc. Other Comp. Gain/Loss</v>
          </cell>
          <cell r="G185" t="str">
            <v>Accum. Gain/Loss</v>
          </cell>
          <cell r="H185" t="str">
            <v>Bal. Sheet</v>
          </cell>
        </row>
        <row r="186">
          <cell r="E186" t="str">
            <v>330-08</v>
          </cell>
          <cell r="F186" t="str">
            <v>Acc. Other Comp. Gain/Loss</v>
          </cell>
          <cell r="G186" t="str">
            <v>Accum. Gain/Loss</v>
          </cell>
          <cell r="H186" t="str">
            <v>Bal. Sheet</v>
          </cell>
        </row>
        <row r="187">
          <cell r="E187" t="str">
            <v>330-09</v>
          </cell>
          <cell r="F187" t="str">
            <v>Acc. Other Comp. Gain/Loss</v>
          </cell>
          <cell r="G187" t="str">
            <v>Accum. Gain/Loss</v>
          </cell>
          <cell r="H187" t="str">
            <v>Bal. Sheet</v>
          </cell>
        </row>
        <row r="188">
          <cell r="E188" t="str">
            <v>389-00</v>
          </cell>
          <cell r="F188" t="str">
            <v>Land - Previous-DO NOT USE</v>
          </cell>
          <cell r="G188" t="str">
            <v>Plant in Service</v>
          </cell>
          <cell r="H188" t="str">
            <v>Bal. Sheet</v>
          </cell>
        </row>
        <row r="189">
          <cell r="E189" t="str">
            <v>410-00</v>
          </cell>
          <cell r="F189" t="str">
            <v>Operating Revenues</v>
          </cell>
          <cell r="G189" t="str">
            <v>Rental/Lease Income</v>
          </cell>
          <cell r="H189" t="str">
            <v>Inc. Stmt</v>
          </cell>
        </row>
        <row r="190">
          <cell r="E190" t="str">
            <v>420-00</v>
          </cell>
          <cell r="F190" t="str">
            <v>Operating Rev.-Interco</v>
          </cell>
          <cell r="G190" t="str">
            <v>Rental/Lease Income</v>
          </cell>
          <cell r="H190" t="str">
            <v>Inc. Stmt</v>
          </cell>
        </row>
        <row r="191">
          <cell r="E191" t="str">
            <v>430-00</v>
          </cell>
          <cell r="F191" t="str">
            <v>Farm Income</v>
          </cell>
          <cell r="G191" t="str">
            <v>Rental/Lease Income</v>
          </cell>
          <cell r="H191" t="str">
            <v>Inc. Stmt</v>
          </cell>
        </row>
        <row r="192">
          <cell r="E192" t="str">
            <v>440-00</v>
          </cell>
          <cell r="F192" t="str">
            <v>Rental/Lease Income</v>
          </cell>
          <cell r="G192" t="str">
            <v>Rental/Lease Income</v>
          </cell>
          <cell r="H192" t="str">
            <v>Inc. Stmt</v>
          </cell>
        </row>
        <row r="193">
          <cell r="E193" t="str">
            <v>450-00</v>
          </cell>
          <cell r="F193" t="str">
            <v>Interest Income</v>
          </cell>
          <cell r="G193" t="str">
            <v>Interest Income</v>
          </cell>
          <cell r="H193" t="str">
            <v>Inc. Stmt</v>
          </cell>
        </row>
        <row r="194">
          <cell r="E194" t="str">
            <v>460-00</v>
          </cell>
          <cell r="F194" t="str">
            <v>Other Income</v>
          </cell>
          <cell r="G194" t="str">
            <v>Rental/Lease Income</v>
          </cell>
          <cell r="H194" t="str">
            <v>Inc. Stmt</v>
          </cell>
        </row>
        <row r="195">
          <cell r="E195" t="str">
            <v>499-00</v>
          </cell>
          <cell r="F195" t="str">
            <v>Elimination of Interco. Rev.</v>
          </cell>
          <cell r="G195" t="str">
            <v>Rental/Lease Income</v>
          </cell>
          <cell r="H195" t="str">
            <v>Inc. Stmt</v>
          </cell>
        </row>
        <row r="196">
          <cell r="E196" t="str">
            <v>520-00</v>
          </cell>
          <cell r="F196" t="str">
            <v>Fuel</v>
          </cell>
          <cell r="G196" t="str">
            <v>Natural Gas</v>
          </cell>
          <cell r="H196" t="str">
            <v>Inc. Stmt</v>
          </cell>
        </row>
        <row r="197">
          <cell r="E197" t="str">
            <v>520-01</v>
          </cell>
          <cell r="F197" t="str">
            <v>Coal</v>
          </cell>
          <cell r="G197" t="str">
            <v>Coal</v>
          </cell>
          <cell r="H197" t="str">
            <v>Inc. Stmt</v>
          </cell>
        </row>
        <row r="198">
          <cell r="E198" t="str">
            <v>520-02</v>
          </cell>
          <cell r="F198" t="str">
            <v>Natural Gas</v>
          </cell>
          <cell r="G198" t="str">
            <v>Natural Gas</v>
          </cell>
          <cell r="H198" t="str">
            <v>Inc. Stmt</v>
          </cell>
        </row>
        <row r="199">
          <cell r="E199" t="str">
            <v>520-03</v>
          </cell>
          <cell r="F199" t="str">
            <v>Coal Inv Valuation Adj</v>
          </cell>
          <cell r="G199" t="str">
            <v>Coal</v>
          </cell>
          <cell r="H199" t="str">
            <v>Inc. Stmt</v>
          </cell>
        </row>
        <row r="200">
          <cell r="E200" t="str">
            <v>520-04</v>
          </cell>
          <cell r="F200" t="str">
            <v>Coal Fixed Costs</v>
          </cell>
          <cell r="G200" t="str">
            <v>Coal</v>
          </cell>
          <cell r="H200" t="str">
            <v>Inc. Stmt</v>
          </cell>
        </row>
        <row r="201">
          <cell r="E201" t="str">
            <v>530-00</v>
          </cell>
          <cell r="F201" t="str">
            <v>Chemicals</v>
          </cell>
          <cell r="G201" t="str">
            <v>Other Chemicals</v>
          </cell>
          <cell r="H201" t="str">
            <v>Inc. Stmt</v>
          </cell>
        </row>
        <row r="202">
          <cell r="E202" t="str">
            <v>530-01</v>
          </cell>
          <cell r="F202" t="str">
            <v>Chemicals</v>
          </cell>
          <cell r="G202" t="str">
            <v>Limestone</v>
          </cell>
          <cell r="H202" t="str">
            <v>Inc. Stmt</v>
          </cell>
        </row>
        <row r="203">
          <cell r="E203" t="str">
            <v>530-02</v>
          </cell>
          <cell r="F203" t="str">
            <v>Chemicals</v>
          </cell>
          <cell r="G203" t="str">
            <v>Ammonia</v>
          </cell>
          <cell r="H203" t="str">
            <v>Inc. Stmt</v>
          </cell>
        </row>
        <row r="204">
          <cell r="E204" t="str">
            <v>530-03</v>
          </cell>
          <cell r="F204" t="str">
            <v>Chemicals</v>
          </cell>
          <cell r="G204" t="str">
            <v>Other Chemicals</v>
          </cell>
          <cell r="H204" t="str">
            <v>Inc. Stmt</v>
          </cell>
        </row>
        <row r="205">
          <cell r="E205" t="str">
            <v>530-04</v>
          </cell>
          <cell r="F205" t="str">
            <v>Chemicals</v>
          </cell>
          <cell r="G205" t="str">
            <v>Other Chemicals</v>
          </cell>
          <cell r="H205" t="str">
            <v>Inc. Stmt</v>
          </cell>
        </row>
        <row r="206">
          <cell r="E206" t="str">
            <v>530-05</v>
          </cell>
          <cell r="F206" t="str">
            <v>Chemicals</v>
          </cell>
          <cell r="G206" t="str">
            <v>Other Chemicals</v>
          </cell>
          <cell r="H206" t="str">
            <v>Inc. Stmt</v>
          </cell>
        </row>
        <row r="207">
          <cell r="E207" t="str">
            <v>530-06</v>
          </cell>
          <cell r="F207" t="str">
            <v>Chemicals</v>
          </cell>
          <cell r="G207" t="str">
            <v>Other Chemicals</v>
          </cell>
          <cell r="H207" t="str">
            <v>Inc. Stmt</v>
          </cell>
        </row>
        <row r="208">
          <cell r="E208" t="str">
            <v>530-07</v>
          </cell>
          <cell r="F208" t="str">
            <v>Chemicals</v>
          </cell>
          <cell r="G208" t="str">
            <v>Other Chemicals</v>
          </cell>
          <cell r="H208" t="str">
            <v>Inc. Stmt</v>
          </cell>
        </row>
        <row r="209">
          <cell r="E209" t="str">
            <v>530-08</v>
          </cell>
          <cell r="F209" t="str">
            <v>Chemicals</v>
          </cell>
          <cell r="G209" t="str">
            <v>Other Chemicals</v>
          </cell>
          <cell r="H209" t="str">
            <v>Inc. Stmt</v>
          </cell>
        </row>
        <row r="210">
          <cell r="E210" t="str">
            <v>530-09</v>
          </cell>
          <cell r="F210" t="str">
            <v>Chemicals</v>
          </cell>
          <cell r="G210" t="str">
            <v>Other Chemicals</v>
          </cell>
          <cell r="H210" t="str">
            <v>Inc. Stmt</v>
          </cell>
        </row>
        <row r="211">
          <cell r="E211" t="str">
            <v>530-10</v>
          </cell>
          <cell r="F211" t="str">
            <v>Chemicals</v>
          </cell>
          <cell r="G211" t="str">
            <v>Other Chemicals</v>
          </cell>
          <cell r="H211" t="str">
            <v>Inc. Stmt</v>
          </cell>
        </row>
        <row r="212">
          <cell r="E212" t="str">
            <v>530-11</v>
          </cell>
          <cell r="F212" t="str">
            <v>Chemicals</v>
          </cell>
          <cell r="G212" t="str">
            <v>PAC</v>
          </cell>
          <cell r="H212" t="str">
            <v>Inc. Stmt</v>
          </cell>
        </row>
        <row r="213">
          <cell r="E213" t="str">
            <v>530-12</v>
          </cell>
          <cell r="F213" t="str">
            <v>Chemicals</v>
          </cell>
          <cell r="G213" t="str">
            <v>Other Chemicals</v>
          </cell>
          <cell r="H213" t="str">
            <v>Inc. Stmt</v>
          </cell>
        </row>
        <row r="214">
          <cell r="E214" t="str">
            <v>530-13</v>
          </cell>
          <cell r="F214" t="str">
            <v>Chemicals</v>
          </cell>
          <cell r="G214" t="str">
            <v>Other Chemicals</v>
          </cell>
          <cell r="H214" t="str">
            <v>Inc. Stmt</v>
          </cell>
        </row>
        <row r="215">
          <cell r="E215" t="str">
            <v>530-14</v>
          </cell>
          <cell r="F215" t="str">
            <v>Chemicals</v>
          </cell>
          <cell r="G215" t="str">
            <v>Other Chemicals</v>
          </cell>
          <cell r="H215" t="str">
            <v>Inc. Stmt</v>
          </cell>
        </row>
        <row r="216">
          <cell r="E216" t="str">
            <v>540-01</v>
          </cell>
          <cell r="F216" t="str">
            <v>Other Operating M&amp;S</v>
          </cell>
          <cell r="G216" t="str">
            <v>N/A</v>
          </cell>
          <cell r="H216" t="str">
            <v>Inc. Stmt</v>
          </cell>
        </row>
        <row r="217">
          <cell r="E217" t="str">
            <v>540-02</v>
          </cell>
          <cell r="F217" t="str">
            <v>Other Operating M&amp;S</v>
          </cell>
          <cell r="G217" t="str">
            <v>N/A</v>
          </cell>
          <cell r="H217" t="str">
            <v>Inc. Stmt</v>
          </cell>
        </row>
        <row r="218">
          <cell r="E218" t="str">
            <v>540-03</v>
          </cell>
          <cell r="F218" t="str">
            <v>Other Operating M&amp;S</v>
          </cell>
          <cell r="G218" t="str">
            <v>N/A</v>
          </cell>
          <cell r="H218" t="str">
            <v>Inc. Stmt</v>
          </cell>
        </row>
        <row r="219">
          <cell r="E219" t="str">
            <v>540-04</v>
          </cell>
          <cell r="F219" t="str">
            <v>Other Operating M&amp;S</v>
          </cell>
          <cell r="G219" t="str">
            <v>N/A</v>
          </cell>
          <cell r="H219" t="str">
            <v>Inc. Stmt</v>
          </cell>
        </row>
        <row r="220">
          <cell r="E220" t="str">
            <v>540-05</v>
          </cell>
          <cell r="F220" t="str">
            <v>Other Operating M&amp;S</v>
          </cell>
          <cell r="G220" t="str">
            <v>N/A</v>
          </cell>
          <cell r="H220" t="str">
            <v>Inc. Stmt</v>
          </cell>
        </row>
        <row r="221">
          <cell r="E221" t="str">
            <v>540-06</v>
          </cell>
          <cell r="F221" t="str">
            <v>Other Operating M&amp;S</v>
          </cell>
          <cell r="G221" t="str">
            <v>N/A</v>
          </cell>
          <cell r="H221" t="str">
            <v>Inc. Stmt</v>
          </cell>
        </row>
        <row r="222">
          <cell r="E222" t="str">
            <v>540-07</v>
          </cell>
          <cell r="F222" t="str">
            <v>Other Operating M&amp;S</v>
          </cell>
          <cell r="G222" t="str">
            <v>N/A</v>
          </cell>
          <cell r="H222" t="str">
            <v>Inc. Stmt</v>
          </cell>
        </row>
        <row r="223">
          <cell r="E223" t="str">
            <v>540-08</v>
          </cell>
          <cell r="F223" t="str">
            <v>Other Operating M&amp;S</v>
          </cell>
          <cell r="G223" t="str">
            <v>N/A</v>
          </cell>
          <cell r="H223" t="str">
            <v>Inc. Stmt</v>
          </cell>
        </row>
        <row r="224">
          <cell r="E224" t="str">
            <v>540-09</v>
          </cell>
          <cell r="F224" t="str">
            <v>Other Operating M&amp;S</v>
          </cell>
          <cell r="G224" t="str">
            <v>N/A</v>
          </cell>
          <cell r="H224" t="str">
            <v>Inc. Stmt</v>
          </cell>
        </row>
        <row r="225">
          <cell r="E225" t="str">
            <v>540-10</v>
          </cell>
          <cell r="F225" t="str">
            <v>Other Operating M&amp;S</v>
          </cell>
          <cell r="G225" t="str">
            <v>N/A</v>
          </cell>
          <cell r="H225" t="str">
            <v>Inc. Stmt</v>
          </cell>
        </row>
        <row r="226">
          <cell r="E226" t="str">
            <v>540-11</v>
          </cell>
          <cell r="F226" t="str">
            <v>Other Operating M&amp;S</v>
          </cell>
          <cell r="G226" t="str">
            <v>N/A</v>
          </cell>
          <cell r="H226" t="str">
            <v>Inc. Stmt</v>
          </cell>
        </row>
        <row r="227">
          <cell r="E227" t="str">
            <v>540-12</v>
          </cell>
          <cell r="F227" t="str">
            <v>Other Operating M&amp;S</v>
          </cell>
          <cell r="G227" t="str">
            <v>N/A</v>
          </cell>
          <cell r="H227" t="str">
            <v>Inc. Stmt</v>
          </cell>
        </row>
        <row r="228">
          <cell r="E228" t="str">
            <v>540-13</v>
          </cell>
          <cell r="F228" t="str">
            <v>Other Operating M&amp;S</v>
          </cell>
          <cell r="G228" t="str">
            <v>N/A</v>
          </cell>
          <cell r="H228" t="str">
            <v>Inc. Stmt</v>
          </cell>
        </row>
        <row r="229">
          <cell r="E229" t="str">
            <v>540-14</v>
          </cell>
          <cell r="F229" t="str">
            <v>Other Operating M&amp;S</v>
          </cell>
          <cell r="G229" t="str">
            <v>N/A</v>
          </cell>
          <cell r="H229" t="str">
            <v>Inc. Stmt</v>
          </cell>
        </row>
        <row r="230">
          <cell r="E230" t="str">
            <v>540-15</v>
          </cell>
          <cell r="F230" t="str">
            <v>Other Operating M&amp;S</v>
          </cell>
          <cell r="G230" t="str">
            <v>N/A</v>
          </cell>
          <cell r="H230" t="str">
            <v>Inc. Stmt</v>
          </cell>
        </row>
        <row r="231">
          <cell r="E231" t="str">
            <v>540-16</v>
          </cell>
          <cell r="F231" t="str">
            <v>Other Operating M&amp;S</v>
          </cell>
          <cell r="G231" t="str">
            <v>N/A</v>
          </cell>
          <cell r="H231" t="str">
            <v>Inc. Stmt</v>
          </cell>
        </row>
        <row r="232">
          <cell r="E232" t="str">
            <v>540-17</v>
          </cell>
          <cell r="F232" t="str">
            <v>Other Operating M&amp;S</v>
          </cell>
          <cell r="G232" t="str">
            <v>N/A</v>
          </cell>
          <cell r="H232" t="str">
            <v>Inc. Stmt</v>
          </cell>
        </row>
        <row r="233">
          <cell r="E233" t="str">
            <v>540-18</v>
          </cell>
          <cell r="F233" t="str">
            <v>Other Operating M&amp;S</v>
          </cell>
          <cell r="G233" t="str">
            <v>N/A</v>
          </cell>
          <cell r="H233" t="str">
            <v>Inc. Stmt</v>
          </cell>
        </row>
        <row r="234">
          <cell r="E234" t="str">
            <v>540-20</v>
          </cell>
          <cell r="F234" t="str">
            <v>Other Operating M&amp;S</v>
          </cell>
          <cell r="G234" t="str">
            <v>N/A</v>
          </cell>
          <cell r="H234" t="str">
            <v>Inc. Stmt</v>
          </cell>
        </row>
        <row r="235">
          <cell r="E235" t="str">
            <v>540-25</v>
          </cell>
          <cell r="F235" t="str">
            <v>Other Operating M&amp;S</v>
          </cell>
          <cell r="G235" t="str">
            <v>N/A</v>
          </cell>
          <cell r="H235" t="str">
            <v>Inc. Stmt</v>
          </cell>
        </row>
        <row r="236">
          <cell r="E236" t="str">
            <v>540-28</v>
          </cell>
          <cell r="F236" t="str">
            <v>Other Operating M&amp;S</v>
          </cell>
          <cell r="G236" t="str">
            <v>N/A</v>
          </cell>
          <cell r="H236" t="str">
            <v>Inc. Stmt</v>
          </cell>
        </row>
        <row r="237">
          <cell r="E237" t="str">
            <v>540-29</v>
          </cell>
          <cell r="F237" t="str">
            <v>Other Operating M&amp;S</v>
          </cell>
          <cell r="G237" t="str">
            <v>N/A</v>
          </cell>
          <cell r="H237" t="str">
            <v>Inc. Stmt</v>
          </cell>
        </row>
        <row r="238">
          <cell r="E238" t="str">
            <v>540-30</v>
          </cell>
          <cell r="F238" t="str">
            <v>Other Operating M&amp;S</v>
          </cell>
          <cell r="G238" t="str">
            <v>N/A</v>
          </cell>
          <cell r="H238" t="str">
            <v>Inc. Stmt</v>
          </cell>
        </row>
        <row r="239">
          <cell r="E239" t="str">
            <v>540-31</v>
          </cell>
          <cell r="F239" t="str">
            <v>Other Operating M&amp;S</v>
          </cell>
          <cell r="G239" t="str">
            <v>N/A</v>
          </cell>
          <cell r="H239" t="str">
            <v>Inc. Stmt</v>
          </cell>
        </row>
        <row r="240">
          <cell r="E240" t="str">
            <v>540-32</v>
          </cell>
          <cell r="F240" t="str">
            <v>Other Operating M&amp;S</v>
          </cell>
          <cell r="G240" t="str">
            <v>N/A</v>
          </cell>
          <cell r="H240" t="str">
            <v>Inc. Stmt</v>
          </cell>
        </row>
        <row r="241">
          <cell r="E241" t="str">
            <v>540-34</v>
          </cell>
          <cell r="F241" t="str">
            <v>Other Operating M&amp;S</v>
          </cell>
          <cell r="G241" t="str">
            <v>N/A</v>
          </cell>
          <cell r="H241" t="str">
            <v>Inc. Stmt</v>
          </cell>
        </row>
        <row r="242">
          <cell r="E242" t="str">
            <v>540-36</v>
          </cell>
          <cell r="F242" t="str">
            <v>Other Operating M&amp;S</v>
          </cell>
          <cell r="G242" t="str">
            <v>N/A</v>
          </cell>
          <cell r="H242" t="str">
            <v>Inc. Stmt</v>
          </cell>
        </row>
        <row r="243">
          <cell r="E243" t="str">
            <v>540-37</v>
          </cell>
          <cell r="F243" t="str">
            <v>Other Operating M&amp;S</v>
          </cell>
          <cell r="G243" t="str">
            <v>N/A</v>
          </cell>
          <cell r="H243" t="str">
            <v>Inc. Stmt</v>
          </cell>
        </row>
        <row r="244">
          <cell r="E244" t="str">
            <v>540-38</v>
          </cell>
          <cell r="F244" t="str">
            <v>Other Operating M&amp;S</v>
          </cell>
          <cell r="G244" t="str">
            <v>N/A</v>
          </cell>
          <cell r="H244" t="str">
            <v>Inc. Stmt</v>
          </cell>
        </row>
        <row r="245">
          <cell r="E245" t="str">
            <v>540-39</v>
          </cell>
          <cell r="F245" t="str">
            <v>Other Operating M&amp;S</v>
          </cell>
          <cell r="G245" t="str">
            <v>N/A</v>
          </cell>
          <cell r="H245" t="str">
            <v>Inc. Stmt</v>
          </cell>
        </row>
        <row r="246">
          <cell r="E246" t="str">
            <v>540-40</v>
          </cell>
          <cell r="F246" t="str">
            <v>Other Operating M&amp;S</v>
          </cell>
          <cell r="G246" t="str">
            <v>N/A</v>
          </cell>
          <cell r="H246" t="str">
            <v>Inc. Stmt</v>
          </cell>
        </row>
        <row r="247">
          <cell r="E247" t="str">
            <v>540-41</v>
          </cell>
          <cell r="F247" t="str">
            <v>Other Operating M&amp;S</v>
          </cell>
          <cell r="G247" t="str">
            <v>N/A</v>
          </cell>
          <cell r="H247" t="str">
            <v>Inc. Stmt</v>
          </cell>
        </row>
        <row r="248">
          <cell r="E248" t="str">
            <v>540-42</v>
          </cell>
          <cell r="F248" t="str">
            <v>Other Operating M&amp;S</v>
          </cell>
          <cell r="G248" t="str">
            <v>N/A</v>
          </cell>
          <cell r="H248" t="str">
            <v>Inc. Stmt</v>
          </cell>
        </row>
        <row r="249">
          <cell r="E249" t="str">
            <v>540-43</v>
          </cell>
          <cell r="F249" t="str">
            <v>Other Operating M&amp;S</v>
          </cell>
          <cell r="G249" t="str">
            <v>N/A</v>
          </cell>
          <cell r="H249" t="str">
            <v>Inc. Stmt</v>
          </cell>
        </row>
        <row r="250">
          <cell r="E250" t="str">
            <v>540-45</v>
          </cell>
          <cell r="F250" t="str">
            <v>Other Operating M&amp;S</v>
          </cell>
          <cell r="G250" t="str">
            <v>N/A</v>
          </cell>
          <cell r="H250" t="str">
            <v>Inc. Stmt</v>
          </cell>
        </row>
        <row r="251">
          <cell r="E251" t="str">
            <v>540-46</v>
          </cell>
          <cell r="F251" t="str">
            <v>Other Operating M&amp;S</v>
          </cell>
          <cell r="G251" t="str">
            <v>N/A</v>
          </cell>
          <cell r="H251" t="str">
            <v>Inc. Stmt</v>
          </cell>
        </row>
        <row r="252">
          <cell r="E252" t="str">
            <v>540-47</v>
          </cell>
          <cell r="F252" t="str">
            <v>Other Operating M&amp;S</v>
          </cell>
          <cell r="G252" t="str">
            <v>N/A</v>
          </cell>
          <cell r="H252" t="str">
            <v>Inc. Stmt</v>
          </cell>
        </row>
        <row r="253">
          <cell r="E253" t="str">
            <v>540-48</v>
          </cell>
          <cell r="F253" t="str">
            <v>Other Operating M&amp;S</v>
          </cell>
          <cell r="G253" t="str">
            <v>N/A</v>
          </cell>
          <cell r="H253" t="str">
            <v>Inc. Stmt</v>
          </cell>
        </row>
        <row r="254">
          <cell r="E254" t="str">
            <v>545-00</v>
          </cell>
          <cell r="F254" t="str">
            <v>Outside Services-Operating</v>
          </cell>
          <cell r="G254" t="str">
            <v>Outside Services - Other</v>
          </cell>
          <cell r="H254" t="str">
            <v>Inc. Stmt</v>
          </cell>
        </row>
        <row r="255">
          <cell r="E255" t="str">
            <v>550-00</v>
          </cell>
          <cell r="F255" t="str">
            <v>Purchased Power</v>
          </cell>
          <cell r="G255" t="str">
            <v>Natural Gas</v>
          </cell>
          <cell r="H255" t="str">
            <v>Inc. Stmt</v>
          </cell>
        </row>
        <row r="256">
          <cell r="E256" t="str">
            <v>555-00</v>
          </cell>
          <cell r="F256" t="str">
            <v>Purchased Coal</v>
          </cell>
          <cell r="G256" t="str">
            <v>Coal</v>
          </cell>
          <cell r="H256" t="str">
            <v>Inc. Stmt</v>
          </cell>
        </row>
        <row r="257">
          <cell r="E257" t="str">
            <v>560-00</v>
          </cell>
          <cell r="F257" t="str">
            <v>Waste Disposal</v>
          </cell>
          <cell r="G257" t="str">
            <v>Waste Disposal</v>
          </cell>
          <cell r="H257" t="str">
            <v>Inc. Stmt</v>
          </cell>
        </row>
        <row r="258">
          <cell r="E258" t="str">
            <v>560-01</v>
          </cell>
          <cell r="F258" t="str">
            <v>Waste Disposal</v>
          </cell>
          <cell r="G258" t="str">
            <v>Waste Disposal</v>
          </cell>
          <cell r="H258" t="str">
            <v>Inc. Stmt</v>
          </cell>
        </row>
        <row r="259">
          <cell r="E259" t="str">
            <v>560-02</v>
          </cell>
          <cell r="F259" t="str">
            <v>Waste Disposal</v>
          </cell>
          <cell r="G259" t="str">
            <v>Waste Disposal</v>
          </cell>
          <cell r="H259" t="str">
            <v>Inc. Stmt</v>
          </cell>
        </row>
        <row r="260">
          <cell r="E260" t="str">
            <v>561-00</v>
          </cell>
          <cell r="F260" t="str">
            <v>Noise Abatement</v>
          </cell>
          <cell r="G260" t="str">
            <v>Miscellaneous Other Expense</v>
          </cell>
          <cell r="H260" t="str">
            <v>Inc. Stmt</v>
          </cell>
        </row>
        <row r="261">
          <cell r="E261" t="str">
            <v>570-00</v>
          </cell>
          <cell r="F261" t="str">
            <v>Realloc. Of SG&amp;A Expense</v>
          </cell>
          <cell r="G261" t="str">
            <v>Miscellaneous Other Expense</v>
          </cell>
          <cell r="H261" t="str">
            <v>Inc. Stmt</v>
          </cell>
        </row>
        <row r="262">
          <cell r="E262" t="str">
            <v>580-00</v>
          </cell>
          <cell r="F262" t="str">
            <v>Parts Inventory Shrinkage</v>
          </cell>
          <cell r="G262" t="str">
            <v>Miscellaneous Other Expense</v>
          </cell>
          <cell r="H262" t="str">
            <v>Inc. Stmt</v>
          </cell>
        </row>
        <row r="263">
          <cell r="E263" t="str">
            <v>590-00</v>
          </cell>
          <cell r="F263" t="str">
            <v>Parts Inventory Variance</v>
          </cell>
          <cell r="G263" t="str">
            <v>Miscellaneous Other Expense</v>
          </cell>
          <cell r="H263" t="str">
            <v>Inc. Stmt</v>
          </cell>
        </row>
        <row r="264">
          <cell r="E264" t="str">
            <v>595-00</v>
          </cell>
          <cell r="F264" t="str">
            <v>Parts Inventory Variation</v>
          </cell>
          <cell r="G264" t="str">
            <v>Miscellaneous Other Expense</v>
          </cell>
          <cell r="H264" t="str">
            <v>Inc. Stmt</v>
          </cell>
        </row>
        <row r="265">
          <cell r="E265" t="str">
            <v>599-00</v>
          </cell>
          <cell r="F265" t="str">
            <v>Elimination of Interco. Exp.</v>
          </cell>
          <cell r="G265" t="str">
            <v>Miscellaneous Other Expense</v>
          </cell>
          <cell r="H265" t="str">
            <v>Inc. Stmt</v>
          </cell>
        </row>
        <row r="266">
          <cell r="E266" t="str">
            <v>601-00</v>
          </cell>
          <cell r="F266" t="str">
            <v>Payroll</v>
          </cell>
          <cell r="G266" t="str">
            <v>Salaries and Wages</v>
          </cell>
          <cell r="H266" t="str">
            <v>Inc. Stmt</v>
          </cell>
        </row>
        <row r="267">
          <cell r="E267" t="str">
            <v>601-01</v>
          </cell>
          <cell r="F267" t="str">
            <v>Payroll</v>
          </cell>
          <cell r="G267" t="str">
            <v>Salaries and Wages</v>
          </cell>
          <cell r="H267" t="str">
            <v>Inc. Stmt</v>
          </cell>
        </row>
        <row r="268">
          <cell r="E268" t="str">
            <v>601-02</v>
          </cell>
          <cell r="F268" t="str">
            <v>Payroll</v>
          </cell>
          <cell r="G268" t="str">
            <v>Overtime</v>
          </cell>
          <cell r="H268" t="str">
            <v>Inc. Stmt</v>
          </cell>
        </row>
        <row r="269">
          <cell r="E269" t="str">
            <v>601-03</v>
          </cell>
          <cell r="F269" t="str">
            <v>Payroll</v>
          </cell>
          <cell r="G269" t="str">
            <v>Salaries and Wages</v>
          </cell>
          <cell r="H269" t="str">
            <v>Inc. Stmt</v>
          </cell>
        </row>
        <row r="270">
          <cell r="E270" t="str">
            <v>601-04</v>
          </cell>
          <cell r="F270" t="str">
            <v>Payroll</v>
          </cell>
          <cell r="G270" t="str">
            <v>Overtime</v>
          </cell>
          <cell r="H270" t="str">
            <v>Inc. Stmt</v>
          </cell>
        </row>
        <row r="271">
          <cell r="E271" t="str">
            <v>601-05</v>
          </cell>
          <cell r="F271" t="str">
            <v>Payroll</v>
          </cell>
          <cell r="G271" t="str">
            <v>Overtime</v>
          </cell>
          <cell r="H271" t="str">
            <v>Inc. Stmt</v>
          </cell>
        </row>
        <row r="272">
          <cell r="E272" t="str">
            <v>601-06</v>
          </cell>
          <cell r="F272" t="str">
            <v>Payroll</v>
          </cell>
          <cell r="G272" t="str">
            <v>Overtime</v>
          </cell>
          <cell r="H272" t="str">
            <v>Inc. Stmt</v>
          </cell>
        </row>
        <row r="273">
          <cell r="E273" t="str">
            <v>601-07</v>
          </cell>
          <cell r="F273" t="str">
            <v>Payroll</v>
          </cell>
          <cell r="G273" t="str">
            <v>Overtime</v>
          </cell>
          <cell r="H273" t="str">
            <v>Inc. Stmt</v>
          </cell>
        </row>
        <row r="274">
          <cell r="E274" t="str">
            <v>601-11</v>
          </cell>
          <cell r="F274" t="str">
            <v>Payroll</v>
          </cell>
          <cell r="G274" t="str">
            <v>Salaries and Wages</v>
          </cell>
          <cell r="H274" t="str">
            <v>Inc. Stmt</v>
          </cell>
        </row>
        <row r="275">
          <cell r="E275" t="str">
            <v>602-00</v>
          </cell>
          <cell r="F275" t="str">
            <v>Payroll</v>
          </cell>
          <cell r="G275" t="str">
            <v>Salaries and Wages</v>
          </cell>
          <cell r="H275" t="str">
            <v>Inc. Stmt</v>
          </cell>
        </row>
        <row r="276">
          <cell r="E276" t="str">
            <v>602-01</v>
          </cell>
          <cell r="F276" t="str">
            <v>Payroll</v>
          </cell>
          <cell r="G276" t="str">
            <v>Salaries and Wages</v>
          </cell>
          <cell r="H276" t="str">
            <v>Inc. Stmt</v>
          </cell>
        </row>
        <row r="277">
          <cell r="E277" t="str">
            <v>602-02</v>
          </cell>
          <cell r="F277" t="str">
            <v>Payroll</v>
          </cell>
          <cell r="G277" t="str">
            <v>Overtime</v>
          </cell>
          <cell r="H277" t="str">
            <v>Inc. Stmt</v>
          </cell>
        </row>
        <row r="278">
          <cell r="E278" t="str">
            <v>602-05</v>
          </cell>
          <cell r="F278" t="str">
            <v>Payroll</v>
          </cell>
          <cell r="G278" t="str">
            <v>Overtime</v>
          </cell>
          <cell r="H278" t="str">
            <v>Inc. Stmt</v>
          </cell>
        </row>
        <row r="279">
          <cell r="E279" t="str">
            <v>602-06</v>
          </cell>
          <cell r="F279" t="str">
            <v>Payroll</v>
          </cell>
          <cell r="G279" t="str">
            <v>Overtime</v>
          </cell>
          <cell r="H279" t="str">
            <v>Inc. Stmt</v>
          </cell>
        </row>
        <row r="280">
          <cell r="E280" t="str">
            <v>602-07</v>
          </cell>
          <cell r="F280" t="str">
            <v>Payroll</v>
          </cell>
          <cell r="G280" t="str">
            <v>Overtime</v>
          </cell>
          <cell r="H280" t="str">
            <v>Inc. Stmt</v>
          </cell>
        </row>
        <row r="281">
          <cell r="E281" t="str">
            <v>602-08</v>
          </cell>
          <cell r="F281" t="str">
            <v>Payroll</v>
          </cell>
          <cell r="G281" t="str">
            <v>Salaries and Wages</v>
          </cell>
          <cell r="H281" t="str">
            <v>Inc. Stmt</v>
          </cell>
        </row>
        <row r="282">
          <cell r="E282" t="str">
            <v>602-09</v>
          </cell>
          <cell r="F282" t="str">
            <v>Payroll</v>
          </cell>
          <cell r="G282" t="str">
            <v>Salaries and Wages</v>
          </cell>
          <cell r="H282" t="str">
            <v>Inc. Stmt</v>
          </cell>
        </row>
        <row r="283">
          <cell r="E283" t="str">
            <v>602-10</v>
          </cell>
          <cell r="F283" t="str">
            <v>Payroll</v>
          </cell>
          <cell r="G283" t="str">
            <v>Salaries and Wages</v>
          </cell>
          <cell r="H283" t="str">
            <v>Inc. Stmt</v>
          </cell>
        </row>
        <row r="284">
          <cell r="E284" t="str">
            <v>602-11</v>
          </cell>
          <cell r="F284" t="str">
            <v>Payroll</v>
          </cell>
          <cell r="G284" t="str">
            <v>Salaries and Wages</v>
          </cell>
          <cell r="H284" t="str">
            <v>Inc. Stmt</v>
          </cell>
        </row>
        <row r="285">
          <cell r="E285" t="str">
            <v>603-01</v>
          </cell>
          <cell r="F285" t="str">
            <v>Payroll</v>
          </cell>
          <cell r="G285" t="str">
            <v>Salaries and Wages</v>
          </cell>
          <cell r="H285" t="str">
            <v>Inc. Stmt</v>
          </cell>
        </row>
        <row r="286">
          <cell r="E286" t="str">
            <v>603-02</v>
          </cell>
          <cell r="F286" t="str">
            <v>Payroll</v>
          </cell>
          <cell r="G286" t="str">
            <v>Salaries and Wages</v>
          </cell>
          <cell r="H286" t="str">
            <v>Inc. Stmt</v>
          </cell>
        </row>
        <row r="287">
          <cell r="E287" t="str">
            <v>603-03</v>
          </cell>
          <cell r="F287" t="str">
            <v>Payroll</v>
          </cell>
          <cell r="G287" t="str">
            <v>Salaries and Wages</v>
          </cell>
          <cell r="H287" t="str">
            <v>Inc. Stmt</v>
          </cell>
        </row>
        <row r="288">
          <cell r="E288" t="str">
            <v>603-04</v>
          </cell>
          <cell r="F288" t="str">
            <v>Payroll</v>
          </cell>
          <cell r="G288" t="str">
            <v>Salaries and Wages</v>
          </cell>
          <cell r="H288" t="str">
            <v>Inc. Stmt</v>
          </cell>
        </row>
        <row r="289">
          <cell r="E289" t="str">
            <v>603-05</v>
          </cell>
          <cell r="F289" t="str">
            <v>Payroll</v>
          </cell>
          <cell r="G289" t="str">
            <v>Salaries and Wages</v>
          </cell>
          <cell r="H289" t="str">
            <v>Inc. Stmt</v>
          </cell>
        </row>
        <row r="290">
          <cell r="E290" t="str">
            <v>603-06</v>
          </cell>
          <cell r="F290" t="str">
            <v>Payroll</v>
          </cell>
          <cell r="G290" t="str">
            <v>Salaries and Wages</v>
          </cell>
          <cell r="H290" t="str">
            <v>Inc. Stmt</v>
          </cell>
        </row>
        <row r="291">
          <cell r="E291" t="str">
            <v>603-07</v>
          </cell>
          <cell r="F291" t="str">
            <v>Payroll</v>
          </cell>
          <cell r="G291" t="str">
            <v>Salaries and Wages</v>
          </cell>
          <cell r="H291" t="str">
            <v>Inc. Stmt</v>
          </cell>
        </row>
        <row r="292">
          <cell r="E292" t="str">
            <v>604-01</v>
          </cell>
          <cell r="F292" t="str">
            <v>Payroll</v>
          </cell>
          <cell r="G292" t="str">
            <v>Salaries and Wages</v>
          </cell>
          <cell r="H292" t="str">
            <v>Inc. Stmt</v>
          </cell>
        </row>
        <row r="293">
          <cell r="E293" t="str">
            <v>604-02</v>
          </cell>
          <cell r="F293" t="str">
            <v>Payroll</v>
          </cell>
          <cell r="G293" t="str">
            <v>Salaries and Wages</v>
          </cell>
          <cell r="H293" t="str">
            <v>Inc. Stmt</v>
          </cell>
        </row>
        <row r="294">
          <cell r="E294" t="str">
            <v>604-03</v>
          </cell>
          <cell r="F294" t="str">
            <v>Payroll</v>
          </cell>
          <cell r="G294" t="str">
            <v>Salaries and Wages</v>
          </cell>
          <cell r="H294" t="str">
            <v>Inc. Stmt</v>
          </cell>
        </row>
        <row r="295">
          <cell r="E295" t="str">
            <v>604-04</v>
          </cell>
          <cell r="F295" t="str">
            <v>Payroll</v>
          </cell>
          <cell r="G295" t="str">
            <v>Salaries and Wages</v>
          </cell>
          <cell r="H295" t="str">
            <v>Inc. Stmt</v>
          </cell>
        </row>
        <row r="296">
          <cell r="E296" t="str">
            <v>604-05</v>
          </cell>
          <cell r="F296" t="str">
            <v>Payroll</v>
          </cell>
          <cell r="G296" t="str">
            <v>Salaries and Wages</v>
          </cell>
          <cell r="H296" t="str">
            <v>Inc. Stmt</v>
          </cell>
        </row>
        <row r="297">
          <cell r="E297" t="str">
            <v>604-06</v>
          </cell>
          <cell r="F297" t="str">
            <v>Payroll</v>
          </cell>
          <cell r="G297" t="str">
            <v>Salaries and Wages</v>
          </cell>
          <cell r="H297" t="str">
            <v>Inc. Stmt</v>
          </cell>
        </row>
        <row r="298">
          <cell r="E298" t="str">
            <v>604-07</v>
          </cell>
          <cell r="F298" t="str">
            <v>Payroll</v>
          </cell>
          <cell r="G298" t="str">
            <v>Salaries and Wages</v>
          </cell>
          <cell r="H298" t="str">
            <v>Inc. Stmt</v>
          </cell>
        </row>
        <row r="299">
          <cell r="E299" t="str">
            <v>606-00</v>
          </cell>
          <cell r="F299" t="str">
            <v>Incentive Compensation</v>
          </cell>
          <cell r="G299" t="str">
            <v>Bonuses</v>
          </cell>
          <cell r="H299" t="str">
            <v>Inc. Stmt</v>
          </cell>
        </row>
        <row r="300">
          <cell r="E300" t="str">
            <v>606-01</v>
          </cell>
          <cell r="F300" t="str">
            <v>Incentive Compensation</v>
          </cell>
          <cell r="G300" t="str">
            <v>Bonuses</v>
          </cell>
          <cell r="H300" t="str">
            <v>Inc. Stmt</v>
          </cell>
        </row>
        <row r="301">
          <cell r="E301" t="str">
            <v>606-02</v>
          </cell>
          <cell r="F301" t="str">
            <v>Incentive Compensation</v>
          </cell>
          <cell r="G301" t="str">
            <v>Bonuses</v>
          </cell>
          <cell r="H301" t="str">
            <v>Inc. Stmt</v>
          </cell>
        </row>
        <row r="302">
          <cell r="E302" t="str">
            <v>606-03</v>
          </cell>
          <cell r="F302" t="str">
            <v>Incentive Compensation</v>
          </cell>
          <cell r="G302" t="str">
            <v>Bonuses</v>
          </cell>
          <cell r="H302" t="str">
            <v>Inc. Stmt</v>
          </cell>
        </row>
        <row r="303">
          <cell r="E303" t="str">
            <v>606-04</v>
          </cell>
          <cell r="F303" t="str">
            <v>Incentive Compensation</v>
          </cell>
          <cell r="G303" t="str">
            <v>Bonuses</v>
          </cell>
          <cell r="H303" t="str">
            <v>Inc. Stmt</v>
          </cell>
        </row>
        <row r="304">
          <cell r="E304" t="str">
            <v>606-05</v>
          </cell>
          <cell r="F304" t="str">
            <v>Incentive Compensation</v>
          </cell>
          <cell r="G304" t="str">
            <v>Bonuses</v>
          </cell>
          <cell r="H304" t="str">
            <v>Inc. Stmt</v>
          </cell>
        </row>
        <row r="305">
          <cell r="E305" t="str">
            <v>606-06</v>
          </cell>
          <cell r="F305" t="str">
            <v>Incentive Compensation</v>
          </cell>
          <cell r="G305" t="str">
            <v>Bonuses</v>
          </cell>
          <cell r="H305" t="str">
            <v>Inc. Stmt</v>
          </cell>
        </row>
        <row r="306">
          <cell r="E306" t="str">
            <v>606-07</v>
          </cell>
          <cell r="F306" t="str">
            <v>Incentive Compensation</v>
          </cell>
          <cell r="G306" t="str">
            <v>Bonuses</v>
          </cell>
          <cell r="H306" t="str">
            <v>Inc. Stmt</v>
          </cell>
        </row>
        <row r="307">
          <cell r="E307" t="str">
            <v>607-01</v>
          </cell>
          <cell r="F307" t="str">
            <v>Relocation Bonus</v>
          </cell>
          <cell r="G307" t="str">
            <v>Bonuses</v>
          </cell>
          <cell r="H307" t="str">
            <v>Inc. Stmt</v>
          </cell>
        </row>
        <row r="308">
          <cell r="E308" t="str">
            <v>607-02</v>
          </cell>
          <cell r="F308" t="str">
            <v>Relocation Bonus</v>
          </cell>
          <cell r="G308" t="str">
            <v>Bonuses</v>
          </cell>
          <cell r="H308" t="str">
            <v>Inc. Stmt</v>
          </cell>
        </row>
        <row r="309">
          <cell r="E309" t="str">
            <v>608-01</v>
          </cell>
          <cell r="F309" t="str">
            <v>Sign-on Bonus</v>
          </cell>
          <cell r="G309" t="str">
            <v>Bonuses</v>
          </cell>
          <cell r="H309" t="str">
            <v>Inc. Stmt</v>
          </cell>
        </row>
        <row r="310">
          <cell r="E310" t="str">
            <v>608-02</v>
          </cell>
          <cell r="F310" t="str">
            <v>Sign-on Bonus</v>
          </cell>
          <cell r="G310" t="str">
            <v>Bonuses</v>
          </cell>
          <cell r="H310" t="str">
            <v>Inc. Stmt</v>
          </cell>
        </row>
        <row r="311">
          <cell r="E311" t="str">
            <v>609-01</v>
          </cell>
          <cell r="F311" t="str">
            <v>Referral/Other Bonus</v>
          </cell>
          <cell r="G311" t="str">
            <v>Bonuses</v>
          </cell>
          <cell r="H311" t="str">
            <v>Inc. Stmt</v>
          </cell>
        </row>
        <row r="312">
          <cell r="E312" t="str">
            <v>609-02</v>
          </cell>
          <cell r="F312" t="str">
            <v>Referral/Other Bonus</v>
          </cell>
          <cell r="G312" t="str">
            <v>Bonuses</v>
          </cell>
          <cell r="H312" t="str">
            <v>Inc. Stmt</v>
          </cell>
        </row>
        <row r="313">
          <cell r="E313" t="str">
            <v>610-01</v>
          </cell>
          <cell r="F313" t="str">
            <v>Severance Pay</v>
          </cell>
          <cell r="G313" t="str">
            <v>Salaries and Wages</v>
          </cell>
          <cell r="H313" t="str">
            <v>Inc. Stmt</v>
          </cell>
        </row>
        <row r="314">
          <cell r="E314" t="str">
            <v>610-02</v>
          </cell>
          <cell r="F314" t="str">
            <v>Severance Pay</v>
          </cell>
          <cell r="G314" t="str">
            <v>Salaries and Wages</v>
          </cell>
          <cell r="H314" t="str">
            <v>Inc. Stmt</v>
          </cell>
        </row>
        <row r="315">
          <cell r="E315" t="str">
            <v>612-01</v>
          </cell>
          <cell r="F315" t="str">
            <v>Employer Payroll Tax</v>
          </cell>
          <cell r="G315" t="str">
            <v>Payroll Taxes</v>
          </cell>
          <cell r="H315" t="str">
            <v>Inc. Stmt</v>
          </cell>
        </row>
        <row r="316">
          <cell r="E316" t="str">
            <v>612-02</v>
          </cell>
          <cell r="F316" t="str">
            <v>Employer Payroll Tax</v>
          </cell>
          <cell r="G316" t="str">
            <v>Payroll Taxes</v>
          </cell>
          <cell r="H316" t="str">
            <v>Inc. Stmt</v>
          </cell>
        </row>
        <row r="317">
          <cell r="E317" t="str">
            <v>612-03</v>
          </cell>
          <cell r="F317" t="str">
            <v>Employer Payroll Tax</v>
          </cell>
          <cell r="G317" t="str">
            <v>Payroll Taxes</v>
          </cell>
          <cell r="H317" t="str">
            <v>Inc. Stmt</v>
          </cell>
        </row>
        <row r="318">
          <cell r="E318" t="str">
            <v>612-04</v>
          </cell>
          <cell r="F318" t="str">
            <v>Employer Payroll Tax</v>
          </cell>
          <cell r="G318" t="str">
            <v>Payroll Taxes</v>
          </cell>
          <cell r="H318" t="str">
            <v>Inc. Stmt</v>
          </cell>
        </row>
        <row r="319">
          <cell r="E319" t="str">
            <v>614-00</v>
          </cell>
          <cell r="F319" t="str">
            <v>Benefits-Other Salaried</v>
          </cell>
          <cell r="G319" t="str">
            <v>Employee Benefits</v>
          </cell>
          <cell r="H319" t="str">
            <v>Inc. Stmt</v>
          </cell>
        </row>
        <row r="320">
          <cell r="E320" t="str">
            <v>614-01</v>
          </cell>
          <cell r="F320" t="str">
            <v>401k Matching</v>
          </cell>
          <cell r="G320" t="str">
            <v>Employee Benefits</v>
          </cell>
          <cell r="H320" t="str">
            <v>Inc. Stmt</v>
          </cell>
        </row>
        <row r="321">
          <cell r="E321" t="str">
            <v>614-02</v>
          </cell>
          <cell r="F321" t="str">
            <v>Dental</v>
          </cell>
          <cell r="G321" t="str">
            <v>Employee Benefits</v>
          </cell>
          <cell r="H321" t="str">
            <v>Inc. Stmt</v>
          </cell>
        </row>
        <row r="322">
          <cell r="E322" t="str">
            <v>614-03</v>
          </cell>
          <cell r="F322" t="str">
            <v>Life Insurance</v>
          </cell>
          <cell r="G322" t="str">
            <v>Employee Benefits</v>
          </cell>
          <cell r="H322" t="str">
            <v>Inc. Stmt</v>
          </cell>
        </row>
        <row r="323">
          <cell r="E323" t="str">
            <v>614-04</v>
          </cell>
          <cell r="F323" t="str">
            <v>AD&amp;D</v>
          </cell>
          <cell r="G323" t="str">
            <v>Employee Benefits</v>
          </cell>
          <cell r="H323" t="str">
            <v>Inc. Stmt</v>
          </cell>
        </row>
        <row r="324">
          <cell r="E324" t="str">
            <v>614-05</v>
          </cell>
          <cell r="F324" t="str">
            <v>LT Disability</v>
          </cell>
          <cell r="G324" t="str">
            <v>Employee Benefits</v>
          </cell>
          <cell r="H324" t="str">
            <v>Inc. Stmt</v>
          </cell>
        </row>
        <row r="325">
          <cell r="E325" t="str">
            <v>614-06</v>
          </cell>
          <cell r="F325" t="str">
            <v>ST Disability</v>
          </cell>
          <cell r="G325" t="str">
            <v>Employee Benefits</v>
          </cell>
          <cell r="H325" t="str">
            <v>Inc. Stmt</v>
          </cell>
        </row>
        <row r="326">
          <cell r="E326" t="str">
            <v>614-07</v>
          </cell>
          <cell r="F326" t="str">
            <v>Group Health Insurance</v>
          </cell>
          <cell r="G326" t="str">
            <v>Employee Benefits</v>
          </cell>
          <cell r="H326" t="str">
            <v>Inc. Stmt</v>
          </cell>
        </row>
        <row r="327">
          <cell r="E327" t="str">
            <v>614-08</v>
          </cell>
          <cell r="F327" t="str">
            <v>HSA - Company Contribution</v>
          </cell>
          <cell r="G327" t="str">
            <v>Employee Benefits</v>
          </cell>
          <cell r="H327" t="str">
            <v>Inc. Stmt</v>
          </cell>
        </row>
        <row r="328">
          <cell r="E328" t="str">
            <v>614-09</v>
          </cell>
          <cell r="F328" t="str">
            <v>Uniform Services</v>
          </cell>
          <cell r="G328" t="str">
            <v>Employee Benefits</v>
          </cell>
          <cell r="H328" t="str">
            <v>Inc. Stmt</v>
          </cell>
        </row>
        <row r="329">
          <cell r="E329" t="str">
            <v>614-10</v>
          </cell>
          <cell r="F329" t="str">
            <v>Tuition Reimbursement</v>
          </cell>
          <cell r="G329" t="str">
            <v>Employee Benefits</v>
          </cell>
          <cell r="H329" t="str">
            <v>Inc. Stmt</v>
          </cell>
        </row>
        <row r="330">
          <cell r="E330" t="str">
            <v>614-11</v>
          </cell>
          <cell r="F330" t="str">
            <v>Vision</v>
          </cell>
          <cell r="G330" t="str">
            <v>Employee Benefits</v>
          </cell>
          <cell r="H330" t="str">
            <v>Inc. Stmt</v>
          </cell>
        </row>
        <row r="331">
          <cell r="E331" t="str">
            <v>614-12</v>
          </cell>
          <cell r="F331" t="str">
            <v>Black Lung Allocation - State</v>
          </cell>
          <cell r="G331" t="str">
            <v>Employee Benefits</v>
          </cell>
          <cell r="H331" t="str">
            <v>Inc. Stmt</v>
          </cell>
        </row>
        <row r="332">
          <cell r="E332" t="str">
            <v>614-13</v>
          </cell>
          <cell r="F332" t="str">
            <v>Black Lung Allocation - Federal</v>
          </cell>
          <cell r="G332" t="str">
            <v>Employee Benefits</v>
          </cell>
          <cell r="H332" t="str">
            <v>Inc. Stmt</v>
          </cell>
        </row>
        <row r="333">
          <cell r="E333" t="str">
            <v>614-14</v>
          </cell>
          <cell r="F333" t="str">
            <v>Wellness</v>
          </cell>
          <cell r="G333" t="str">
            <v>Employee Benefits</v>
          </cell>
          <cell r="H333" t="str">
            <v>Inc. Stmt</v>
          </cell>
        </row>
        <row r="334">
          <cell r="E334" t="str">
            <v>614-15</v>
          </cell>
          <cell r="F334" t="str">
            <v>LT Disability Prem</v>
          </cell>
          <cell r="G334" t="str">
            <v>Employee Benefits</v>
          </cell>
          <cell r="H334" t="str">
            <v>Inc. Stmt</v>
          </cell>
        </row>
        <row r="335">
          <cell r="E335" t="str">
            <v>614-16</v>
          </cell>
          <cell r="F335" t="str">
            <v>Retire Med Reimb</v>
          </cell>
          <cell r="G335" t="str">
            <v>Employee Benefits</v>
          </cell>
          <cell r="H335" t="str">
            <v>Inc. Stmt</v>
          </cell>
        </row>
        <row r="336">
          <cell r="E336" t="str">
            <v>615-00</v>
          </cell>
          <cell r="F336" t="str">
            <v>Benefits-Other Hourly</v>
          </cell>
          <cell r="G336" t="str">
            <v>Employee Benefits</v>
          </cell>
          <cell r="H336" t="str">
            <v>Inc. Stmt</v>
          </cell>
        </row>
        <row r="337">
          <cell r="E337" t="str">
            <v>615-01</v>
          </cell>
          <cell r="F337" t="str">
            <v>401k Matching</v>
          </cell>
          <cell r="G337" t="str">
            <v>Employee Benefits</v>
          </cell>
          <cell r="H337" t="str">
            <v>Inc. Stmt</v>
          </cell>
        </row>
        <row r="338">
          <cell r="E338" t="str">
            <v>615-02</v>
          </cell>
          <cell r="F338" t="str">
            <v>Dental</v>
          </cell>
          <cell r="G338" t="str">
            <v>Employee Benefits</v>
          </cell>
          <cell r="H338" t="str">
            <v>Inc. Stmt</v>
          </cell>
        </row>
        <row r="339">
          <cell r="E339" t="str">
            <v>615-03</v>
          </cell>
          <cell r="F339" t="str">
            <v>Life Insurance</v>
          </cell>
          <cell r="G339" t="str">
            <v>Employee Benefits</v>
          </cell>
          <cell r="H339" t="str">
            <v>Inc. Stmt</v>
          </cell>
        </row>
        <row r="340">
          <cell r="E340" t="str">
            <v>615-04</v>
          </cell>
          <cell r="F340" t="str">
            <v>AD&amp;D</v>
          </cell>
          <cell r="G340" t="str">
            <v>Employee Benefits</v>
          </cell>
          <cell r="H340" t="str">
            <v>Inc. Stmt</v>
          </cell>
        </row>
        <row r="341">
          <cell r="E341" t="str">
            <v>615-05</v>
          </cell>
          <cell r="F341" t="str">
            <v>LT Disability</v>
          </cell>
          <cell r="G341" t="str">
            <v>Employee Benefits</v>
          </cell>
          <cell r="H341" t="str">
            <v>Inc. Stmt</v>
          </cell>
        </row>
        <row r="342">
          <cell r="E342" t="str">
            <v>615-06</v>
          </cell>
          <cell r="F342" t="str">
            <v>ST Disability</v>
          </cell>
          <cell r="G342" t="str">
            <v>Employee Benefits</v>
          </cell>
          <cell r="H342" t="str">
            <v>Inc. Stmt</v>
          </cell>
        </row>
        <row r="343">
          <cell r="E343" t="str">
            <v>615-07</v>
          </cell>
          <cell r="F343" t="str">
            <v>Group Health Insurance</v>
          </cell>
          <cell r="G343" t="str">
            <v>Employee Benefits</v>
          </cell>
          <cell r="H343" t="str">
            <v>Inc. Stmt</v>
          </cell>
        </row>
        <row r="344">
          <cell r="E344" t="str">
            <v>615-08</v>
          </cell>
          <cell r="F344" t="str">
            <v>HSA - Company Contribution</v>
          </cell>
          <cell r="G344" t="str">
            <v>Employee Benefits</v>
          </cell>
          <cell r="H344" t="str">
            <v>Inc. Stmt</v>
          </cell>
        </row>
        <row r="345">
          <cell r="E345" t="str">
            <v>615-09</v>
          </cell>
          <cell r="F345" t="str">
            <v>Uniform Services</v>
          </cell>
          <cell r="G345" t="str">
            <v>Employee Benefits</v>
          </cell>
          <cell r="H345" t="str">
            <v>Inc. Stmt</v>
          </cell>
        </row>
        <row r="346">
          <cell r="E346" t="str">
            <v>615-10</v>
          </cell>
          <cell r="F346" t="str">
            <v>Tuition Reimbursement</v>
          </cell>
          <cell r="G346" t="str">
            <v>Employee Benefits</v>
          </cell>
          <cell r="H346" t="str">
            <v>Inc. Stmt</v>
          </cell>
        </row>
        <row r="347">
          <cell r="E347" t="str">
            <v>615-11</v>
          </cell>
          <cell r="F347" t="str">
            <v>Vision</v>
          </cell>
          <cell r="G347" t="str">
            <v>Employee Benefits</v>
          </cell>
          <cell r="H347" t="str">
            <v>Inc. Stmt</v>
          </cell>
        </row>
        <row r="348">
          <cell r="E348" t="str">
            <v>615-12</v>
          </cell>
          <cell r="F348" t="str">
            <v>Black Lung Allocation - State</v>
          </cell>
          <cell r="G348" t="str">
            <v>Employee Benefits</v>
          </cell>
          <cell r="H348" t="str">
            <v>Inc. Stmt</v>
          </cell>
        </row>
        <row r="349">
          <cell r="E349" t="str">
            <v>615-13</v>
          </cell>
          <cell r="F349" t="str">
            <v>Black Lung Allocation - Federal</v>
          </cell>
          <cell r="G349" t="str">
            <v>Employee Benefits</v>
          </cell>
          <cell r="H349" t="str">
            <v>Inc. Stmt</v>
          </cell>
        </row>
        <row r="350">
          <cell r="E350" t="str">
            <v>615-14</v>
          </cell>
          <cell r="F350" t="str">
            <v>Wellness</v>
          </cell>
          <cell r="G350" t="str">
            <v>Employee Benefits</v>
          </cell>
          <cell r="H350" t="str">
            <v>Inc. Stmt</v>
          </cell>
        </row>
        <row r="351">
          <cell r="E351" t="str">
            <v>615-15</v>
          </cell>
          <cell r="F351" t="str">
            <v>LT Disability Prem</v>
          </cell>
          <cell r="G351" t="str">
            <v>Employee Benefits</v>
          </cell>
          <cell r="H351" t="str">
            <v>Inc. Stmt</v>
          </cell>
        </row>
        <row r="352">
          <cell r="E352" t="str">
            <v>615-16</v>
          </cell>
          <cell r="F352" t="str">
            <v>Retire Med Reimb</v>
          </cell>
          <cell r="G352" t="str">
            <v>Employee Benefits</v>
          </cell>
          <cell r="H352" t="str">
            <v>Inc. Stmt</v>
          </cell>
        </row>
        <row r="353">
          <cell r="E353" t="str">
            <v>617-00</v>
          </cell>
          <cell r="F353" t="str">
            <v>Contract Labor</v>
          </cell>
          <cell r="G353" t="str">
            <v>Contractor Labor</v>
          </cell>
          <cell r="H353" t="str">
            <v>Inc. Stmt</v>
          </cell>
        </row>
        <row r="354">
          <cell r="E354" t="str">
            <v>619-01</v>
          </cell>
          <cell r="F354" t="str">
            <v>Workers Compensation-Salaried</v>
          </cell>
          <cell r="G354" t="str">
            <v>Workers Compensation</v>
          </cell>
          <cell r="H354" t="str">
            <v>Inc. Stmt</v>
          </cell>
        </row>
        <row r="355">
          <cell r="E355" t="str">
            <v>619-02</v>
          </cell>
          <cell r="F355" t="str">
            <v>Workers Compensation-Hourly</v>
          </cell>
          <cell r="G355" t="str">
            <v>Workers Compensation</v>
          </cell>
          <cell r="H355" t="str">
            <v>Inc. Stmt</v>
          </cell>
        </row>
        <row r="356">
          <cell r="E356" t="str">
            <v>620-00</v>
          </cell>
          <cell r="F356" t="str">
            <v>Staff Expense</v>
          </cell>
          <cell r="G356" t="str">
            <v>Employee Expenses</v>
          </cell>
          <cell r="H356" t="str">
            <v>Inc. Stmt</v>
          </cell>
        </row>
        <row r="357">
          <cell r="E357" t="str">
            <v>621-00</v>
          </cell>
          <cell r="F357" t="str">
            <v>Recruiting</v>
          </cell>
          <cell r="G357" t="str">
            <v>Employee Expenses</v>
          </cell>
          <cell r="H357" t="str">
            <v>Inc. Stmt</v>
          </cell>
        </row>
        <row r="358">
          <cell r="E358" t="str">
            <v>622-00</v>
          </cell>
          <cell r="F358" t="str">
            <v>Relocation</v>
          </cell>
          <cell r="G358" t="str">
            <v>Employee Expenses</v>
          </cell>
          <cell r="H358" t="str">
            <v>Inc. Stmt</v>
          </cell>
        </row>
        <row r="359">
          <cell r="E359" t="str">
            <v>623-00</v>
          </cell>
          <cell r="F359" t="str">
            <v>Business Travel</v>
          </cell>
          <cell r="G359" t="str">
            <v>Employee Expenses</v>
          </cell>
          <cell r="H359" t="str">
            <v>Inc. Stmt</v>
          </cell>
        </row>
        <row r="360">
          <cell r="E360" t="str">
            <v>624-00</v>
          </cell>
          <cell r="F360" t="str">
            <v>Meals &amp; Entertainment</v>
          </cell>
          <cell r="G360" t="str">
            <v>Employee Expenses</v>
          </cell>
          <cell r="H360" t="str">
            <v>Inc. Stmt</v>
          </cell>
        </row>
        <row r="361">
          <cell r="E361" t="str">
            <v>625-00</v>
          </cell>
          <cell r="F361" t="str">
            <v>O/T Meals</v>
          </cell>
          <cell r="G361" t="str">
            <v>Employee Expenses</v>
          </cell>
          <cell r="H361" t="str">
            <v>Inc. Stmt</v>
          </cell>
        </row>
        <row r="362">
          <cell r="E362" t="str">
            <v>626-00</v>
          </cell>
          <cell r="F362" t="str">
            <v>Medical Screenings</v>
          </cell>
          <cell r="G362" t="str">
            <v>Employee Expenses</v>
          </cell>
          <cell r="H362" t="str">
            <v>Inc. Stmt</v>
          </cell>
        </row>
        <row r="363">
          <cell r="E363" t="str">
            <v>627-00</v>
          </cell>
          <cell r="F363" t="str">
            <v>Gifts</v>
          </cell>
          <cell r="G363" t="str">
            <v>Employee Expenses</v>
          </cell>
          <cell r="H363" t="str">
            <v>Inc. Stmt</v>
          </cell>
        </row>
        <row r="364">
          <cell r="E364" t="str">
            <v>628-00</v>
          </cell>
          <cell r="F364" t="str">
            <v>Employee Events</v>
          </cell>
          <cell r="G364" t="str">
            <v>Employee Expenses</v>
          </cell>
          <cell r="H364" t="str">
            <v>Inc. Stmt</v>
          </cell>
        </row>
        <row r="365">
          <cell r="E365" t="str">
            <v>629-00</v>
          </cell>
          <cell r="F365" t="str">
            <v>Staff Memberships</v>
          </cell>
          <cell r="G365" t="str">
            <v>Employee Expenses</v>
          </cell>
          <cell r="H365" t="str">
            <v>Inc. Stmt</v>
          </cell>
        </row>
        <row r="366">
          <cell r="E366" t="str">
            <v>630-00</v>
          </cell>
          <cell r="F366" t="str">
            <v>Random Drug Testing</v>
          </cell>
          <cell r="G366" t="str">
            <v>Employee Expenses</v>
          </cell>
          <cell r="H366" t="str">
            <v>Inc. Stmt</v>
          </cell>
        </row>
        <row r="367">
          <cell r="E367" t="str">
            <v>631-00</v>
          </cell>
          <cell r="F367" t="str">
            <v>Miscellaneous Supplies</v>
          </cell>
          <cell r="G367" t="str">
            <v>Employee Expenses</v>
          </cell>
          <cell r="H367" t="str">
            <v>Inc. Stmt</v>
          </cell>
        </row>
        <row r="368">
          <cell r="E368" t="str">
            <v>640-00</v>
          </cell>
          <cell r="F368" t="str">
            <v>Training &amp; Development</v>
          </cell>
          <cell r="G368" t="str">
            <v>Employee Expenses</v>
          </cell>
          <cell r="H368" t="str">
            <v>Inc. Stmt</v>
          </cell>
        </row>
        <row r="369">
          <cell r="E369" t="str">
            <v>641-00</v>
          </cell>
          <cell r="F369" t="str">
            <v>Training</v>
          </cell>
          <cell r="G369" t="str">
            <v>Employee Expenses</v>
          </cell>
          <cell r="H369" t="str">
            <v>Inc. Stmt</v>
          </cell>
        </row>
        <row r="370">
          <cell r="E370" t="str">
            <v>642-00</v>
          </cell>
          <cell r="F370" t="str">
            <v>Conferences</v>
          </cell>
          <cell r="G370" t="str">
            <v>Employee Expenses</v>
          </cell>
          <cell r="H370" t="str">
            <v>Inc. Stmt</v>
          </cell>
        </row>
        <row r="371">
          <cell r="E371" t="str">
            <v>700-00</v>
          </cell>
          <cell r="F371" t="str">
            <v>Repairs &amp; Maintenance</v>
          </cell>
          <cell r="G371" t="str">
            <v>Repairs and Maintenance</v>
          </cell>
          <cell r="H371" t="str">
            <v>Inc. Stmt</v>
          </cell>
        </row>
        <row r="372">
          <cell r="E372" t="str">
            <v>705-00</v>
          </cell>
          <cell r="F372" t="str">
            <v>Repairs &amp; Maintenance</v>
          </cell>
          <cell r="G372" t="str">
            <v>Repairs and Maintenance</v>
          </cell>
          <cell r="H372" t="str">
            <v>Inc. Stmt</v>
          </cell>
        </row>
        <row r="373">
          <cell r="E373" t="str">
            <v>705-01</v>
          </cell>
          <cell r="F373" t="str">
            <v>Repairs &amp; Maintenance</v>
          </cell>
          <cell r="G373" t="str">
            <v>Repairs and Maintenance</v>
          </cell>
          <cell r="H373" t="str">
            <v>Inc. Stmt</v>
          </cell>
        </row>
        <row r="374">
          <cell r="E374" t="str">
            <v>705-02</v>
          </cell>
          <cell r="F374" t="str">
            <v>Repairs &amp; Maintenance</v>
          </cell>
          <cell r="G374" t="str">
            <v>Repairs and Maintenance</v>
          </cell>
          <cell r="H374" t="str">
            <v>Inc. Stmt</v>
          </cell>
        </row>
        <row r="375">
          <cell r="E375" t="str">
            <v>705-03</v>
          </cell>
          <cell r="F375" t="str">
            <v>Repairs &amp; Maintenance</v>
          </cell>
          <cell r="G375" t="str">
            <v>Repairs and Maintenance</v>
          </cell>
          <cell r="H375" t="str">
            <v>Inc. Stmt</v>
          </cell>
        </row>
        <row r="376">
          <cell r="E376" t="str">
            <v>705-04</v>
          </cell>
          <cell r="F376" t="str">
            <v>Repairs &amp; Maintenance</v>
          </cell>
          <cell r="G376" t="str">
            <v>Repairs and Maintenance</v>
          </cell>
          <cell r="H376" t="str">
            <v>Inc. Stmt</v>
          </cell>
        </row>
        <row r="377">
          <cell r="E377" t="str">
            <v>710-00</v>
          </cell>
          <cell r="F377" t="str">
            <v>Research &amp; Development</v>
          </cell>
          <cell r="G377" t="str">
            <v>Miscellaneous Other Expense</v>
          </cell>
          <cell r="H377" t="str">
            <v>Inc. Stmt</v>
          </cell>
        </row>
        <row r="378">
          <cell r="E378" t="str">
            <v>715-00</v>
          </cell>
          <cell r="F378" t="str">
            <v>Tools</v>
          </cell>
          <cell r="G378" t="str">
            <v>Repairs and Maintenance</v>
          </cell>
          <cell r="H378" t="str">
            <v>Inc. Stmt</v>
          </cell>
        </row>
        <row r="379">
          <cell r="E379" t="str">
            <v>720-00</v>
          </cell>
          <cell r="F379" t="str">
            <v>Allowances SO2</v>
          </cell>
          <cell r="G379" t="str">
            <v>Miscellaneous Other Expense</v>
          </cell>
          <cell r="H379" t="str">
            <v>Inc. Stmt</v>
          </cell>
        </row>
        <row r="380">
          <cell r="E380" t="str">
            <v>725-00</v>
          </cell>
          <cell r="F380" t="str">
            <v>Allowances Nox</v>
          </cell>
          <cell r="G380" t="str">
            <v>Miscellaneous Other Expense</v>
          </cell>
          <cell r="H380" t="str">
            <v>Inc. Stmt</v>
          </cell>
        </row>
        <row r="381">
          <cell r="E381" t="str">
            <v>730-00</v>
          </cell>
          <cell r="F381" t="str">
            <v>Reclamation</v>
          </cell>
          <cell r="G381" t="str">
            <v>Miscellaneous Other Expense</v>
          </cell>
          <cell r="H381" t="str">
            <v>Inc. Stmt</v>
          </cell>
        </row>
        <row r="382">
          <cell r="E382" t="str">
            <v>735-00</v>
          </cell>
          <cell r="F382" t="str">
            <v>Material Handling Costs</v>
          </cell>
          <cell r="G382" t="str">
            <v>Material Handling</v>
          </cell>
          <cell r="H382" t="str">
            <v>Inc. Stmt</v>
          </cell>
        </row>
        <row r="383">
          <cell r="E383" t="str">
            <v>751-00</v>
          </cell>
          <cell r="F383" t="str">
            <v>Company Vehicles</v>
          </cell>
          <cell r="G383" t="str">
            <v>Company Vehicle Expense</v>
          </cell>
          <cell r="H383" t="str">
            <v>Inc. Stmt</v>
          </cell>
        </row>
        <row r="384">
          <cell r="E384" t="str">
            <v>752-00</v>
          </cell>
          <cell r="F384" t="str">
            <v>Fuel</v>
          </cell>
          <cell r="G384" t="str">
            <v>Company Vehicle Expense</v>
          </cell>
          <cell r="H384" t="str">
            <v>Inc. Stmt</v>
          </cell>
        </row>
        <row r="385">
          <cell r="E385" t="str">
            <v>753-00</v>
          </cell>
          <cell r="F385" t="str">
            <v>Maintenance</v>
          </cell>
          <cell r="G385" t="str">
            <v>Company Vehicle Expense</v>
          </cell>
          <cell r="H385" t="str">
            <v>Inc. Stmt</v>
          </cell>
        </row>
        <row r="386">
          <cell r="E386" t="str">
            <v>754-00</v>
          </cell>
          <cell r="F386" t="str">
            <v>Vehicle Rent</v>
          </cell>
          <cell r="G386" t="str">
            <v>Company Vehicle Expense</v>
          </cell>
          <cell r="H386" t="str">
            <v>Inc. Stmt</v>
          </cell>
        </row>
        <row r="387">
          <cell r="E387" t="str">
            <v>759-00</v>
          </cell>
          <cell r="F387" t="str">
            <v>Other Vehicle</v>
          </cell>
          <cell r="G387" t="str">
            <v>Company Vehicle Expense</v>
          </cell>
          <cell r="H387" t="str">
            <v>Inc. Stmt</v>
          </cell>
        </row>
        <row r="388">
          <cell r="E388" t="str">
            <v>761-00</v>
          </cell>
          <cell r="F388" t="str">
            <v>Equipment Rental</v>
          </cell>
          <cell r="G388" t="str">
            <v>Misc. Admin. &amp; General Expense</v>
          </cell>
          <cell r="H388" t="str">
            <v>Inc. Stmt</v>
          </cell>
        </row>
        <row r="389">
          <cell r="E389" t="str">
            <v>762-00</v>
          </cell>
          <cell r="F389" t="str">
            <v>Other Rental</v>
          </cell>
          <cell r="G389" t="str">
            <v>Misc. Admin. &amp; General Expense</v>
          </cell>
          <cell r="H389" t="str">
            <v>Inc. Stmt</v>
          </cell>
        </row>
        <row r="390">
          <cell r="E390" t="str">
            <v>763-00</v>
          </cell>
          <cell r="F390" t="str">
            <v>Lease</v>
          </cell>
          <cell r="G390" t="str">
            <v>Misc. Admin. &amp; General Expense</v>
          </cell>
          <cell r="H390" t="str">
            <v>Inc. Stmt</v>
          </cell>
        </row>
        <row r="391">
          <cell r="E391" t="str">
            <v>764-00</v>
          </cell>
          <cell r="F391" t="str">
            <v>Office Supplies</v>
          </cell>
          <cell r="G391" t="str">
            <v>Misc. Admin. &amp; General Expense</v>
          </cell>
          <cell r="H391" t="str">
            <v>Inc. Stmt</v>
          </cell>
        </row>
        <row r="392">
          <cell r="E392" t="str">
            <v>765-00</v>
          </cell>
          <cell r="F392" t="str">
            <v>Office Phones</v>
          </cell>
          <cell r="G392" t="str">
            <v>Misc. Admin. &amp; General Expense</v>
          </cell>
          <cell r="H392" t="str">
            <v>Inc. Stmt</v>
          </cell>
        </row>
        <row r="393">
          <cell r="E393" t="str">
            <v>766-00</v>
          </cell>
          <cell r="F393" t="str">
            <v>Mobile Phones</v>
          </cell>
          <cell r="G393" t="str">
            <v>Misc. Admin. &amp; General Expense</v>
          </cell>
          <cell r="H393" t="str">
            <v>Inc. Stmt</v>
          </cell>
        </row>
        <row r="394">
          <cell r="E394" t="str">
            <v>767-00</v>
          </cell>
          <cell r="F394" t="str">
            <v>Photos</v>
          </cell>
          <cell r="G394" t="str">
            <v>Misc. Admin. &amp; General Expense</v>
          </cell>
          <cell r="H394" t="str">
            <v>Inc. Stmt</v>
          </cell>
        </row>
        <row r="395">
          <cell r="E395" t="str">
            <v>768-00</v>
          </cell>
          <cell r="F395" t="str">
            <v>Postage &amp; Shipping</v>
          </cell>
          <cell r="G395" t="str">
            <v>Misc. Admin. &amp; General Expense</v>
          </cell>
          <cell r="H395" t="str">
            <v>Inc. Stmt</v>
          </cell>
        </row>
        <row r="396">
          <cell r="E396" t="str">
            <v>769-00</v>
          </cell>
          <cell r="F396" t="str">
            <v>Electric Utilities</v>
          </cell>
          <cell r="G396" t="str">
            <v>Misc. Admin. &amp; General Expense</v>
          </cell>
          <cell r="H396" t="str">
            <v>Inc. Stmt</v>
          </cell>
        </row>
        <row r="397">
          <cell r="E397" t="str">
            <v>770-00</v>
          </cell>
          <cell r="F397" t="str">
            <v>Water &amp; Sewer</v>
          </cell>
          <cell r="G397" t="str">
            <v>Misc. Admin. &amp; General Expense</v>
          </cell>
          <cell r="H397" t="str">
            <v>Inc. Stmt</v>
          </cell>
        </row>
        <row r="398">
          <cell r="E398" t="str">
            <v>771-00</v>
          </cell>
          <cell r="F398" t="str">
            <v>Security</v>
          </cell>
          <cell r="G398" t="str">
            <v>Misc. Admin. &amp; General Expense</v>
          </cell>
          <cell r="H398" t="str">
            <v>Inc. Stmt</v>
          </cell>
        </row>
        <row r="399">
          <cell r="E399" t="str">
            <v>772-00</v>
          </cell>
          <cell r="F399" t="str">
            <v>Janitor Service</v>
          </cell>
          <cell r="G399" t="str">
            <v>Misc. Admin. &amp; General Expense</v>
          </cell>
          <cell r="H399" t="str">
            <v>Inc. Stmt</v>
          </cell>
        </row>
        <row r="400">
          <cell r="E400" t="str">
            <v>773-00</v>
          </cell>
          <cell r="F400" t="str">
            <v>Office Furniture</v>
          </cell>
          <cell r="G400" t="str">
            <v>Misc. Admin. &amp; General Expense</v>
          </cell>
          <cell r="H400" t="str">
            <v>Inc. Stmt</v>
          </cell>
        </row>
        <row r="401">
          <cell r="E401" t="str">
            <v>774-00</v>
          </cell>
          <cell r="F401" t="str">
            <v>Advertising</v>
          </cell>
          <cell r="G401" t="str">
            <v>Misc. Admin. &amp; General Expense</v>
          </cell>
          <cell r="H401" t="str">
            <v>Inc. Stmt</v>
          </cell>
        </row>
        <row r="402">
          <cell r="E402" t="str">
            <v>775-00</v>
          </cell>
          <cell r="F402" t="str">
            <v>Public Relations &amp; Promo.</v>
          </cell>
          <cell r="G402" t="str">
            <v>Misc. Admin. &amp; General Expense</v>
          </cell>
          <cell r="H402" t="str">
            <v>Inc. Stmt</v>
          </cell>
        </row>
        <row r="403">
          <cell r="E403" t="str">
            <v>776-00</v>
          </cell>
          <cell r="F403" t="str">
            <v>Safety Equipment</v>
          </cell>
          <cell r="G403" t="str">
            <v>Misc. Admin. &amp; General Expense</v>
          </cell>
          <cell r="H403" t="str">
            <v>Inc. Stmt</v>
          </cell>
        </row>
        <row r="404">
          <cell r="E404" t="str">
            <v>777-00</v>
          </cell>
          <cell r="F404" t="str">
            <v>Newsletter</v>
          </cell>
          <cell r="G404" t="str">
            <v>Misc. Admin. &amp; General Expense</v>
          </cell>
          <cell r="H404" t="str">
            <v>Inc. Stmt</v>
          </cell>
        </row>
        <row r="405">
          <cell r="E405" t="str">
            <v>778-00</v>
          </cell>
          <cell r="F405" t="str">
            <v>Printing</v>
          </cell>
          <cell r="G405" t="str">
            <v>Misc. Admin. &amp; General Expense</v>
          </cell>
          <cell r="H405" t="str">
            <v>Inc. Stmt</v>
          </cell>
        </row>
        <row r="406">
          <cell r="E406" t="str">
            <v>779-00</v>
          </cell>
          <cell r="F406" t="str">
            <v>Meeting</v>
          </cell>
          <cell r="G406" t="str">
            <v>Misc. Admin. &amp; General Expense</v>
          </cell>
          <cell r="H406" t="str">
            <v>Inc. Stmt</v>
          </cell>
        </row>
        <row r="407">
          <cell r="E407" t="str">
            <v>780-00</v>
          </cell>
          <cell r="F407" t="str">
            <v>Board</v>
          </cell>
          <cell r="G407" t="str">
            <v>Misc. Admin. &amp; General Expense</v>
          </cell>
          <cell r="H407" t="str">
            <v>Inc. Stmt</v>
          </cell>
        </row>
        <row r="408">
          <cell r="E408" t="str">
            <v>781-00</v>
          </cell>
          <cell r="F408" t="str">
            <v>Radios</v>
          </cell>
          <cell r="G408" t="str">
            <v>Misc. Admin. &amp; General Expense</v>
          </cell>
          <cell r="H408" t="str">
            <v>Inc. Stmt</v>
          </cell>
        </row>
        <row r="409">
          <cell r="E409" t="str">
            <v>789-00</v>
          </cell>
          <cell r="F409" t="str">
            <v>Misc. Office</v>
          </cell>
          <cell r="G409" t="str">
            <v>Misc. Admin. &amp; General Expense</v>
          </cell>
          <cell r="H409" t="str">
            <v>Inc. Stmt</v>
          </cell>
        </row>
        <row r="410">
          <cell r="E410" t="str">
            <v>791-00</v>
          </cell>
          <cell r="F410" t="str">
            <v>IT/HR Payroll System</v>
          </cell>
          <cell r="G410" t="str">
            <v>IT and Communications Expense</v>
          </cell>
          <cell r="H410" t="str">
            <v>Inc. Stmt</v>
          </cell>
        </row>
        <row r="411">
          <cell r="E411" t="str">
            <v>792-00</v>
          </cell>
          <cell r="F411" t="str">
            <v>IT/Computers</v>
          </cell>
          <cell r="G411" t="str">
            <v>IT and Communications Expense</v>
          </cell>
          <cell r="H411" t="str">
            <v>Inc. Stmt</v>
          </cell>
        </row>
        <row r="412">
          <cell r="E412" t="str">
            <v>793-00</v>
          </cell>
          <cell r="F412" t="str">
            <v>IT/Pinter</v>
          </cell>
          <cell r="G412" t="str">
            <v>IT and Communications Expense</v>
          </cell>
          <cell r="H412" t="str">
            <v>Inc. Stmt</v>
          </cell>
        </row>
        <row r="413">
          <cell r="E413" t="str">
            <v>794-00</v>
          </cell>
          <cell r="F413" t="str">
            <v>Copiers / Plotter</v>
          </cell>
          <cell r="G413" t="str">
            <v>IT and Communications Expense</v>
          </cell>
          <cell r="H413" t="str">
            <v>Inc. Stmt</v>
          </cell>
        </row>
        <row r="414">
          <cell r="E414" t="str">
            <v>795-00</v>
          </cell>
          <cell r="F414" t="str">
            <v>Fax Machines</v>
          </cell>
          <cell r="G414" t="str">
            <v>IT and Communications Expense</v>
          </cell>
          <cell r="H414" t="str">
            <v>Inc. Stmt</v>
          </cell>
        </row>
        <row r="415">
          <cell r="E415" t="str">
            <v>796-00</v>
          </cell>
          <cell r="F415" t="str">
            <v>Internet Access</v>
          </cell>
          <cell r="G415" t="str">
            <v>IT and Communications Expense</v>
          </cell>
          <cell r="H415" t="str">
            <v>Inc. Stmt</v>
          </cell>
        </row>
        <row r="416">
          <cell r="E416" t="str">
            <v>797-00</v>
          </cell>
          <cell r="F416" t="str">
            <v>IT Services / Support</v>
          </cell>
          <cell r="G416" t="str">
            <v>IT and Communications Expense</v>
          </cell>
          <cell r="H416" t="str">
            <v>Inc. Stmt</v>
          </cell>
        </row>
        <row r="417">
          <cell r="E417" t="str">
            <v>798-00</v>
          </cell>
          <cell r="F417" t="str">
            <v>Computer-Licenses &amp; Fees</v>
          </cell>
          <cell r="G417" t="str">
            <v>IT and Communications Expense</v>
          </cell>
          <cell r="H417" t="str">
            <v>Inc. Stmt</v>
          </cell>
        </row>
        <row r="418">
          <cell r="E418" t="str">
            <v>799-00</v>
          </cell>
          <cell r="F418" t="str">
            <v>Computer Software (Office Suite, Outlook)</v>
          </cell>
          <cell r="G418" t="str">
            <v>IT and Communications Expense</v>
          </cell>
          <cell r="H418" t="str">
            <v>Inc. Stmt</v>
          </cell>
        </row>
        <row r="419">
          <cell r="E419" t="str">
            <v>800-00</v>
          </cell>
          <cell r="F419" t="str">
            <v>Maint. &amp; Materials Management Systems</v>
          </cell>
          <cell r="G419" t="str">
            <v>IT and Communications Expense</v>
          </cell>
          <cell r="H419" t="str">
            <v>Inc. Stmt</v>
          </cell>
        </row>
        <row r="420">
          <cell r="E420" t="str">
            <v>801-00</v>
          </cell>
          <cell r="F420" t="str">
            <v>Engineering Systems including Doc Control</v>
          </cell>
          <cell r="G420" t="str">
            <v>IT and Communications Expense</v>
          </cell>
          <cell r="H420" t="str">
            <v>Inc. Stmt</v>
          </cell>
        </row>
        <row r="421">
          <cell r="E421" t="str">
            <v>802-00</v>
          </cell>
          <cell r="F421" t="str">
            <v>Plant Settlement System</v>
          </cell>
          <cell r="G421" t="str">
            <v>IT and Communications Expense</v>
          </cell>
          <cell r="H421" t="str">
            <v>Inc. Stmt</v>
          </cell>
        </row>
        <row r="422">
          <cell r="E422" t="str">
            <v>803-00</v>
          </cell>
          <cell r="F422" t="str">
            <v>Computer Network Equipment</v>
          </cell>
          <cell r="G422" t="str">
            <v>IT and Communications Expense</v>
          </cell>
          <cell r="H422" t="str">
            <v>Inc. Stmt</v>
          </cell>
        </row>
        <row r="423">
          <cell r="E423" t="str">
            <v>804-00</v>
          </cell>
          <cell r="F423" t="str">
            <v>Telephone and Communications</v>
          </cell>
          <cell r="G423" t="str">
            <v>IT and Communications Expense</v>
          </cell>
          <cell r="H423" t="str">
            <v>Inc. Stmt</v>
          </cell>
        </row>
        <row r="424">
          <cell r="E424" t="str">
            <v>821-00</v>
          </cell>
          <cell r="F424" t="str">
            <v>Donations / Contributions</v>
          </cell>
          <cell r="G424" t="str">
            <v>Trade Assoc. Dues &amp; Donations</v>
          </cell>
          <cell r="H424" t="str">
            <v>Inc. Stmt</v>
          </cell>
        </row>
        <row r="425">
          <cell r="E425" t="str">
            <v>822-00</v>
          </cell>
          <cell r="F425" t="str">
            <v>Dues and Membership Fees</v>
          </cell>
          <cell r="G425" t="str">
            <v>Trade Assoc. Dues &amp; Donations</v>
          </cell>
          <cell r="H425" t="str">
            <v>Inc. Stmt</v>
          </cell>
        </row>
        <row r="426">
          <cell r="E426" t="str">
            <v>823-00</v>
          </cell>
          <cell r="F426" t="str">
            <v>Trade Associations</v>
          </cell>
          <cell r="G426" t="str">
            <v>Trade Assoc. Dues &amp; Donations</v>
          </cell>
          <cell r="H426" t="str">
            <v>Inc. Stmt</v>
          </cell>
        </row>
        <row r="427">
          <cell r="E427" t="str">
            <v>824-00</v>
          </cell>
          <cell r="F427" t="str">
            <v>Subscriptions</v>
          </cell>
          <cell r="G427" t="str">
            <v>Trade Assoc. Dues &amp; Donations</v>
          </cell>
          <cell r="H427" t="str">
            <v>Inc. Stmt</v>
          </cell>
        </row>
        <row r="428">
          <cell r="E428" t="str">
            <v>831-00</v>
          </cell>
          <cell r="F428" t="str">
            <v>Code Books</v>
          </cell>
          <cell r="G428" t="str">
            <v>Outside Services - Other</v>
          </cell>
          <cell r="H428" t="str">
            <v>Inc. Stmt</v>
          </cell>
        </row>
        <row r="429">
          <cell r="E429" t="str">
            <v>832-00</v>
          </cell>
          <cell r="F429" t="str">
            <v>Legal</v>
          </cell>
          <cell r="G429" t="str">
            <v>Outside Services - Other</v>
          </cell>
          <cell r="H429" t="str">
            <v>Inc. Stmt</v>
          </cell>
        </row>
        <row r="430">
          <cell r="E430" t="str">
            <v>832-01</v>
          </cell>
          <cell r="F430" t="str">
            <v>Legal</v>
          </cell>
          <cell r="G430" t="str">
            <v>Outside Services - Other</v>
          </cell>
          <cell r="H430" t="str">
            <v>Inc. Stmt</v>
          </cell>
        </row>
        <row r="431">
          <cell r="E431" t="str">
            <v>832-02</v>
          </cell>
          <cell r="F431" t="str">
            <v>Legal</v>
          </cell>
          <cell r="G431" t="str">
            <v>Outside Services - Other</v>
          </cell>
          <cell r="H431" t="str">
            <v>Inc. Stmt</v>
          </cell>
        </row>
        <row r="432">
          <cell r="E432" t="str">
            <v>832-03</v>
          </cell>
          <cell r="F432" t="str">
            <v>Legal</v>
          </cell>
          <cell r="G432" t="str">
            <v>Outside Services - Other</v>
          </cell>
          <cell r="H432" t="str">
            <v>Inc. Stmt</v>
          </cell>
        </row>
        <row r="433">
          <cell r="E433" t="str">
            <v>832-04</v>
          </cell>
          <cell r="F433" t="str">
            <v>Legal</v>
          </cell>
          <cell r="G433" t="str">
            <v>Outside Services - Environmental</v>
          </cell>
          <cell r="H433" t="str">
            <v>Inc. Stmt</v>
          </cell>
        </row>
        <row r="434">
          <cell r="E434" t="str">
            <v>832-05</v>
          </cell>
          <cell r="F434" t="str">
            <v>Legal</v>
          </cell>
          <cell r="G434" t="str">
            <v>Outside Services - Other</v>
          </cell>
          <cell r="H434" t="str">
            <v>Inc. Stmt</v>
          </cell>
        </row>
        <row r="435">
          <cell r="E435" t="str">
            <v>832-06</v>
          </cell>
          <cell r="F435" t="str">
            <v>Legal</v>
          </cell>
          <cell r="G435" t="str">
            <v>Outside Services - Other</v>
          </cell>
          <cell r="H435" t="str">
            <v>Inc. Stmt</v>
          </cell>
        </row>
        <row r="436">
          <cell r="E436" t="str">
            <v>832-07</v>
          </cell>
          <cell r="F436" t="str">
            <v>Legal</v>
          </cell>
          <cell r="G436" t="str">
            <v>Outside Services - Other</v>
          </cell>
          <cell r="H436" t="str">
            <v>Inc. Stmt</v>
          </cell>
        </row>
        <row r="437">
          <cell r="E437" t="str">
            <v>833-00</v>
          </cell>
          <cell r="F437" t="str">
            <v>Outside Services</v>
          </cell>
          <cell r="G437" t="str">
            <v>Outside Services - Other</v>
          </cell>
          <cell r="H437" t="str">
            <v>Inc. Stmt</v>
          </cell>
        </row>
        <row r="438">
          <cell r="E438" t="str">
            <v>833-01</v>
          </cell>
          <cell r="F438" t="str">
            <v>Outside Services</v>
          </cell>
          <cell r="G438" t="str">
            <v>Outside Services - Other</v>
          </cell>
          <cell r="H438" t="str">
            <v>Inc. Stmt</v>
          </cell>
        </row>
        <row r="439">
          <cell r="E439" t="str">
            <v>833-02</v>
          </cell>
          <cell r="F439" t="str">
            <v>Outside Services</v>
          </cell>
          <cell r="G439" t="str">
            <v>Outside Services - Other</v>
          </cell>
          <cell r="H439" t="str">
            <v>Inc. Stmt</v>
          </cell>
        </row>
        <row r="440">
          <cell r="E440" t="str">
            <v>833-03</v>
          </cell>
          <cell r="F440" t="str">
            <v>Outside Services</v>
          </cell>
          <cell r="G440" t="str">
            <v>Outside Services - Other</v>
          </cell>
          <cell r="H440" t="str">
            <v>Inc. Stmt</v>
          </cell>
        </row>
        <row r="441">
          <cell r="E441" t="str">
            <v>833-04</v>
          </cell>
          <cell r="F441" t="str">
            <v>Outside Services</v>
          </cell>
          <cell r="G441" t="str">
            <v>Outside Services - Other</v>
          </cell>
          <cell r="H441" t="str">
            <v>Inc. Stmt</v>
          </cell>
        </row>
        <row r="442">
          <cell r="E442" t="str">
            <v>833-05</v>
          </cell>
          <cell r="F442" t="str">
            <v>Outside Services</v>
          </cell>
          <cell r="G442" t="str">
            <v>Outside Services - Other</v>
          </cell>
          <cell r="H442" t="str">
            <v>Inc. Stmt</v>
          </cell>
        </row>
        <row r="443">
          <cell r="E443" t="str">
            <v>833-06</v>
          </cell>
          <cell r="F443" t="str">
            <v>Outside Services</v>
          </cell>
          <cell r="G443" t="str">
            <v>Outside Services - Other</v>
          </cell>
          <cell r="H443" t="str">
            <v>Inc. Stmt</v>
          </cell>
        </row>
        <row r="444">
          <cell r="E444" t="str">
            <v>833-07</v>
          </cell>
          <cell r="F444" t="str">
            <v>Outside Services</v>
          </cell>
          <cell r="G444" t="str">
            <v>Outside Services - Other</v>
          </cell>
          <cell r="H444" t="str">
            <v>Inc. Stmt</v>
          </cell>
        </row>
        <row r="445">
          <cell r="E445" t="str">
            <v>833-08</v>
          </cell>
          <cell r="F445" t="str">
            <v>Outside Services</v>
          </cell>
          <cell r="G445" t="str">
            <v>Outside Services - Other</v>
          </cell>
          <cell r="H445" t="str">
            <v>Inc. Stmt</v>
          </cell>
        </row>
        <row r="446">
          <cell r="E446" t="str">
            <v>833-09</v>
          </cell>
          <cell r="F446" t="str">
            <v>Outside Services</v>
          </cell>
          <cell r="G446" t="str">
            <v>Outside Services - Other</v>
          </cell>
          <cell r="H446" t="str">
            <v>Inc. Stmt</v>
          </cell>
        </row>
        <row r="447">
          <cell r="E447" t="str">
            <v>833-10</v>
          </cell>
          <cell r="F447" t="str">
            <v>Outside Services</v>
          </cell>
          <cell r="G447" t="str">
            <v>Outside Services - Other</v>
          </cell>
          <cell r="H447" t="str">
            <v>Inc. Stmt</v>
          </cell>
        </row>
        <row r="448">
          <cell r="E448" t="str">
            <v>833-11</v>
          </cell>
          <cell r="F448" t="str">
            <v>Outside Services</v>
          </cell>
          <cell r="G448" t="str">
            <v>Outside Services - Other</v>
          </cell>
          <cell r="H448" t="str">
            <v>Inc. Stmt</v>
          </cell>
        </row>
        <row r="449">
          <cell r="E449" t="str">
            <v>833-12</v>
          </cell>
          <cell r="F449" t="str">
            <v>Outside Services</v>
          </cell>
          <cell r="G449" t="str">
            <v>Outside Services - Other</v>
          </cell>
          <cell r="H449" t="str">
            <v>Inc. Stmt</v>
          </cell>
        </row>
        <row r="450">
          <cell r="E450" t="str">
            <v>833-13</v>
          </cell>
          <cell r="F450" t="str">
            <v>Outside Services</v>
          </cell>
          <cell r="G450" t="str">
            <v>Outside Services - Other</v>
          </cell>
          <cell r="H450" t="str">
            <v>Inc. Stmt</v>
          </cell>
        </row>
        <row r="451">
          <cell r="E451" t="str">
            <v>833-14</v>
          </cell>
          <cell r="F451" t="str">
            <v>Outside Services</v>
          </cell>
          <cell r="G451" t="str">
            <v>Outside Services - Other</v>
          </cell>
          <cell r="H451" t="str">
            <v>Inc. Stmt</v>
          </cell>
        </row>
        <row r="452">
          <cell r="E452" t="str">
            <v>833-15</v>
          </cell>
          <cell r="F452" t="str">
            <v>Outside Services</v>
          </cell>
          <cell r="G452" t="str">
            <v>Outside Services - Other</v>
          </cell>
          <cell r="H452" t="str">
            <v>Inc. Stmt</v>
          </cell>
        </row>
        <row r="453">
          <cell r="E453" t="str">
            <v>833-16</v>
          </cell>
          <cell r="F453" t="str">
            <v>Outside Services</v>
          </cell>
          <cell r="G453" t="str">
            <v>Outside Services - Other</v>
          </cell>
          <cell r="H453" t="str">
            <v>Inc. Stmt</v>
          </cell>
        </row>
        <row r="454">
          <cell r="E454" t="str">
            <v>833-17</v>
          </cell>
          <cell r="F454" t="str">
            <v>Outside Services</v>
          </cell>
          <cell r="G454" t="str">
            <v>Outside Services - Other</v>
          </cell>
          <cell r="H454" t="str">
            <v>Inc. Stmt</v>
          </cell>
        </row>
        <row r="455">
          <cell r="E455" t="str">
            <v>833-18</v>
          </cell>
          <cell r="F455" t="str">
            <v>Outside Services</v>
          </cell>
          <cell r="G455" t="str">
            <v>Outside Services - Other</v>
          </cell>
          <cell r="H455" t="str">
            <v>Inc. Stmt</v>
          </cell>
        </row>
        <row r="456">
          <cell r="E456" t="str">
            <v>833-19</v>
          </cell>
          <cell r="F456" t="str">
            <v>Outside Services</v>
          </cell>
          <cell r="G456" t="str">
            <v>Outside Services - Other</v>
          </cell>
          <cell r="H456" t="str">
            <v>Inc. Stmt</v>
          </cell>
        </row>
        <row r="457">
          <cell r="E457" t="str">
            <v>840-01</v>
          </cell>
          <cell r="F457" t="str">
            <v>Insurance</v>
          </cell>
          <cell r="G457" t="str">
            <v>Insurance Expense</v>
          </cell>
          <cell r="H457" t="str">
            <v>Inc. Stmt</v>
          </cell>
        </row>
        <row r="458">
          <cell r="E458" t="str">
            <v>840-02</v>
          </cell>
          <cell r="F458" t="str">
            <v>Insurance</v>
          </cell>
          <cell r="G458" t="str">
            <v>Insurance Expense</v>
          </cell>
          <cell r="H458" t="str">
            <v>Inc. Stmt</v>
          </cell>
        </row>
        <row r="459">
          <cell r="E459" t="str">
            <v>840-03</v>
          </cell>
          <cell r="F459" t="str">
            <v>Insurance</v>
          </cell>
          <cell r="G459" t="str">
            <v>Insurance Expense</v>
          </cell>
          <cell r="H459" t="str">
            <v>Inc. Stmt</v>
          </cell>
        </row>
        <row r="460">
          <cell r="E460" t="str">
            <v>840-04</v>
          </cell>
          <cell r="F460" t="str">
            <v>Insurance</v>
          </cell>
          <cell r="G460" t="str">
            <v>Insurance Expense</v>
          </cell>
          <cell r="H460" t="str">
            <v>Inc. Stmt</v>
          </cell>
        </row>
        <row r="461">
          <cell r="E461" t="str">
            <v>840-05</v>
          </cell>
          <cell r="F461" t="str">
            <v>Insurance</v>
          </cell>
          <cell r="G461" t="str">
            <v>Insurance Expense</v>
          </cell>
          <cell r="H461" t="str">
            <v>Inc. Stmt</v>
          </cell>
        </row>
        <row r="462">
          <cell r="E462" t="str">
            <v>840-06</v>
          </cell>
          <cell r="F462" t="str">
            <v>Insurance</v>
          </cell>
          <cell r="G462" t="str">
            <v>Insurance Expense</v>
          </cell>
          <cell r="H462" t="str">
            <v>Inc. Stmt</v>
          </cell>
        </row>
        <row r="463">
          <cell r="E463" t="str">
            <v>840-07</v>
          </cell>
          <cell r="F463" t="str">
            <v>Insurance</v>
          </cell>
          <cell r="G463" t="str">
            <v>Insurance Expense</v>
          </cell>
          <cell r="H463" t="str">
            <v>Inc. Stmt</v>
          </cell>
        </row>
        <row r="464">
          <cell r="E464" t="str">
            <v>840-08</v>
          </cell>
          <cell r="F464" t="str">
            <v>Insurance</v>
          </cell>
          <cell r="G464" t="str">
            <v>Insurance Expense</v>
          </cell>
          <cell r="H464" t="str">
            <v>Inc. Stmt</v>
          </cell>
        </row>
        <row r="465">
          <cell r="E465" t="str">
            <v>845-00</v>
          </cell>
          <cell r="F465" t="str">
            <v>Royalty Expense</v>
          </cell>
          <cell r="G465" t="str">
            <v>Outside Services - Other</v>
          </cell>
          <cell r="H465" t="str">
            <v>Inc. Stmt</v>
          </cell>
        </row>
        <row r="466">
          <cell r="E466" t="str">
            <v>850-00</v>
          </cell>
          <cell r="F466" t="str">
            <v>Taxes, Freight and Discounts</v>
          </cell>
          <cell r="G466" t="str">
            <v>Misc. Admin. &amp; General Expense</v>
          </cell>
          <cell r="H466" t="str">
            <v>Inc. Stmt</v>
          </cell>
        </row>
        <row r="467">
          <cell r="E467" t="str">
            <v>851-00</v>
          </cell>
          <cell r="F467" t="str">
            <v>Sales and Use Tax</v>
          </cell>
          <cell r="G467" t="str">
            <v>Misc. Admin. &amp; General Expense</v>
          </cell>
          <cell r="H467" t="str">
            <v>Inc. Stmt</v>
          </cell>
        </row>
        <row r="468">
          <cell r="E468" t="str">
            <v>851-01</v>
          </cell>
          <cell r="F468" t="str">
            <v>Sales and Use Tax</v>
          </cell>
          <cell r="G468" t="str">
            <v>Misc. Admin. &amp; General Expense</v>
          </cell>
          <cell r="H468" t="str">
            <v>Inc. Stmt</v>
          </cell>
        </row>
        <row r="469">
          <cell r="E469" t="str">
            <v>851-02</v>
          </cell>
          <cell r="F469" t="str">
            <v>Sales and Use Tax</v>
          </cell>
          <cell r="G469" t="str">
            <v>Misc. Admin. &amp; General Expense</v>
          </cell>
          <cell r="H469" t="str">
            <v>Inc. Stmt</v>
          </cell>
        </row>
        <row r="470">
          <cell r="E470" t="str">
            <v>852-00</v>
          </cell>
          <cell r="F470" t="str">
            <v>Excise Tax</v>
          </cell>
          <cell r="G470" t="str">
            <v>Misc. Admin. &amp; General Expense</v>
          </cell>
          <cell r="H470" t="str">
            <v>Inc. Stmt</v>
          </cell>
        </row>
        <row r="471">
          <cell r="E471" t="str">
            <v>853-00</v>
          </cell>
          <cell r="F471" t="str">
            <v>Property Tax</v>
          </cell>
          <cell r="G471" t="str">
            <v>Misc. Admin. &amp; General Expense</v>
          </cell>
          <cell r="H471" t="str">
            <v>Inc. Stmt</v>
          </cell>
        </row>
        <row r="472">
          <cell r="E472" t="str">
            <v>854-00</v>
          </cell>
          <cell r="F472" t="str">
            <v>Reclamation Tax</v>
          </cell>
          <cell r="G472" t="str">
            <v>Misc. Admin. &amp; General Expense</v>
          </cell>
          <cell r="H472" t="str">
            <v>Inc. Stmt</v>
          </cell>
        </row>
        <row r="473">
          <cell r="E473" t="str">
            <v>855-00</v>
          </cell>
          <cell r="F473" t="str">
            <v>Freight</v>
          </cell>
          <cell r="G473" t="str">
            <v>Misc. Admin. &amp; General Expense</v>
          </cell>
          <cell r="H473" t="str">
            <v>Inc. Stmt</v>
          </cell>
        </row>
        <row r="474">
          <cell r="E474" t="str">
            <v>856-00</v>
          </cell>
          <cell r="F474" t="str">
            <v>Surcharge</v>
          </cell>
          <cell r="G474" t="str">
            <v>Misc. Admin. &amp; General Expense</v>
          </cell>
          <cell r="H474" t="str">
            <v>Inc. Stmt</v>
          </cell>
        </row>
        <row r="475">
          <cell r="E475" t="str">
            <v>856-01</v>
          </cell>
          <cell r="F475" t="str">
            <v>Surcharge</v>
          </cell>
          <cell r="G475" t="str">
            <v>Misc. Admin. &amp; General Expense</v>
          </cell>
          <cell r="H475" t="str">
            <v>Inc. Stmt</v>
          </cell>
        </row>
        <row r="476">
          <cell r="E476" t="str">
            <v>856-02</v>
          </cell>
          <cell r="F476" t="str">
            <v>Surcharge</v>
          </cell>
          <cell r="G476" t="str">
            <v>Misc. Admin. &amp; General Expense</v>
          </cell>
          <cell r="H476" t="str">
            <v>Inc. Stmt</v>
          </cell>
        </row>
        <row r="477">
          <cell r="E477" t="str">
            <v>856-03</v>
          </cell>
          <cell r="F477" t="str">
            <v>Surcharge</v>
          </cell>
          <cell r="G477" t="str">
            <v>Misc. Admin. &amp; General Expense</v>
          </cell>
          <cell r="H477" t="str">
            <v>Inc. Stmt</v>
          </cell>
        </row>
        <row r="478">
          <cell r="E478" t="str">
            <v>857-00</v>
          </cell>
          <cell r="F478" t="str">
            <v>Demurrage</v>
          </cell>
          <cell r="G478" t="str">
            <v>Misc. Admin. &amp; General Expense</v>
          </cell>
          <cell r="H478" t="str">
            <v>Inc. Stmt</v>
          </cell>
        </row>
        <row r="479">
          <cell r="E479" t="str">
            <v>859-00</v>
          </cell>
          <cell r="F479" t="str">
            <v>Cash Discounts</v>
          </cell>
          <cell r="G479" t="str">
            <v>Misc. Admin. &amp; General Expense</v>
          </cell>
          <cell r="H479" t="str">
            <v>Inc. Stmt</v>
          </cell>
        </row>
        <row r="480">
          <cell r="E480" t="str">
            <v>860-00</v>
          </cell>
          <cell r="F480" t="str">
            <v>Licenses, Permits &amp; Fees</v>
          </cell>
          <cell r="G480" t="str">
            <v>Licenses &amp; Permits</v>
          </cell>
          <cell r="H480" t="str">
            <v>Inc. Stmt</v>
          </cell>
        </row>
        <row r="481">
          <cell r="E481" t="str">
            <v>860-01</v>
          </cell>
          <cell r="F481" t="str">
            <v>Licenses, Permits &amp; Fees</v>
          </cell>
          <cell r="G481" t="str">
            <v>Licenses &amp; Permits</v>
          </cell>
          <cell r="H481" t="str">
            <v>Inc. Stmt</v>
          </cell>
        </row>
        <row r="482">
          <cell r="E482" t="str">
            <v>860-02</v>
          </cell>
          <cell r="F482" t="str">
            <v>Licenses, Permits &amp; Fees</v>
          </cell>
          <cell r="G482" t="str">
            <v>Licenses &amp; Permits</v>
          </cell>
          <cell r="H482" t="str">
            <v>Inc. Stmt</v>
          </cell>
        </row>
        <row r="483">
          <cell r="E483" t="str">
            <v>865-01</v>
          </cell>
          <cell r="F483" t="str">
            <v>Fines</v>
          </cell>
          <cell r="G483" t="str">
            <v>Licenses &amp; Permits</v>
          </cell>
          <cell r="H483" t="str">
            <v>Inc. Stmt</v>
          </cell>
        </row>
        <row r="484">
          <cell r="E484" t="str">
            <v>865-02</v>
          </cell>
          <cell r="F484" t="str">
            <v>Fines</v>
          </cell>
          <cell r="G484" t="str">
            <v>Licenses &amp; Permits</v>
          </cell>
          <cell r="H484" t="str">
            <v>Inc. Stmt</v>
          </cell>
        </row>
        <row r="485">
          <cell r="E485" t="str">
            <v>870-00</v>
          </cell>
          <cell r="F485" t="str">
            <v>Building Maintenance</v>
          </cell>
          <cell r="G485" t="str">
            <v>Bldg. &amp; Grounds Maintenance</v>
          </cell>
          <cell r="H485" t="str">
            <v>Inc. Stmt</v>
          </cell>
        </row>
        <row r="486">
          <cell r="E486" t="str">
            <v>871-00</v>
          </cell>
          <cell r="F486" t="str">
            <v>Building Maintenance</v>
          </cell>
          <cell r="G486" t="str">
            <v>Bldg. &amp; Grounds Maintenance</v>
          </cell>
          <cell r="H486" t="str">
            <v>Inc. Stmt</v>
          </cell>
        </row>
        <row r="487">
          <cell r="E487" t="str">
            <v>872-00</v>
          </cell>
          <cell r="F487" t="str">
            <v>Cleaning Supplies</v>
          </cell>
          <cell r="G487" t="str">
            <v>Bldg. &amp; Grounds Maintenance</v>
          </cell>
          <cell r="H487" t="str">
            <v>Inc. Stmt</v>
          </cell>
        </row>
        <row r="488">
          <cell r="E488" t="str">
            <v>873-00</v>
          </cell>
          <cell r="F488" t="str">
            <v>Roof Repairs</v>
          </cell>
          <cell r="G488" t="str">
            <v>Bldg. &amp; Grounds Maintenance</v>
          </cell>
          <cell r="H488" t="str">
            <v>Inc. Stmt</v>
          </cell>
        </row>
        <row r="489">
          <cell r="E489" t="str">
            <v>874-00</v>
          </cell>
          <cell r="F489" t="str">
            <v>Painting</v>
          </cell>
          <cell r="G489" t="str">
            <v>Bldg. &amp; Grounds Maintenance</v>
          </cell>
          <cell r="H489" t="str">
            <v>Inc. Stmt</v>
          </cell>
        </row>
        <row r="490">
          <cell r="E490" t="str">
            <v>875-00</v>
          </cell>
          <cell r="F490" t="str">
            <v>Grounds Upkeep</v>
          </cell>
          <cell r="G490" t="str">
            <v>Bldg. &amp; Grounds Maintenance</v>
          </cell>
          <cell r="H490" t="str">
            <v>Inc. Stmt</v>
          </cell>
        </row>
        <row r="491">
          <cell r="E491" t="str">
            <v>876-00</v>
          </cell>
          <cell r="F491" t="str">
            <v>Pond/Lake Upkeep</v>
          </cell>
          <cell r="G491" t="str">
            <v>Bldg. &amp; Grounds Maintenance</v>
          </cell>
          <cell r="H491" t="str">
            <v>Inc. Stmt</v>
          </cell>
        </row>
        <row r="492">
          <cell r="E492" t="str">
            <v>881-00</v>
          </cell>
          <cell r="F492" t="str">
            <v xml:space="preserve">Signs </v>
          </cell>
          <cell r="G492" t="str">
            <v>Bldg. &amp; Grounds Maintenance</v>
          </cell>
          <cell r="H492" t="str">
            <v>Inc. Stmt</v>
          </cell>
        </row>
        <row r="493">
          <cell r="E493" t="str">
            <v>882-00</v>
          </cell>
          <cell r="F493" t="str">
            <v xml:space="preserve">Fence </v>
          </cell>
          <cell r="G493" t="str">
            <v>Bldg. &amp; Grounds Maintenance</v>
          </cell>
          <cell r="H493" t="str">
            <v>Inc. Stmt</v>
          </cell>
        </row>
        <row r="494">
          <cell r="E494" t="str">
            <v>883-00</v>
          </cell>
          <cell r="F494" t="str">
            <v>Access Card Reader</v>
          </cell>
          <cell r="G494" t="str">
            <v>Bldg. &amp; Grounds Maintenance</v>
          </cell>
          <cell r="H494" t="str">
            <v>Inc. Stmt</v>
          </cell>
        </row>
        <row r="495">
          <cell r="E495" t="str">
            <v>884-00</v>
          </cell>
          <cell r="F495" t="str">
            <v>Rock &amp; Asphalt</v>
          </cell>
          <cell r="G495" t="str">
            <v>Bldg. &amp; Grounds Maintenance</v>
          </cell>
          <cell r="H495" t="str">
            <v>Inc. Stmt</v>
          </cell>
        </row>
        <row r="496">
          <cell r="E496" t="str">
            <v>885-00</v>
          </cell>
          <cell r="F496" t="str">
            <v>Road Cleaning</v>
          </cell>
          <cell r="G496" t="str">
            <v>Bldg. &amp; Grounds Maintenance</v>
          </cell>
          <cell r="H496" t="str">
            <v>Inc. Stmt</v>
          </cell>
        </row>
        <row r="497">
          <cell r="E497" t="str">
            <v>886-00</v>
          </cell>
          <cell r="F497" t="str">
            <v>Site Maintenance</v>
          </cell>
          <cell r="G497" t="str">
            <v>Bldg. &amp; Grounds Maintenance</v>
          </cell>
          <cell r="H497" t="str">
            <v>Inc. Stmt</v>
          </cell>
        </row>
        <row r="498">
          <cell r="E498" t="str">
            <v>887-00</v>
          </cell>
          <cell r="F498" t="str">
            <v>Dust Control</v>
          </cell>
          <cell r="G498" t="str">
            <v>Bldg. &amp; Grounds Maintenance</v>
          </cell>
          <cell r="H498" t="str">
            <v>Inc. Stmt</v>
          </cell>
        </row>
        <row r="499">
          <cell r="E499" t="str">
            <v>890-00</v>
          </cell>
          <cell r="F499" t="str">
            <v>Farm Expense</v>
          </cell>
          <cell r="G499" t="str">
            <v>Bldg. &amp; Grounds Maintenance</v>
          </cell>
          <cell r="H499" t="str">
            <v>Inc. Stmt</v>
          </cell>
        </row>
        <row r="500">
          <cell r="E500" t="str">
            <v>895-00</v>
          </cell>
          <cell r="F500" t="str">
            <v>Gain/Loss on Sale</v>
          </cell>
          <cell r="G500" t="str">
            <v>Bldg. &amp; Grounds Maintenance</v>
          </cell>
          <cell r="H500" t="str">
            <v>Inc. Stmt</v>
          </cell>
        </row>
        <row r="501">
          <cell r="E501" t="str">
            <v>899-00</v>
          </cell>
          <cell r="F501" t="str">
            <v>Misc. SG&amp;A Expenses</v>
          </cell>
          <cell r="G501" t="str">
            <v>Bldg. &amp; Grounds Maintenance</v>
          </cell>
          <cell r="H501" t="str">
            <v>Inc. Stmt</v>
          </cell>
        </row>
        <row r="502">
          <cell r="E502" t="str">
            <v>910-01</v>
          </cell>
          <cell r="F502" t="str">
            <v>Interest Expense</v>
          </cell>
          <cell r="G502" t="str">
            <v>Misc. Admin. &amp; General Expense</v>
          </cell>
          <cell r="H502" t="str">
            <v>Inc. Stmt</v>
          </cell>
        </row>
        <row r="503">
          <cell r="E503" t="str">
            <v>915-00</v>
          </cell>
          <cell r="F503" t="str">
            <v>Bank Charges</v>
          </cell>
          <cell r="G503" t="str">
            <v>Misc. Admin. &amp; General Expense</v>
          </cell>
          <cell r="H503" t="str">
            <v>Inc. Stmt</v>
          </cell>
        </row>
        <row r="504">
          <cell r="E504" t="str">
            <v>920-01</v>
          </cell>
          <cell r="F504" t="str">
            <v>Income Tax Expense</v>
          </cell>
          <cell r="G504" t="str">
            <v>Misc. Admin. &amp; General Expense</v>
          </cell>
          <cell r="H504" t="str">
            <v>Inc. Stmt</v>
          </cell>
        </row>
        <row r="505">
          <cell r="E505" t="str">
            <v>920-02</v>
          </cell>
          <cell r="F505" t="str">
            <v>Income Tax Expense</v>
          </cell>
          <cell r="G505" t="str">
            <v>Misc. Admin. &amp; General Expense</v>
          </cell>
          <cell r="H505" t="str">
            <v>Inc. Stmt</v>
          </cell>
        </row>
        <row r="506">
          <cell r="E506" t="str">
            <v>930-00</v>
          </cell>
          <cell r="F506" t="str">
            <v>Depreciation Expense</v>
          </cell>
          <cell r="G506" t="str">
            <v>Misc. Admin. &amp; General Expense</v>
          </cell>
          <cell r="H506" t="str">
            <v>Inc. Stmt</v>
          </cell>
        </row>
        <row r="507">
          <cell r="E507" t="str">
            <v>940-00</v>
          </cell>
          <cell r="F507" t="str">
            <v>Amortization Expense</v>
          </cell>
          <cell r="G507" t="str">
            <v>Misc. Admin. &amp; General Expense</v>
          </cell>
          <cell r="H507" t="str">
            <v>Inc. Stmt</v>
          </cell>
        </row>
        <row r="508">
          <cell r="E508" t="str">
            <v>950-00</v>
          </cell>
          <cell r="F508" t="str">
            <v>Trans. to Coal Invent. - Mine</v>
          </cell>
          <cell r="G508" t="str">
            <v>Misc. Admin. &amp; General Expense</v>
          </cell>
          <cell r="H508" t="str">
            <v>Inc. Stmt</v>
          </cell>
        </row>
        <row r="509">
          <cell r="E509" t="str">
            <v>990-00</v>
          </cell>
          <cell r="F509" t="str">
            <v>Clearing</v>
          </cell>
          <cell r="G509" t="str">
            <v>Clearing</v>
          </cell>
          <cell r="H509" t="str">
            <v>Inc. Stmt</v>
          </cell>
        </row>
        <row r="510">
          <cell r="E510">
            <v>0</v>
          </cell>
          <cell r="F510">
            <v>0</v>
          </cell>
          <cell r="G510" t="e">
            <v>#N/A</v>
          </cell>
          <cell r="H510">
            <v>0</v>
          </cell>
        </row>
        <row r="511">
          <cell r="E511">
            <v>0</v>
          </cell>
          <cell r="F511">
            <v>0</v>
          </cell>
          <cell r="G511" t="e">
            <v>#N/A</v>
          </cell>
          <cell r="H511">
            <v>0</v>
          </cell>
        </row>
        <row r="512">
          <cell r="E512">
            <v>0</v>
          </cell>
          <cell r="F512">
            <v>0</v>
          </cell>
          <cell r="G512" t="e">
            <v>#N/A</v>
          </cell>
          <cell r="H512">
            <v>0</v>
          </cell>
        </row>
        <row r="513">
          <cell r="E513">
            <v>0</v>
          </cell>
          <cell r="F513">
            <v>0</v>
          </cell>
          <cell r="G513" t="e">
            <v>#N/A</v>
          </cell>
          <cell r="H513">
            <v>0</v>
          </cell>
        </row>
        <row r="514">
          <cell r="E514">
            <v>0</v>
          </cell>
          <cell r="F514">
            <v>0</v>
          </cell>
          <cell r="G514" t="e">
            <v>#N/A</v>
          </cell>
          <cell r="H514">
            <v>0</v>
          </cell>
        </row>
        <row r="515">
          <cell r="E515">
            <v>0</v>
          </cell>
          <cell r="F515">
            <v>0</v>
          </cell>
          <cell r="G515" t="e">
            <v>#N/A</v>
          </cell>
          <cell r="H515">
            <v>0</v>
          </cell>
        </row>
        <row r="516">
          <cell r="E516">
            <v>0</v>
          </cell>
          <cell r="F516">
            <v>0</v>
          </cell>
          <cell r="G516" t="e">
            <v>#N/A</v>
          </cell>
          <cell r="H516">
            <v>0</v>
          </cell>
        </row>
        <row r="517">
          <cell r="E517">
            <v>0</v>
          </cell>
          <cell r="F517">
            <v>0</v>
          </cell>
          <cell r="G517" t="e">
            <v>#N/A</v>
          </cell>
          <cell r="H517">
            <v>0</v>
          </cell>
        </row>
        <row r="518">
          <cell r="E518">
            <v>0</v>
          </cell>
          <cell r="F518">
            <v>0</v>
          </cell>
          <cell r="G518" t="e">
            <v>#N/A</v>
          </cell>
          <cell r="H518">
            <v>0</v>
          </cell>
        </row>
        <row r="519">
          <cell r="E519">
            <v>0</v>
          </cell>
          <cell r="F519">
            <v>0</v>
          </cell>
          <cell r="G519" t="e">
            <v>#N/A</v>
          </cell>
          <cell r="H519">
            <v>0</v>
          </cell>
        </row>
        <row r="520">
          <cell r="E520">
            <v>0</v>
          </cell>
          <cell r="F520">
            <v>0</v>
          </cell>
          <cell r="G520" t="e">
            <v>#N/A</v>
          </cell>
          <cell r="H520">
            <v>0</v>
          </cell>
        </row>
        <row r="521">
          <cell r="E521">
            <v>0</v>
          </cell>
          <cell r="F521">
            <v>0</v>
          </cell>
          <cell r="G521" t="e">
            <v>#N/A</v>
          </cell>
          <cell r="H521">
            <v>0</v>
          </cell>
        </row>
        <row r="522">
          <cell r="E522">
            <v>0</v>
          </cell>
          <cell r="F522">
            <v>0</v>
          </cell>
          <cell r="G522" t="e">
            <v>#N/A</v>
          </cell>
          <cell r="H522">
            <v>0</v>
          </cell>
        </row>
        <row r="523">
          <cell r="E523">
            <v>0</v>
          </cell>
          <cell r="F523">
            <v>0</v>
          </cell>
          <cell r="G523" t="e">
            <v>#N/A</v>
          </cell>
          <cell r="H523">
            <v>0</v>
          </cell>
        </row>
        <row r="524">
          <cell r="E524">
            <v>0</v>
          </cell>
          <cell r="F524">
            <v>0</v>
          </cell>
          <cell r="G524" t="e">
            <v>#N/A</v>
          </cell>
          <cell r="H524">
            <v>0</v>
          </cell>
        </row>
        <row r="525">
          <cell r="E525">
            <v>0</v>
          </cell>
          <cell r="F525">
            <v>0</v>
          </cell>
          <cell r="G525" t="e">
            <v>#N/A</v>
          </cell>
          <cell r="H525">
            <v>0</v>
          </cell>
        </row>
        <row r="526">
          <cell r="E526">
            <v>0</v>
          </cell>
          <cell r="F526">
            <v>0</v>
          </cell>
          <cell r="G526" t="e">
            <v>#N/A</v>
          </cell>
          <cell r="H526">
            <v>0</v>
          </cell>
        </row>
        <row r="527">
          <cell r="E527">
            <v>0</v>
          </cell>
          <cell r="F527">
            <v>0</v>
          </cell>
          <cell r="G527" t="e">
            <v>#N/A</v>
          </cell>
          <cell r="H527">
            <v>0</v>
          </cell>
        </row>
        <row r="528">
          <cell r="E528">
            <v>0</v>
          </cell>
          <cell r="F528">
            <v>0</v>
          </cell>
          <cell r="G528" t="e">
            <v>#N/A</v>
          </cell>
          <cell r="H528">
            <v>0</v>
          </cell>
        </row>
        <row r="529">
          <cell r="E529">
            <v>0</v>
          </cell>
          <cell r="F529">
            <v>0</v>
          </cell>
          <cell r="G529" t="e">
            <v>#N/A</v>
          </cell>
          <cell r="H529">
            <v>0</v>
          </cell>
        </row>
        <row r="530">
          <cell r="E530">
            <v>0</v>
          </cell>
          <cell r="F530">
            <v>0</v>
          </cell>
          <cell r="G530" t="e">
            <v>#N/A</v>
          </cell>
          <cell r="H530">
            <v>0</v>
          </cell>
        </row>
        <row r="531">
          <cell r="E531">
            <v>0</v>
          </cell>
          <cell r="F531">
            <v>0</v>
          </cell>
          <cell r="G531" t="e">
            <v>#N/A</v>
          </cell>
          <cell r="H531">
            <v>0</v>
          </cell>
        </row>
        <row r="532">
          <cell r="E532">
            <v>0</v>
          </cell>
          <cell r="F532">
            <v>0</v>
          </cell>
          <cell r="G532" t="e">
            <v>#N/A</v>
          </cell>
          <cell r="H532">
            <v>0</v>
          </cell>
        </row>
        <row r="533">
          <cell r="E533">
            <v>0</v>
          </cell>
          <cell r="F533">
            <v>0</v>
          </cell>
          <cell r="G533" t="e">
            <v>#N/A</v>
          </cell>
          <cell r="H533">
            <v>0</v>
          </cell>
        </row>
        <row r="534">
          <cell r="E534">
            <v>0</v>
          </cell>
          <cell r="F534">
            <v>0</v>
          </cell>
          <cell r="G534" t="e">
            <v>#N/A</v>
          </cell>
          <cell r="H534">
            <v>0</v>
          </cell>
        </row>
        <row r="535">
          <cell r="E535">
            <v>0</v>
          </cell>
          <cell r="F535">
            <v>0</v>
          </cell>
          <cell r="G535" t="e">
            <v>#N/A</v>
          </cell>
          <cell r="H535">
            <v>0</v>
          </cell>
        </row>
        <row r="536">
          <cell r="E536">
            <v>0</v>
          </cell>
          <cell r="F536">
            <v>0</v>
          </cell>
          <cell r="G536" t="e">
            <v>#N/A</v>
          </cell>
          <cell r="H536">
            <v>0</v>
          </cell>
        </row>
        <row r="537">
          <cell r="E537">
            <v>0</v>
          </cell>
          <cell r="F537">
            <v>0</v>
          </cell>
          <cell r="G537" t="e">
            <v>#N/A</v>
          </cell>
          <cell r="H537">
            <v>0</v>
          </cell>
        </row>
        <row r="538">
          <cell r="E538">
            <v>0</v>
          </cell>
          <cell r="F538">
            <v>0</v>
          </cell>
          <cell r="G538" t="e">
            <v>#N/A</v>
          </cell>
          <cell r="H538">
            <v>0</v>
          </cell>
        </row>
        <row r="539">
          <cell r="E539">
            <v>0</v>
          </cell>
          <cell r="F539">
            <v>0</v>
          </cell>
          <cell r="G539" t="e">
            <v>#N/A</v>
          </cell>
          <cell r="H539">
            <v>0</v>
          </cell>
        </row>
        <row r="540">
          <cell r="E540">
            <v>0</v>
          </cell>
          <cell r="F540">
            <v>0</v>
          </cell>
          <cell r="G540" t="e">
            <v>#N/A</v>
          </cell>
          <cell r="H540">
            <v>0</v>
          </cell>
        </row>
        <row r="541">
          <cell r="E541">
            <v>0</v>
          </cell>
          <cell r="F541">
            <v>0</v>
          </cell>
          <cell r="G541" t="e">
            <v>#N/A</v>
          </cell>
          <cell r="H541">
            <v>0</v>
          </cell>
        </row>
        <row r="542">
          <cell r="E542">
            <v>0</v>
          </cell>
          <cell r="F542">
            <v>0</v>
          </cell>
          <cell r="G542" t="e">
            <v>#N/A</v>
          </cell>
          <cell r="H542">
            <v>0</v>
          </cell>
        </row>
        <row r="543">
          <cell r="E543">
            <v>0</v>
          </cell>
          <cell r="F543">
            <v>0</v>
          </cell>
          <cell r="G543" t="e">
            <v>#N/A</v>
          </cell>
          <cell r="H543">
            <v>0</v>
          </cell>
        </row>
        <row r="544">
          <cell r="E544">
            <v>0</v>
          </cell>
          <cell r="F544">
            <v>0</v>
          </cell>
          <cell r="G544" t="e">
            <v>#N/A</v>
          </cell>
          <cell r="H544">
            <v>0</v>
          </cell>
        </row>
        <row r="545">
          <cell r="E545">
            <v>0</v>
          </cell>
          <cell r="F545">
            <v>0</v>
          </cell>
          <cell r="G545" t="e">
            <v>#N/A</v>
          </cell>
          <cell r="H545">
            <v>0</v>
          </cell>
        </row>
        <row r="546">
          <cell r="E546">
            <v>0</v>
          </cell>
          <cell r="F546">
            <v>0</v>
          </cell>
          <cell r="G546" t="e">
            <v>#N/A</v>
          </cell>
          <cell r="H546">
            <v>0</v>
          </cell>
        </row>
        <row r="547">
          <cell r="E547">
            <v>0</v>
          </cell>
          <cell r="F547">
            <v>0</v>
          </cell>
          <cell r="G547" t="e">
            <v>#N/A</v>
          </cell>
          <cell r="H547">
            <v>0</v>
          </cell>
        </row>
        <row r="548">
          <cell r="E548">
            <v>0</v>
          </cell>
          <cell r="F548">
            <v>0</v>
          </cell>
          <cell r="G548" t="e">
            <v>#N/A</v>
          </cell>
          <cell r="H548">
            <v>0</v>
          </cell>
        </row>
        <row r="549">
          <cell r="E549">
            <v>0</v>
          </cell>
          <cell r="F549">
            <v>0</v>
          </cell>
          <cell r="G549" t="e">
            <v>#N/A</v>
          </cell>
          <cell r="H549">
            <v>0</v>
          </cell>
        </row>
        <row r="550">
          <cell r="E550">
            <v>0</v>
          </cell>
          <cell r="F550">
            <v>0</v>
          </cell>
          <cell r="G550" t="e">
            <v>#N/A</v>
          </cell>
          <cell r="H550">
            <v>0</v>
          </cell>
        </row>
        <row r="551">
          <cell r="E551">
            <v>0</v>
          </cell>
          <cell r="F551">
            <v>0</v>
          </cell>
          <cell r="G551" t="e">
            <v>#N/A</v>
          </cell>
          <cell r="H551">
            <v>0</v>
          </cell>
        </row>
        <row r="552">
          <cell r="E552">
            <v>0</v>
          </cell>
          <cell r="F552">
            <v>0</v>
          </cell>
          <cell r="G552" t="e">
            <v>#N/A</v>
          </cell>
          <cell r="H552">
            <v>0</v>
          </cell>
        </row>
        <row r="553">
          <cell r="E553">
            <v>0</v>
          </cell>
          <cell r="F553">
            <v>0</v>
          </cell>
          <cell r="G553" t="e">
            <v>#N/A</v>
          </cell>
          <cell r="H553">
            <v>0</v>
          </cell>
        </row>
        <row r="554">
          <cell r="E554">
            <v>0</v>
          </cell>
          <cell r="F554">
            <v>0</v>
          </cell>
          <cell r="G554" t="e">
            <v>#N/A</v>
          </cell>
          <cell r="H554">
            <v>0</v>
          </cell>
        </row>
        <row r="555">
          <cell r="E555">
            <v>0</v>
          </cell>
          <cell r="F555">
            <v>0</v>
          </cell>
          <cell r="G555" t="e">
            <v>#N/A</v>
          </cell>
          <cell r="H555">
            <v>0</v>
          </cell>
        </row>
        <row r="556">
          <cell r="E556">
            <v>0</v>
          </cell>
          <cell r="F556">
            <v>0</v>
          </cell>
          <cell r="G556" t="e">
            <v>#N/A</v>
          </cell>
          <cell r="H556">
            <v>0</v>
          </cell>
        </row>
        <row r="557">
          <cell r="E557">
            <v>0</v>
          </cell>
          <cell r="F557">
            <v>0</v>
          </cell>
          <cell r="G557" t="e">
            <v>#N/A</v>
          </cell>
          <cell r="H557">
            <v>0</v>
          </cell>
        </row>
        <row r="558">
          <cell r="E558">
            <v>0</v>
          </cell>
          <cell r="F558">
            <v>0</v>
          </cell>
          <cell r="G558" t="e">
            <v>#N/A</v>
          </cell>
          <cell r="H558">
            <v>0</v>
          </cell>
        </row>
        <row r="559">
          <cell r="E559">
            <v>0</v>
          </cell>
          <cell r="F559">
            <v>0</v>
          </cell>
          <cell r="G559" t="e">
            <v>#N/A</v>
          </cell>
          <cell r="H559">
            <v>0</v>
          </cell>
        </row>
        <row r="560">
          <cell r="E560">
            <v>0</v>
          </cell>
          <cell r="F560">
            <v>0</v>
          </cell>
          <cell r="G560" t="e">
            <v>#N/A</v>
          </cell>
          <cell r="H560">
            <v>0</v>
          </cell>
        </row>
        <row r="561">
          <cell r="E561">
            <v>0</v>
          </cell>
          <cell r="F561">
            <v>0</v>
          </cell>
          <cell r="G561" t="e">
            <v>#N/A</v>
          </cell>
          <cell r="H561">
            <v>0</v>
          </cell>
        </row>
        <row r="562">
          <cell r="E562">
            <v>0</v>
          </cell>
          <cell r="F562">
            <v>0</v>
          </cell>
          <cell r="G562" t="e">
            <v>#N/A</v>
          </cell>
          <cell r="H562">
            <v>0</v>
          </cell>
        </row>
        <row r="563">
          <cell r="E563">
            <v>0</v>
          </cell>
          <cell r="F563">
            <v>0</v>
          </cell>
          <cell r="G563" t="e">
            <v>#N/A</v>
          </cell>
          <cell r="H563">
            <v>0</v>
          </cell>
        </row>
        <row r="564">
          <cell r="E564">
            <v>0</v>
          </cell>
          <cell r="F564">
            <v>0</v>
          </cell>
          <cell r="G564" t="e">
            <v>#N/A</v>
          </cell>
          <cell r="H564">
            <v>0</v>
          </cell>
        </row>
        <row r="565">
          <cell r="E565">
            <v>0</v>
          </cell>
          <cell r="F565">
            <v>0</v>
          </cell>
          <cell r="G565" t="e">
            <v>#N/A</v>
          </cell>
          <cell r="H565">
            <v>0</v>
          </cell>
        </row>
        <row r="566">
          <cell r="E566">
            <v>0</v>
          </cell>
          <cell r="F566">
            <v>0</v>
          </cell>
          <cell r="G566" t="e">
            <v>#N/A</v>
          </cell>
          <cell r="H566">
            <v>0</v>
          </cell>
        </row>
        <row r="567">
          <cell r="E567">
            <v>0</v>
          </cell>
          <cell r="F567">
            <v>0</v>
          </cell>
          <cell r="G567" t="e">
            <v>#N/A</v>
          </cell>
          <cell r="H567">
            <v>0</v>
          </cell>
        </row>
        <row r="568">
          <cell r="E568">
            <v>0</v>
          </cell>
          <cell r="F568">
            <v>0</v>
          </cell>
          <cell r="G568" t="e">
            <v>#N/A</v>
          </cell>
          <cell r="H568">
            <v>0</v>
          </cell>
        </row>
        <row r="569">
          <cell r="E569">
            <v>0</v>
          </cell>
          <cell r="F569">
            <v>0</v>
          </cell>
          <cell r="G569" t="e">
            <v>#N/A</v>
          </cell>
          <cell r="H569">
            <v>0</v>
          </cell>
        </row>
        <row r="570">
          <cell r="E570">
            <v>0</v>
          </cell>
          <cell r="F570">
            <v>0</v>
          </cell>
          <cell r="G570" t="e">
            <v>#N/A</v>
          </cell>
          <cell r="H570">
            <v>0</v>
          </cell>
        </row>
        <row r="571">
          <cell r="E571">
            <v>0</v>
          </cell>
          <cell r="F571">
            <v>0</v>
          </cell>
          <cell r="G571" t="e">
            <v>#N/A</v>
          </cell>
          <cell r="H571">
            <v>0</v>
          </cell>
        </row>
        <row r="572">
          <cell r="E572">
            <v>0</v>
          </cell>
          <cell r="F572">
            <v>0</v>
          </cell>
          <cell r="G572" t="e">
            <v>#N/A</v>
          </cell>
          <cell r="H572">
            <v>0</v>
          </cell>
        </row>
        <row r="573">
          <cell r="E573">
            <v>0</v>
          </cell>
          <cell r="F573">
            <v>0</v>
          </cell>
          <cell r="G573" t="e">
            <v>#N/A</v>
          </cell>
          <cell r="H573">
            <v>0</v>
          </cell>
        </row>
        <row r="574">
          <cell r="E574">
            <v>0</v>
          </cell>
          <cell r="F574">
            <v>0</v>
          </cell>
          <cell r="G574" t="e">
            <v>#N/A</v>
          </cell>
          <cell r="H574">
            <v>0</v>
          </cell>
        </row>
        <row r="575">
          <cell r="E575">
            <v>0</v>
          </cell>
          <cell r="F575">
            <v>0</v>
          </cell>
          <cell r="G575" t="e">
            <v>#N/A</v>
          </cell>
          <cell r="H575">
            <v>0</v>
          </cell>
        </row>
        <row r="576">
          <cell r="E576">
            <v>0</v>
          </cell>
          <cell r="F576">
            <v>0</v>
          </cell>
          <cell r="G576" t="e">
            <v>#N/A</v>
          </cell>
          <cell r="H576">
            <v>0</v>
          </cell>
        </row>
        <row r="577">
          <cell r="E577">
            <v>0</v>
          </cell>
          <cell r="F577">
            <v>0</v>
          </cell>
          <cell r="G577" t="e">
            <v>#N/A</v>
          </cell>
          <cell r="H577">
            <v>0</v>
          </cell>
        </row>
        <row r="578">
          <cell r="E578">
            <v>0</v>
          </cell>
          <cell r="F578">
            <v>0</v>
          </cell>
          <cell r="G578" t="e">
            <v>#N/A</v>
          </cell>
          <cell r="H578">
            <v>0</v>
          </cell>
        </row>
        <row r="579">
          <cell r="E579">
            <v>0</v>
          </cell>
          <cell r="F579">
            <v>0</v>
          </cell>
          <cell r="G579" t="e">
            <v>#N/A</v>
          </cell>
          <cell r="H579">
            <v>0</v>
          </cell>
        </row>
        <row r="580">
          <cell r="E580">
            <v>0</v>
          </cell>
          <cell r="F580">
            <v>0</v>
          </cell>
          <cell r="G580" t="e">
            <v>#N/A</v>
          </cell>
          <cell r="H580">
            <v>0</v>
          </cell>
        </row>
        <row r="581">
          <cell r="E581">
            <v>0</v>
          </cell>
          <cell r="F581">
            <v>0</v>
          </cell>
          <cell r="G581" t="e">
            <v>#N/A</v>
          </cell>
          <cell r="H581">
            <v>0</v>
          </cell>
        </row>
        <row r="582">
          <cell r="E582">
            <v>0</v>
          </cell>
          <cell r="F582">
            <v>0</v>
          </cell>
          <cell r="G582" t="e">
            <v>#N/A</v>
          </cell>
          <cell r="H582">
            <v>0</v>
          </cell>
        </row>
        <row r="583">
          <cell r="E583">
            <v>0</v>
          </cell>
          <cell r="F583">
            <v>0</v>
          </cell>
          <cell r="G583" t="e">
            <v>#N/A</v>
          </cell>
          <cell r="H583">
            <v>0</v>
          </cell>
        </row>
        <row r="584">
          <cell r="E584">
            <v>0</v>
          </cell>
          <cell r="F584">
            <v>0</v>
          </cell>
          <cell r="G584" t="e">
            <v>#N/A</v>
          </cell>
          <cell r="H584">
            <v>0</v>
          </cell>
        </row>
        <row r="585">
          <cell r="E585">
            <v>0</v>
          </cell>
          <cell r="F585">
            <v>0</v>
          </cell>
          <cell r="G585" t="e">
            <v>#N/A</v>
          </cell>
          <cell r="H585">
            <v>0</v>
          </cell>
        </row>
        <row r="586">
          <cell r="E586">
            <v>0</v>
          </cell>
          <cell r="F586">
            <v>0</v>
          </cell>
          <cell r="G586" t="e">
            <v>#N/A</v>
          </cell>
          <cell r="H586">
            <v>0</v>
          </cell>
        </row>
        <row r="587">
          <cell r="E587">
            <v>0</v>
          </cell>
          <cell r="F587">
            <v>0</v>
          </cell>
          <cell r="G587" t="e">
            <v>#N/A</v>
          </cell>
          <cell r="H587">
            <v>0</v>
          </cell>
        </row>
        <row r="588">
          <cell r="E588">
            <v>0</v>
          </cell>
          <cell r="F588">
            <v>0</v>
          </cell>
          <cell r="G588" t="e">
            <v>#N/A</v>
          </cell>
          <cell r="H588">
            <v>0</v>
          </cell>
        </row>
        <row r="589">
          <cell r="E589">
            <v>0</v>
          </cell>
          <cell r="F589">
            <v>0</v>
          </cell>
          <cell r="G589" t="e">
            <v>#N/A</v>
          </cell>
          <cell r="H589">
            <v>0</v>
          </cell>
        </row>
        <row r="590">
          <cell r="E590">
            <v>0</v>
          </cell>
          <cell r="F590">
            <v>0</v>
          </cell>
          <cell r="G590" t="e">
            <v>#N/A</v>
          </cell>
          <cell r="H590">
            <v>0</v>
          </cell>
        </row>
        <row r="591">
          <cell r="E591">
            <v>0</v>
          </cell>
          <cell r="F591">
            <v>0</v>
          </cell>
          <cell r="G591" t="e">
            <v>#N/A</v>
          </cell>
          <cell r="H591">
            <v>0</v>
          </cell>
        </row>
        <row r="592">
          <cell r="E592">
            <v>0</v>
          </cell>
          <cell r="F592">
            <v>0</v>
          </cell>
          <cell r="G592" t="e">
            <v>#N/A</v>
          </cell>
          <cell r="H592">
            <v>0</v>
          </cell>
        </row>
        <row r="593">
          <cell r="E593">
            <v>0</v>
          </cell>
          <cell r="F593">
            <v>0</v>
          </cell>
          <cell r="G593" t="e">
            <v>#N/A</v>
          </cell>
          <cell r="H593">
            <v>0</v>
          </cell>
        </row>
        <row r="594">
          <cell r="E594">
            <v>0</v>
          </cell>
          <cell r="F594">
            <v>0</v>
          </cell>
          <cell r="G594" t="e">
            <v>#N/A</v>
          </cell>
          <cell r="H594">
            <v>0</v>
          </cell>
        </row>
        <row r="595">
          <cell r="E595">
            <v>0</v>
          </cell>
          <cell r="F595">
            <v>0</v>
          </cell>
          <cell r="G595" t="e">
            <v>#N/A</v>
          </cell>
          <cell r="H595">
            <v>0</v>
          </cell>
        </row>
        <row r="596">
          <cell r="E596">
            <v>0</v>
          </cell>
          <cell r="F596">
            <v>0</v>
          </cell>
          <cell r="G596" t="e">
            <v>#N/A</v>
          </cell>
          <cell r="H596">
            <v>0</v>
          </cell>
        </row>
        <row r="597">
          <cell r="E597">
            <v>0</v>
          </cell>
          <cell r="F597">
            <v>0</v>
          </cell>
          <cell r="G597" t="e">
            <v>#N/A</v>
          </cell>
          <cell r="H597">
            <v>0</v>
          </cell>
        </row>
        <row r="598">
          <cell r="E598">
            <v>0</v>
          </cell>
          <cell r="F598">
            <v>0</v>
          </cell>
          <cell r="G598" t="e">
            <v>#N/A</v>
          </cell>
          <cell r="H598">
            <v>0</v>
          </cell>
        </row>
        <row r="599">
          <cell r="E599">
            <v>0</v>
          </cell>
          <cell r="F599">
            <v>0</v>
          </cell>
          <cell r="G599" t="e">
            <v>#N/A</v>
          </cell>
          <cell r="H599">
            <v>0</v>
          </cell>
        </row>
        <row r="600">
          <cell r="E600">
            <v>0</v>
          </cell>
          <cell r="F600">
            <v>0</v>
          </cell>
          <cell r="G600" t="e">
            <v>#N/A</v>
          </cell>
          <cell r="H600">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Date Lookups"/>
      <sheetName val="Oper cost breakout"/>
      <sheetName val="Trans"/>
      <sheetName val="CapProj"/>
      <sheetName val="Budget"/>
      <sheetName val="Return"/>
      <sheetName val="Depr Schedule"/>
      <sheetName val="IncStmt"/>
      <sheetName val="PPAs"/>
      <sheetName val="PP VOM"/>
      <sheetName val="Power Plant"/>
      <sheetName val="MajMaint"/>
      <sheetName val="Coal"/>
      <sheetName val="Mine_Draw"/>
      <sheetName val="Start-Up"/>
      <sheetName val="Decommis"/>
      <sheetName val="Constr Leverage Calcs"/>
      <sheetName val="Debt Schedule"/>
      <sheetName val="Prop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rt1"/>
      <sheetName val="Chart2"/>
      <sheetName val="LD Calc"/>
      <sheetName val="Summary"/>
      <sheetName val="Assume"/>
      <sheetName val="CF"/>
      <sheetName val="FIN"/>
      <sheetName val="CF_Calc"/>
      <sheetName val="FIN_Calc"/>
      <sheetName val="Debt"/>
      <sheetName val="Project IRR"/>
      <sheetName val="CC IR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nks In"/>
      <sheetName val="Links Out"/>
      <sheetName val="Line Rollup"/>
      <sheetName val="List of Values"/>
      <sheetName val="Department"/>
      <sheetName val="Cost Center"/>
      <sheetName val="Account"/>
      <sheetName val="Sub-Account"/>
      <sheetName val="FERC"/>
      <sheetName val="Budget Spread"/>
      <sheetName val="Income Statement"/>
      <sheetName val="Bal Sheet Jan-12"/>
      <sheetName val="Bal Sheet Feb-12"/>
      <sheetName val="Bal Sheet Mar-12"/>
      <sheetName val="Bal Sheet Apr-12"/>
      <sheetName val="Bal Sheet May-12"/>
      <sheetName val="Bal Sheet Jun-12"/>
      <sheetName val="Bal Sheet Jul-12"/>
      <sheetName val="Bal Sheet Aug-12"/>
      <sheetName val="Bal Sheet Sep-12"/>
      <sheetName val="Bal Sheet Oct-12"/>
      <sheetName val="Bal Sheet Nov-12"/>
      <sheetName val="Bal Sheet Dec-12"/>
      <sheetName val="Inc Stmt-Distributed"/>
      <sheetName val="Monthly Actuals"/>
      <sheetName val="PCS Import-Dec-2011"/>
      <sheetName val="PCS Import-Jan-2012"/>
      <sheetName val="PCS Import-Feb-2012"/>
      <sheetName val="PCS Import-Mar-2012"/>
      <sheetName val="PCS Import-Apr-2012"/>
      <sheetName val="PCS Import-May-2012"/>
      <sheetName val="PCS Import-Jun-2012"/>
      <sheetName val="PCS Import-Jul-2012"/>
      <sheetName val="PCS Import-Aug-2012"/>
      <sheetName val="PCS Import-Sep-2012"/>
      <sheetName val="PCS Import-Oct-2012"/>
      <sheetName val="PCS Import-Nov-2012"/>
      <sheetName val="PCS Import-Dec-2012"/>
    </sheetNames>
    <sheetDataSet>
      <sheetData sheetId="0"/>
      <sheetData sheetId="1"/>
      <sheetData sheetId="2"/>
      <sheetData sheetId="3">
        <row r="2">
          <cell r="A2" t="str">
            <v>101-00</v>
          </cell>
          <cell r="B2" t="str">
            <v>Cash on Hand</v>
          </cell>
          <cell r="C2" t="str">
            <v>Cash</v>
          </cell>
          <cell r="D2" t="str">
            <v>Bal. Sheet</v>
          </cell>
        </row>
        <row r="3">
          <cell r="A3" t="str">
            <v>101-01</v>
          </cell>
          <cell r="B3" t="str">
            <v>Cash on Hand</v>
          </cell>
          <cell r="C3" t="str">
            <v>Cash</v>
          </cell>
          <cell r="D3" t="str">
            <v>Bal. Sheet</v>
          </cell>
        </row>
        <row r="4">
          <cell r="A4" t="str">
            <v>101-02</v>
          </cell>
          <cell r="B4" t="str">
            <v>Cash on Hand</v>
          </cell>
          <cell r="C4" t="str">
            <v>Cash</v>
          </cell>
          <cell r="D4" t="str">
            <v>Bal. Sheet</v>
          </cell>
        </row>
        <row r="5">
          <cell r="A5" t="str">
            <v>102-00</v>
          </cell>
          <cell r="B5" t="str">
            <v>Cash in Banks</v>
          </cell>
          <cell r="C5" t="str">
            <v>Cash</v>
          </cell>
          <cell r="D5" t="str">
            <v>Bal. Sheet</v>
          </cell>
        </row>
        <row r="6">
          <cell r="A6" t="str">
            <v>102-01</v>
          </cell>
          <cell r="B6" t="str">
            <v>Cash in Banks</v>
          </cell>
          <cell r="C6" t="str">
            <v>Cash</v>
          </cell>
          <cell r="D6" t="str">
            <v>Bal. Sheet</v>
          </cell>
        </row>
        <row r="7">
          <cell r="A7" t="str">
            <v>102-02</v>
          </cell>
          <cell r="B7" t="str">
            <v>Cash in Banks</v>
          </cell>
          <cell r="C7" t="str">
            <v>Cash</v>
          </cell>
          <cell r="D7" t="str">
            <v>Bal. Sheet</v>
          </cell>
        </row>
        <row r="8">
          <cell r="A8" t="str">
            <v>102-03</v>
          </cell>
          <cell r="B8" t="str">
            <v>Cash in Banks</v>
          </cell>
          <cell r="C8" t="str">
            <v>Cash</v>
          </cell>
          <cell r="D8" t="str">
            <v>Bal. Sheet</v>
          </cell>
        </row>
        <row r="9">
          <cell r="A9" t="str">
            <v>102-10</v>
          </cell>
          <cell r="B9" t="str">
            <v>Cash in Banks</v>
          </cell>
          <cell r="C9" t="str">
            <v>Cash</v>
          </cell>
          <cell r="D9" t="str">
            <v>Bal. Sheet</v>
          </cell>
        </row>
        <row r="10">
          <cell r="A10" t="str">
            <v>103-00</v>
          </cell>
          <cell r="B10" t="str">
            <v>Reserved Cash</v>
          </cell>
          <cell r="C10" t="str">
            <v>Cash</v>
          </cell>
          <cell r="D10" t="str">
            <v>Bal. Sheet</v>
          </cell>
        </row>
        <row r="11">
          <cell r="A11" t="str">
            <v>104-00</v>
          </cell>
          <cell r="B11" t="str">
            <v>Other S/T Investments</v>
          </cell>
          <cell r="C11" t="str">
            <v>Other Current Investments</v>
          </cell>
          <cell r="D11" t="str">
            <v>Bal. Sheet</v>
          </cell>
        </row>
        <row r="12">
          <cell r="A12" t="str">
            <v>107-00</v>
          </cell>
          <cell r="B12" t="str">
            <v>CWIP-Previous DO NOT USE</v>
          </cell>
          <cell r="C12" t="str">
            <v>Construction in Progress</v>
          </cell>
          <cell r="D12" t="str">
            <v>Bal. Sheet</v>
          </cell>
        </row>
        <row r="13">
          <cell r="A13" t="str">
            <v>110-00</v>
          </cell>
          <cell r="B13" t="str">
            <v>A/R-Outside Customers</v>
          </cell>
          <cell r="C13" t="str">
            <v>Accounts Receivable</v>
          </cell>
          <cell r="D13" t="str">
            <v>Bal. Sheet</v>
          </cell>
        </row>
        <row r="14">
          <cell r="A14" t="str">
            <v>110-01</v>
          </cell>
          <cell r="B14" t="str">
            <v>A/R-Outside Customers</v>
          </cell>
          <cell r="C14" t="str">
            <v>Accounts Receivable</v>
          </cell>
          <cell r="D14" t="str">
            <v>Bal. Sheet</v>
          </cell>
        </row>
        <row r="15">
          <cell r="A15" t="str">
            <v>110-02</v>
          </cell>
          <cell r="B15" t="str">
            <v>A/R-Outside Customers</v>
          </cell>
          <cell r="C15" t="str">
            <v>Accounts Receivable</v>
          </cell>
          <cell r="D15" t="str">
            <v>Bal. Sheet</v>
          </cell>
        </row>
        <row r="16">
          <cell r="A16" t="str">
            <v>110-03</v>
          </cell>
          <cell r="B16" t="str">
            <v>A/R-Outside Customers</v>
          </cell>
          <cell r="C16" t="str">
            <v>Accounts Receivable</v>
          </cell>
          <cell r="D16" t="str">
            <v>Bal. Sheet</v>
          </cell>
        </row>
        <row r="17">
          <cell r="A17" t="str">
            <v>110-04</v>
          </cell>
          <cell r="B17" t="str">
            <v>A/R-Outside Customers</v>
          </cell>
          <cell r="C17" t="str">
            <v>Accounts Receivable</v>
          </cell>
          <cell r="D17" t="str">
            <v>Bal. Sheet</v>
          </cell>
        </row>
        <row r="18">
          <cell r="A18" t="str">
            <v>110-05</v>
          </cell>
          <cell r="B18" t="str">
            <v>A/R-Outside Customers</v>
          </cell>
          <cell r="C18" t="str">
            <v>Accounts Receivable</v>
          </cell>
          <cell r="D18" t="str">
            <v>Bal. Sheet</v>
          </cell>
        </row>
        <row r="19">
          <cell r="A19" t="str">
            <v>110-06</v>
          </cell>
          <cell r="B19" t="str">
            <v>A/R-Outside Customers</v>
          </cell>
          <cell r="C19" t="str">
            <v>Accounts Receivable</v>
          </cell>
          <cell r="D19" t="str">
            <v>Bal. Sheet</v>
          </cell>
        </row>
        <row r="20">
          <cell r="A20" t="str">
            <v>110-07</v>
          </cell>
          <cell r="B20" t="str">
            <v>A/R-Outside Customers</v>
          </cell>
          <cell r="C20" t="str">
            <v>Accounts Receivable</v>
          </cell>
          <cell r="D20" t="str">
            <v>Bal. Sheet</v>
          </cell>
        </row>
        <row r="21">
          <cell r="A21" t="str">
            <v>110-08</v>
          </cell>
          <cell r="B21" t="str">
            <v>A/R-Outside Customers</v>
          </cell>
          <cell r="C21" t="str">
            <v>Accounts Receivable</v>
          </cell>
          <cell r="D21" t="str">
            <v>Bal. Sheet</v>
          </cell>
        </row>
        <row r="22">
          <cell r="A22" t="str">
            <v>110-09</v>
          </cell>
          <cell r="B22" t="str">
            <v>A/R-Outside Customers</v>
          </cell>
          <cell r="C22" t="str">
            <v>Accounts Receivable</v>
          </cell>
          <cell r="D22" t="str">
            <v>Bal. Sheet</v>
          </cell>
        </row>
        <row r="23">
          <cell r="A23" t="str">
            <v>111-00</v>
          </cell>
          <cell r="B23" t="str">
            <v>A/R-Intercompany</v>
          </cell>
          <cell r="C23" t="str">
            <v>Accounts Receivable</v>
          </cell>
          <cell r="D23" t="str">
            <v>Bal. Sheet</v>
          </cell>
        </row>
        <row r="24">
          <cell r="A24" t="str">
            <v>112-00</v>
          </cell>
          <cell r="B24" t="str">
            <v>A/R-Other</v>
          </cell>
          <cell r="C24" t="str">
            <v>Accounts Receivable</v>
          </cell>
          <cell r="D24" t="str">
            <v>Bal. Sheet</v>
          </cell>
        </row>
        <row r="25">
          <cell r="A25" t="str">
            <v>113-00</v>
          </cell>
          <cell r="B25" t="str">
            <v>Accrued Revenue-Unbilled</v>
          </cell>
          <cell r="C25" t="str">
            <v>Accounts Receivable</v>
          </cell>
          <cell r="D25" t="str">
            <v>Bal. Sheet</v>
          </cell>
        </row>
        <row r="26">
          <cell r="A26" t="str">
            <v>114-00</v>
          </cell>
          <cell r="B26" t="str">
            <v>Interest Receivable</v>
          </cell>
          <cell r="C26" t="str">
            <v>Interest Receivable</v>
          </cell>
          <cell r="D26" t="str">
            <v>Bal. Sheet</v>
          </cell>
        </row>
        <row r="27">
          <cell r="A27" t="str">
            <v>115-00</v>
          </cell>
          <cell r="B27" t="str">
            <v>Interest Receivable-Interco</v>
          </cell>
          <cell r="C27" t="str">
            <v>Interest Receivable</v>
          </cell>
          <cell r="D27" t="str">
            <v>Bal. Sheet</v>
          </cell>
        </row>
        <row r="28">
          <cell r="A28" t="str">
            <v>116-00</v>
          </cell>
          <cell r="B28" t="str">
            <v>Rents Receivable</v>
          </cell>
          <cell r="C28" t="str">
            <v>Rents Receivable</v>
          </cell>
          <cell r="D28" t="str">
            <v>Bal. Sheet</v>
          </cell>
        </row>
        <row r="29">
          <cell r="A29" t="str">
            <v>118-00</v>
          </cell>
          <cell r="B29" t="str">
            <v>Current Notes Receivable</v>
          </cell>
          <cell r="C29" t="str">
            <v>Current Notes Receivable</v>
          </cell>
          <cell r="D29" t="str">
            <v>Bal. Sheet</v>
          </cell>
        </row>
        <row r="30">
          <cell r="A30" t="str">
            <v>119-00</v>
          </cell>
          <cell r="B30" t="str">
            <v>Prov. For Uncollectibles</v>
          </cell>
          <cell r="C30" t="str">
            <v>Prov. For Uncollectible Accts.</v>
          </cell>
          <cell r="D30" t="str">
            <v>Bal. Sheet</v>
          </cell>
        </row>
        <row r="31">
          <cell r="A31" t="str">
            <v>120-00</v>
          </cell>
          <cell r="B31" t="str">
            <v>Employee Advances</v>
          </cell>
          <cell r="C31" t="str">
            <v>Employee Advances</v>
          </cell>
          <cell r="D31" t="str">
            <v>Bal. Sheet</v>
          </cell>
        </row>
        <row r="32">
          <cell r="A32" t="str">
            <v>120-01</v>
          </cell>
          <cell r="B32" t="str">
            <v>Employee Advances</v>
          </cell>
          <cell r="C32" t="str">
            <v>Employee Advances</v>
          </cell>
          <cell r="D32" t="str">
            <v>Bal. Sheet</v>
          </cell>
        </row>
        <row r="33">
          <cell r="A33" t="str">
            <v>130-00</v>
          </cell>
          <cell r="B33" t="str">
            <v>Inventory-Fuel</v>
          </cell>
          <cell r="C33" t="str">
            <v>Inventory</v>
          </cell>
          <cell r="D33" t="str">
            <v>Bal. Sheet</v>
          </cell>
        </row>
        <row r="34">
          <cell r="A34" t="str">
            <v>131-01</v>
          </cell>
          <cell r="B34" t="str">
            <v>Cash - Previous - DO NOT USE</v>
          </cell>
          <cell r="C34" t="str">
            <v>Cash</v>
          </cell>
          <cell r="D34" t="str">
            <v>Bal. Sheet</v>
          </cell>
        </row>
        <row r="35">
          <cell r="A35" t="str">
            <v>131-20</v>
          </cell>
          <cell r="B35" t="str">
            <v>Cash - Previous - DO NOT USE</v>
          </cell>
          <cell r="C35" t="str">
            <v>Cash</v>
          </cell>
          <cell r="D35" t="str">
            <v>Bal. Sheet</v>
          </cell>
        </row>
        <row r="36">
          <cell r="A36" t="str">
            <v>132-00</v>
          </cell>
          <cell r="B36" t="str">
            <v>Inventory-M&amp;S</v>
          </cell>
          <cell r="C36" t="str">
            <v>Inventory</v>
          </cell>
          <cell r="D36" t="str">
            <v>Bal. Sheet</v>
          </cell>
        </row>
        <row r="37">
          <cell r="A37" t="str">
            <v>132-01</v>
          </cell>
          <cell r="B37" t="str">
            <v>Inventory-M&amp;S</v>
          </cell>
          <cell r="C37" t="str">
            <v>Inventory</v>
          </cell>
          <cell r="D37" t="str">
            <v>Bal. Sheet</v>
          </cell>
        </row>
        <row r="38">
          <cell r="A38" t="str">
            <v>132-02</v>
          </cell>
          <cell r="B38" t="str">
            <v>Inventory-M&amp;S</v>
          </cell>
          <cell r="C38" t="str">
            <v>Inventory</v>
          </cell>
          <cell r="D38" t="str">
            <v>Bal. Sheet</v>
          </cell>
        </row>
        <row r="39">
          <cell r="A39" t="str">
            <v>132-03</v>
          </cell>
          <cell r="B39" t="str">
            <v>Inventory-M&amp;S</v>
          </cell>
          <cell r="C39" t="str">
            <v>Inventory</v>
          </cell>
          <cell r="D39" t="str">
            <v>Bal. Sheet</v>
          </cell>
        </row>
        <row r="40">
          <cell r="A40" t="str">
            <v>134-00</v>
          </cell>
          <cell r="B40" t="str">
            <v>Inventory-Coal</v>
          </cell>
          <cell r="C40" t="str">
            <v>Inventory</v>
          </cell>
          <cell r="D40" t="str">
            <v>Bal. Sheet</v>
          </cell>
        </row>
        <row r="41">
          <cell r="A41" t="str">
            <v>140-00</v>
          </cell>
          <cell r="B41" t="str">
            <v>Misc. Prepaids</v>
          </cell>
          <cell r="C41" t="str">
            <v>Prepaid Accounts</v>
          </cell>
          <cell r="D41" t="str">
            <v>Bal. Sheet</v>
          </cell>
        </row>
        <row r="42">
          <cell r="A42" t="str">
            <v>140-01</v>
          </cell>
          <cell r="B42" t="str">
            <v>Misc. Prepaids</v>
          </cell>
          <cell r="C42" t="str">
            <v>Prepaid Accounts</v>
          </cell>
          <cell r="D42" t="str">
            <v>Bal. Sheet</v>
          </cell>
        </row>
        <row r="43">
          <cell r="A43" t="str">
            <v>143-00</v>
          </cell>
          <cell r="B43" t="str">
            <v>Other A/R - Previous-DO NOT USE</v>
          </cell>
          <cell r="C43" t="str">
            <v>Accounts Receivable</v>
          </cell>
          <cell r="D43" t="str">
            <v>Bal. Sheet</v>
          </cell>
        </row>
        <row r="44">
          <cell r="A44" t="str">
            <v>144-00</v>
          </cell>
          <cell r="B44" t="str">
            <v>Prepaid Insurance</v>
          </cell>
          <cell r="C44" t="str">
            <v>Prepaid Accounts</v>
          </cell>
          <cell r="D44" t="str">
            <v>Bal. Sheet</v>
          </cell>
        </row>
        <row r="45">
          <cell r="A45" t="str">
            <v>144-01</v>
          </cell>
          <cell r="B45" t="str">
            <v>Prepaid Insurance</v>
          </cell>
          <cell r="C45" t="str">
            <v>Prepaid Accounts</v>
          </cell>
          <cell r="D45" t="str">
            <v>Bal. Sheet</v>
          </cell>
        </row>
        <row r="46">
          <cell r="A46" t="str">
            <v>144-02</v>
          </cell>
          <cell r="B46" t="str">
            <v>Prepaid Insurance</v>
          </cell>
          <cell r="C46" t="str">
            <v>Prepaid Accounts</v>
          </cell>
          <cell r="D46" t="str">
            <v>Bal. Sheet</v>
          </cell>
        </row>
        <row r="47">
          <cell r="A47" t="str">
            <v>144-03</v>
          </cell>
          <cell r="B47" t="str">
            <v>Prepaid Insurance</v>
          </cell>
          <cell r="C47" t="str">
            <v>Prepaid Accounts</v>
          </cell>
          <cell r="D47" t="str">
            <v>Bal. Sheet</v>
          </cell>
        </row>
        <row r="48">
          <cell r="A48" t="str">
            <v>144-04</v>
          </cell>
          <cell r="B48" t="str">
            <v>Prepaid Insurance</v>
          </cell>
          <cell r="C48" t="str">
            <v>Prepaid Accounts</v>
          </cell>
          <cell r="D48" t="str">
            <v>Bal. Sheet</v>
          </cell>
        </row>
        <row r="49">
          <cell r="A49" t="str">
            <v>144-05</v>
          </cell>
          <cell r="B49" t="str">
            <v>Prepaid Insurance</v>
          </cell>
          <cell r="C49" t="str">
            <v>Prepaid Accounts</v>
          </cell>
          <cell r="D49" t="str">
            <v>Bal. Sheet</v>
          </cell>
        </row>
        <row r="50">
          <cell r="A50" t="str">
            <v>144-06</v>
          </cell>
          <cell r="B50" t="str">
            <v>Prepaid Insurance</v>
          </cell>
          <cell r="C50" t="str">
            <v>Prepaid Accounts</v>
          </cell>
          <cell r="D50" t="str">
            <v>Bal. Sheet</v>
          </cell>
        </row>
        <row r="51">
          <cell r="A51" t="str">
            <v>144-07</v>
          </cell>
          <cell r="B51" t="str">
            <v>Prepaid Insurance</v>
          </cell>
          <cell r="C51" t="str">
            <v>Prepaid Accounts</v>
          </cell>
          <cell r="D51" t="str">
            <v>Bal. Sheet</v>
          </cell>
        </row>
        <row r="52">
          <cell r="A52" t="str">
            <v>146-01</v>
          </cell>
          <cell r="B52" t="str">
            <v>S/T Deferred Income Tax</v>
          </cell>
          <cell r="C52" t="str">
            <v>Accum. Deferred Income Taxes</v>
          </cell>
          <cell r="D52" t="str">
            <v>Bal. Sheet</v>
          </cell>
        </row>
        <row r="53">
          <cell r="A53" t="str">
            <v>146-02</v>
          </cell>
          <cell r="B53" t="str">
            <v>S/T Deferred Income Tax</v>
          </cell>
          <cell r="C53" t="str">
            <v>Accum. Deferred Income Taxes</v>
          </cell>
          <cell r="D53" t="str">
            <v>Bal. Sheet</v>
          </cell>
        </row>
        <row r="54">
          <cell r="A54" t="str">
            <v>149-00</v>
          </cell>
          <cell r="B54" t="str">
            <v>Other Current Assets</v>
          </cell>
          <cell r="C54" t="str">
            <v>Other Current Assets</v>
          </cell>
          <cell r="D54" t="str">
            <v>Bal. Sheet</v>
          </cell>
        </row>
        <row r="55">
          <cell r="A55" t="str">
            <v>150-00</v>
          </cell>
          <cell r="B55" t="str">
            <v>L/T Notes Receivable</v>
          </cell>
          <cell r="C55" t="str">
            <v>L/T Notes Receivable</v>
          </cell>
          <cell r="D55" t="str">
            <v>Bal. Sheet</v>
          </cell>
        </row>
        <row r="56">
          <cell r="A56" t="str">
            <v>152-00</v>
          </cell>
          <cell r="B56" t="str">
            <v>Other L/T Investments</v>
          </cell>
          <cell r="C56" t="str">
            <v>Other L/T Investments</v>
          </cell>
          <cell r="D56" t="str">
            <v>Bal. Sheet</v>
          </cell>
        </row>
        <row r="57">
          <cell r="A57" t="str">
            <v>154-00</v>
          </cell>
          <cell r="B57" t="str">
            <v>Other L/T Assets</v>
          </cell>
          <cell r="C57" t="str">
            <v>Other L/T Assets</v>
          </cell>
          <cell r="D57" t="str">
            <v>Bal. Sheet</v>
          </cell>
        </row>
        <row r="58">
          <cell r="A58" t="str">
            <v>156-01</v>
          </cell>
          <cell r="B58" t="str">
            <v>Acc. L/T Def. Income Tax</v>
          </cell>
          <cell r="C58" t="str">
            <v>Accum. Def. Income Taxes-LT</v>
          </cell>
          <cell r="D58" t="str">
            <v>Bal. Sheet</v>
          </cell>
        </row>
        <row r="59">
          <cell r="A59" t="str">
            <v>156-02</v>
          </cell>
          <cell r="B59" t="str">
            <v>Acc. L/T Def. Income Tax</v>
          </cell>
          <cell r="C59" t="str">
            <v>Accum. Def. Income Taxes-LT</v>
          </cell>
          <cell r="D59" t="str">
            <v>Bal. Sheet</v>
          </cell>
        </row>
        <row r="60">
          <cell r="A60" t="str">
            <v>161-00</v>
          </cell>
          <cell r="B60" t="str">
            <v>Construction in Progress</v>
          </cell>
          <cell r="C60" t="str">
            <v>Construction in Progress</v>
          </cell>
          <cell r="D60" t="str">
            <v>Bal. Sheet</v>
          </cell>
        </row>
        <row r="61">
          <cell r="A61" t="str">
            <v>162-00</v>
          </cell>
          <cell r="B61" t="str">
            <v>Utility Plant in Service</v>
          </cell>
          <cell r="C61" t="str">
            <v>Other Plant in Service</v>
          </cell>
          <cell r="D61" t="str">
            <v>Bal. Sheet</v>
          </cell>
        </row>
        <row r="62">
          <cell r="A62" t="str">
            <v>163-00</v>
          </cell>
          <cell r="B62" t="str">
            <v>Mine in Service</v>
          </cell>
          <cell r="C62" t="str">
            <v>Other Plant in Service</v>
          </cell>
          <cell r="D62" t="str">
            <v>Bal. Sheet</v>
          </cell>
        </row>
        <row r="63">
          <cell r="A63" t="str">
            <v>164-00</v>
          </cell>
          <cell r="B63" t="str">
            <v>Land</v>
          </cell>
          <cell r="C63" t="str">
            <v>Land/Land Improvements</v>
          </cell>
          <cell r="D63" t="str">
            <v>Bal. Sheet</v>
          </cell>
        </row>
        <row r="64">
          <cell r="A64" t="str">
            <v>164-01</v>
          </cell>
          <cell r="B64" t="str">
            <v>Land</v>
          </cell>
          <cell r="C64" t="str">
            <v>Land/Land Improvements</v>
          </cell>
          <cell r="D64" t="str">
            <v>Bal. Sheet</v>
          </cell>
        </row>
        <row r="65">
          <cell r="A65" t="str">
            <v>165-00</v>
          </cell>
          <cell r="B65" t="str">
            <v>Land Improvements</v>
          </cell>
          <cell r="C65" t="str">
            <v>Land/Land Improvements</v>
          </cell>
          <cell r="D65" t="str">
            <v>Bal. Sheet</v>
          </cell>
        </row>
        <row r="66">
          <cell r="A66" t="str">
            <v>165-01</v>
          </cell>
          <cell r="B66" t="str">
            <v>Land Improvements</v>
          </cell>
          <cell r="C66" t="str">
            <v>ARO</v>
          </cell>
          <cell r="D66" t="str">
            <v>Bal. Sheet</v>
          </cell>
        </row>
        <row r="67">
          <cell r="A67" t="str">
            <v>165-20</v>
          </cell>
          <cell r="B67" t="str">
            <v>Prepayments - Bechtel - Previous-DO NOT USE</v>
          </cell>
          <cell r="C67" t="str">
            <v>Prepaid Accounts</v>
          </cell>
          <cell r="D67" t="str">
            <v>Bal. Sheet</v>
          </cell>
        </row>
        <row r="68">
          <cell r="A68" t="str">
            <v>166-01</v>
          </cell>
          <cell r="B68" t="str">
            <v>Buildings</v>
          </cell>
          <cell r="C68" t="str">
            <v>Other Plant in Service</v>
          </cell>
          <cell r="D68" t="str">
            <v>Bal. Sheet</v>
          </cell>
        </row>
        <row r="69">
          <cell r="A69" t="str">
            <v>166-02</v>
          </cell>
          <cell r="B69" t="str">
            <v>Buildings</v>
          </cell>
          <cell r="C69" t="str">
            <v>Other Plant in Service</v>
          </cell>
          <cell r="D69" t="str">
            <v>Bal. Sheet</v>
          </cell>
        </row>
        <row r="70">
          <cell r="A70" t="str">
            <v>166-03</v>
          </cell>
          <cell r="B70" t="str">
            <v>Buildings</v>
          </cell>
          <cell r="C70" t="str">
            <v>Other Plant in Service</v>
          </cell>
          <cell r="D70" t="str">
            <v>Bal. Sheet</v>
          </cell>
        </row>
        <row r="71">
          <cell r="A71" t="str">
            <v>166-04</v>
          </cell>
          <cell r="B71" t="str">
            <v>Buildings</v>
          </cell>
          <cell r="C71" t="str">
            <v>Other Plant in Service</v>
          </cell>
          <cell r="D71" t="str">
            <v>Bal. Sheet</v>
          </cell>
        </row>
        <row r="72">
          <cell r="A72" t="str">
            <v>167-00</v>
          </cell>
          <cell r="B72" t="str">
            <v>Building Improvements</v>
          </cell>
          <cell r="C72" t="str">
            <v>Other Plant in Service</v>
          </cell>
          <cell r="D72" t="str">
            <v>Bal. Sheet</v>
          </cell>
        </row>
        <row r="73">
          <cell r="A73" t="str">
            <v>168-00</v>
          </cell>
          <cell r="B73" t="str">
            <v>Machinery &amp; Equipment</v>
          </cell>
          <cell r="C73" t="str">
            <v>Other Plant in Service</v>
          </cell>
          <cell r="D73" t="str">
            <v>Bal. Sheet</v>
          </cell>
        </row>
        <row r="74">
          <cell r="A74" t="str">
            <v>169-00</v>
          </cell>
          <cell r="B74" t="str">
            <v>Vehicles</v>
          </cell>
          <cell r="C74" t="str">
            <v>Other Plant in Service</v>
          </cell>
          <cell r="D74" t="str">
            <v>Bal. Sheet</v>
          </cell>
        </row>
        <row r="75">
          <cell r="A75" t="str">
            <v>169-01</v>
          </cell>
          <cell r="B75" t="str">
            <v>Vehicles</v>
          </cell>
          <cell r="C75" t="str">
            <v>Other Plant in Service</v>
          </cell>
          <cell r="D75" t="str">
            <v>Bal. Sheet</v>
          </cell>
        </row>
        <row r="76">
          <cell r="A76" t="str">
            <v>169-02</v>
          </cell>
          <cell r="B76" t="str">
            <v>Vehicles</v>
          </cell>
          <cell r="C76" t="str">
            <v>Other Plant in Service</v>
          </cell>
          <cell r="D76" t="str">
            <v>Bal. Sheet</v>
          </cell>
        </row>
        <row r="77">
          <cell r="A77" t="str">
            <v>169-03</v>
          </cell>
          <cell r="B77" t="str">
            <v>Vehicles</v>
          </cell>
          <cell r="C77" t="str">
            <v>Other Plant in Service</v>
          </cell>
          <cell r="D77" t="str">
            <v>Bal. Sheet</v>
          </cell>
        </row>
        <row r="78">
          <cell r="A78" t="str">
            <v>170-00</v>
          </cell>
          <cell r="B78" t="str">
            <v>Furniture &amp; Fixtures</v>
          </cell>
          <cell r="C78" t="str">
            <v>Other Plant in Service</v>
          </cell>
          <cell r="D78" t="str">
            <v>Bal. Sheet</v>
          </cell>
        </row>
        <row r="79">
          <cell r="A79" t="str">
            <v>171-00</v>
          </cell>
          <cell r="B79" t="str">
            <v>CIP - Previous-DO NOT USE</v>
          </cell>
          <cell r="C79" t="str">
            <v>Construction in Progress</v>
          </cell>
          <cell r="D79" t="str">
            <v>Bal. Sheet</v>
          </cell>
        </row>
        <row r="80">
          <cell r="A80" t="str">
            <v>172-00</v>
          </cell>
          <cell r="B80" t="str">
            <v>Computer &amp; Comm. Equip</v>
          </cell>
          <cell r="C80" t="str">
            <v>Other Plant in Service</v>
          </cell>
          <cell r="D80" t="str">
            <v>Bal. Sheet</v>
          </cell>
        </row>
        <row r="81">
          <cell r="A81" t="str">
            <v>182-00</v>
          </cell>
          <cell r="B81" t="str">
            <v>Acc. Depreciation</v>
          </cell>
          <cell r="C81" t="str">
            <v>Accum. Depreciation &amp; Amort.</v>
          </cell>
          <cell r="D81" t="str">
            <v>Bal. Sheet</v>
          </cell>
        </row>
        <row r="82">
          <cell r="A82" t="str">
            <v>183-00</v>
          </cell>
          <cell r="B82" t="str">
            <v>Acc. Depreciation</v>
          </cell>
          <cell r="C82" t="str">
            <v>Accum. Depreciation &amp; Amort.</v>
          </cell>
          <cell r="D82" t="str">
            <v>Bal. Sheet</v>
          </cell>
        </row>
        <row r="83">
          <cell r="A83" t="str">
            <v>185-00</v>
          </cell>
          <cell r="B83" t="str">
            <v>Acc. Depreciation</v>
          </cell>
          <cell r="C83" t="str">
            <v>Accum. Depreciation &amp; Amort.</v>
          </cell>
          <cell r="D83" t="str">
            <v>Bal. Sheet</v>
          </cell>
        </row>
        <row r="84">
          <cell r="A84" t="str">
            <v>186-01</v>
          </cell>
          <cell r="B84" t="str">
            <v>Acc. Depreciation</v>
          </cell>
          <cell r="C84" t="str">
            <v>Accum. Depreciation &amp; Amort.</v>
          </cell>
          <cell r="D84" t="str">
            <v>Bal. Sheet</v>
          </cell>
        </row>
        <row r="85">
          <cell r="A85" t="str">
            <v>186-02</v>
          </cell>
          <cell r="B85" t="str">
            <v>Acc. Depreciation</v>
          </cell>
          <cell r="C85" t="str">
            <v>Accum. Depreciation &amp; Amort.</v>
          </cell>
          <cell r="D85" t="str">
            <v>Bal. Sheet</v>
          </cell>
        </row>
        <row r="86">
          <cell r="A86" t="str">
            <v>186-03</v>
          </cell>
          <cell r="B86" t="str">
            <v>Acc. Depreciation</v>
          </cell>
          <cell r="C86" t="str">
            <v>Accum. Depreciation &amp; Amort.</v>
          </cell>
          <cell r="D86" t="str">
            <v>Bal. Sheet</v>
          </cell>
        </row>
        <row r="87">
          <cell r="A87" t="str">
            <v>186-04</v>
          </cell>
          <cell r="B87" t="str">
            <v>Acc. Depreciation</v>
          </cell>
          <cell r="C87" t="str">
            <v>Accum. Depreciation &amp; Amort.</v>
          </cell>
          <cell r="D87" t="str">
            <v>Bal. Sheet</v>
          </cell>
        </row>
        <row r="88">
          <cell r="A88" t="str">
            <v>187-00</v>
          </cell>
          <cell r="B88" t="str">
            <v>Acc. Depreciation</v>
          </cell>
          <cell r="C88" t="str">
            <v>Accum. Depreciation &amp; Amort.</v>
          </cell>
          <cell r="D88" t="str">
            <v>Bal. Sheet</v>
          </cell>
        </row>
        <row r="89">
          <cell r="A89" t="str">
            <v>188-00</v>
          </cell>
          <cell r="B89" t="str">
            <v>Acc. Depreciation</v>
          </cell>
          <cell r="C89" t="str">
            <v>Accum. Depreciation &amp; Amort.</v>
          </cell>
          <cell r="D89" t="str">
            <v>Bal. Sheet</v>
          </cell>
        </row>
        <row r="90">
          <cell r="A90" t="str">
            <v>189-01</v>
          </cell>
          <cell r="B90" t="str">
            <v>Acc. Depreciation</v>
          </cell>
          <cell r="C90" t="str">
            <v>Accum. Depreciation &amp; Amort.</v>
          </cell>
          <cell r="D90" t="str">
            <v>Bal. Sheet</v>
          </cell>
        </row>
        <row r="91">
          <cell r="A91" t="str">
            <v>189-02</v>
          </cell>
          <cell r="B91" t="str">
            <v>Acc. Depreciation</v>
          </cell>
          <cell r="C91" t="str">
            <v>Accum. Depreciation &amp; Amort.</v>
          </cell>
          <cell r="D91" t="str">
            <v>Bal. Sheet</v>
          </cell>
        </row>
        <row r="92">
          <cell r="A92" t="str">
            <v>189-03</v>
          </cell>
          <cell r="B92" t="str">
            <v>Acc. Depreciation</v>
          </cell>
          <cell r="C92" t="str">
            <v>Accum. Depreciation &amp; Amort.</v>
          </cell>
          <cell r="D92" t="str">
            <v>Bal. Sheet</v>
          </cell>
        </row>
        <row r="93">
          <cell r="A93" t="str">
            <v>190-00</v>
          </cell>
          <cell r="B93" t="str">
            <v>Acc. Depreciation</v>
          </cell>
          <cell r="C93" t="str">
            <v>Accum. Depreciation &amp; Amort.</v>
          </cell>
          <cell r="D93" t="str">
            <v>Bal. Sheet</v>
          </cell>
        </row>
        <row r="94">
          <cell r="A94" t="str">
            <v>192-00</v>
          </cell>
          <cell r="B94" t="str">
            <v>Acc. Depreciation</v>
          </cell>
          <cell r="C94" t="str">
            <v>Accum. Depreciation &amp; Amort.</v>
          </cell>
          <cell r="D94" t="str">
            <v>Bal. Sheet</v>
          </cell>
        </row>
        <row r="95">
          <cell r="A95" t="str">
            <v>210-00</v>
          </cell>
          <cell r="B95" t="str">
            <v>Accounts Payable</v>
          </cell>
          <cell r="C95" t="str">
            <v>Accounts Payable</v>
          </cell>
          <cell r="D95" t="str">
            <v>Bal. Sheet</v>
          </cell>
        </row>
        <row r="96">
          <cell r="A96" t="str">
            <v>211-01</v>
          </cell>
          <cell r="B96" t="str">
            <v>Misc. Paid-in Capital - Previous-DO NOT USE</v>
          </cell>
          <cell r="C96" t="str">
            <v>Additional Paid-in Capital</v>
          </cell>
          <cell r="D96" t="str">
            <v>Bal. Sheet</v>
          </cell>
        </row>
        <row r="97">
          <cell r="A97" t="str">
            <v>211-02</v>
          </cell>
          <cell r="B97" t="str">
            <v>Misc. Paid-in Capital - Previous-DO NOT USE</v>
          </cell>
          <cell r="C97" t="str">
            <v>Additional Paid-in Capital</v>
          </cell>
          <cell r="D97" t="str">
            <v>Bal. Sheet</v>
          </cell>
        </row>
        <row r="98">
          <cell r="A98" t="str">
            <v>211-03</v>
          </cell>
          <cell r="B98" t="str">
            <v>Misc. Paid-in Capital - Previous-DO NOT USE</v>
          </cell>
          <cell r="C98" t="str">
            <v>Additional Paid-in Capital</v>
          </cell>
          <cell r="D98" t="str">
            <v>Bal. Sheet</v>
          </cell>
        </row>
        <row r="99">
          <cell r="A99" t="str">
            <v>211-04</v>
          </cell>
          <cell r="B99" t="str">
            <v>Misc. Paid-in Capital - Previous-DO NOT USE</v>
          </cell>
          <cell r="C99" t="str">
            <v>Additional Paid-in Capital</v>
          </cell>
          <cell r="D99" t="str">
            <v>Bal. Sheet</v>
          </cell>
        </row>
        <row r="100">
          <cell r="A100" t="str">
            <v>211-05</v>
          </cell>
          <cell r="B100" t="str">
            <v>Misc. Paid-in Capital - Previous-DO NOT USE</v>
          </cell>
          <cell r="C100" t="str">
            <v>Additional Paid-in Capital</v>
          </cell>
          <cell r="D100" t="str">
            <v>Bal. Sheet</v>
          </cell>
        </row>
        <row r="101">
          <cell r="A101" t="str">
            <v>211-06</v>
          </cell>
          <cell r="B101" t="str">
            <v>Misc. Paid-in Capital - Previous-DO NOT USE</v>
          </cell>
          <cell r="C101" t="str">
            <v>Additional Paid-in Capital</v>
          </cell>
          <cell r="D101" t="str">
            <v>Bal. Sheet</v>
          </cell>
        </row>
        <row r="102">
          <cell r="A102" t="str">
            <v>211-07</v>
          </cell>
          <cell r="B102" t="str">
            <v>Misc. Paid-in Capital - Previous-DO NOT USE</v>
          </cell>
          <cell r="C102" t="str">
            <v>Additional Paid-in Capital</v>
          </cell>
          <cell r="D102" t="str">
            <v>Bal. Sheet</v>
          </cell>
        </row>
        <row r="103">
          <cell r="A103" t="str">
            <v>211-08</v>
          </cell>
          <cell r="B103" t="str">
            <v>Misc. Paid-in Capital - Previous-DO NOT USE</v>
          </cell>
          <cell r="C103" t="str">
            <v>Additional Paid-in Capital</v>
          </cell>
          <cell r="D103" t="str">
            <v>Bal. Sheet</v>
          </cell>
        </row>
        <row r="104">
          <cell r="A104" t="str">
            <v>211-09</v>
          </cell>
          <cell r="B104" t="str">
            <v>Misc. Paid-in Capital - Previous-DO NOT USE</v>
          </cell>
          <cell r="C104" t="str">
            <v>Additional Paid-in Capital</v>
          </cell>
          <cell r="D104" t="str">
            <v>Bal. Sheet</v>
          </cell>
        </row>
        <row r="105">
          <cell r="A105" t="str">
            <v>212-00</v>
          </cell>
          <cell r="B105" t="str">
            <v>Accounts Payable</v>
          </cell>
          <cell r="C105" t="str">
            <v>Accounts Payable</v>
          </cell>
          <cell r="D105" t="str">
            <v>Bal. Sheet</v>
          </cell>
        </row>
        <row r="106">
          <cell r="A106" t="str">
            <v>213-00</v>
          </cell>
          <cell r="B106" t="str">
            <v>Accounts Payable</v>
          </cell>
          <cell r="C106" t="str">
            <v>Accounts Payable</v>
          </cell>
          <cell r="D106" t="str">
            <v>Bal. Sheet</v>
          </cell>
        </row>
        <row r="107">
          <cell r="A107" t="str">
            <v>214-00</v>
          </cell>
          <cell r="B107" t="str">
            <v>Accrued Payables</v>
          </cell>
          <cell r="C107" t="str">
            <v>Accounts Payable</v>
          </cell>
          <cell r="D107" t="str">
            <v>Bal. Sheet</v>
          </cell>
        </row>
        <row r="108">
          <cell r="A108" t="str">
            <v>216-00</v>
          </cell>
          <cell r="B108" t="str">
            <v>Accrued Payables</v>
          </cell>
          <cell r="C108" t="str">
            <v>Accounts Payable</v>
          </cell>
          <cell r="D108" t="str">
            <v>Bal. Sheet</v>
          </cell>
        </row>
        <row r="109">
          <cell r="A109" t="str">
            <v>217-00</v>
          </cell>
          <cell r="B109" t="str">
            <v>Interest Payable</v>
          </cell>
          <cell r="C109" t="str">
            <v>Interest Payable</v>
          </cell>
          <cell r="D109" t="str">
            <v>Bal. Sheet</v>
          </cell>
        </row>
        <row r="110">
          <cell r="A110" t="str">
            <v>218-00</v>
          </cell>
          <cell r="B110" t="str">
            <v>Interest Payable</v>
          </cell>
          <cell r="C110" t="str">
            <v>Interest Payable</v>
          </cell>
          <cell r="D110" t="str">
            <v>Bal. Sheet</v>
          </cell>
        </row>
        <row r="111">
          <cell r="A111" t="str">
            <v>220-00</v>
          </cell>
          <cell r="B111" t="str">
            <v>Wages &amp; Salaries Payable</v>
          </cell>
          <cell r="C111" t="str">
            <v>Payroll Payable</v>
          </cell>
          <cell r="D111" t="str">
            <v>Bal. Sheet</v>
          </cell>
        </row>
        <row r="112">
          <cell r="A112" t="str">
            <v>221-00</v>
          </cell>
          <cell r="B112" t="str">
            <v>Acc. Wages Payable</v>
          </cell>
          <cell r="C112" t="str">
            <v>Bonuses Payable</v>
          </cell>
          <cell r="D112" t="str">
            <v>Bal. Sheet</v>
          </cell>
        </row>
        <row r="113">
          <cell r="A113" t="str">
            <v>222-00</v>
          </cell>
          <cell r="B113" t="str">
            <v>State Income Tax</v>
          </cell>
          <cell r="C113" t="str">
            <v>Payroll Taxes Payable</v>
          </cell>
          <cell r="D113" t="str">
            <v>Bal. Sheet</v>
          </cell>
        </row>
        <row r="114">
          <cell r="A114" t="str">
            <v>222-01</v>
          </cell>
          <cell r="B114" t="str">
            <v>State Income Tax</v>
          </cell>
          <cell r="C114" t="str">
            <v>Payroll Taxes Payable</v>
          </cell>
          <cell r="D114" t="str">
            <v>Bal. Sheet</v>
          </cell>
        </row>
        <row r="115">
          <cell r="A115" t="str">
            <v>222-02</v>
          </cell>
          <cell r="B115" t="str">
            <v>State Income Tax</v>
          </cell>
          <cell r="C115" t="str">
            <v>Payroll Taxes Payable</v>
          </cell>
          <cell r="D115" t="str">
            <v>Bal. Sheet</v>
          </cell>
        </row>
        <row r="116">
          <cell r="A116" t="str">
            <v>223-00</v>
          </cell>
          <cell r="B116" t="str">
            <v>Federal Income Tax</v>
          </cell>
          <cell r="C116" t="str">
            <v>Payroll Taxes Payable</v>
          </cell>
          <cell r="D116" t="str">
            <v>Bal. Sheet</v>
          </cell>
        </row>
        <row r="117">
          <cell r="A117" t="str">
            <v>224-00</v>
          </cell>
          <cell r="B117" t="str">
            <v>FICA</v>
          </cell>
          <cell r="C117" t="str">
            <v>Payroll Taxes Payable</v>
          </cell>
          <cell r="D117" t="str">
            <v>Bal. Sheet</v>
          </cell>
        </row>
        <row r="118">
          <cell r="A118" t="str">
            <v>225-00</v>
          </cell>
          <cell r="B118" t="str">
            <v>Medicare</v>
          </cell>
          <cell r="C118" t="str">
            <v>Payroll Taxes Payable</v>
          </cell>
          <cell r="D118" t="str">
            <v>Bal. Sheet</v>
          </cell>
        </row>
        <row r="119">
          <cell r="A119" t="str">
            <v>226-00</v>
          </cell>
          <cell r="B119" t="str">
            <v>Federal Unemployment</v>
          </cell>
          <cell r="C119" t="str">
            <v>Payroll Taxes Payable</v>
          </cell>
          <cell r="D119" t="str">
            <v>Bal. Sheet</v>
          </cell>
        </row>
        <row r="120">
          <cell r="A120" t="str">
            <v>227-00</v>
          </cell>
          <cell r="B120" t="str">
            <v>State Unemployment</v>
          </cell>
          <cell r="C120" t="str">
            <v>Payroll Taxes Payable</v>
          </cell>
          <cell r="D120" t="str">
            <v>Bal. Sheet</v>
          </cell>
        </row>
        <row r="121">
          <cell r="A121" t="str">
            <v>228-00</v>
          </cell>
          <cell r="B121" t="str">
            <v>Acc. Benefits Payable</v>
          </cell>
          <cell r="C121" t="str">
            <v>Accrued Benefits Payable</v>
          </cell>
          <cell r="D121" t="str">
            <v>Bal. Sheet</v>
          </cell>
        </row>
        <row r="122">
          <cell r="A122" t="str">
            <v>228-01</v>
          </cell>
          <cell r="B122" t="str">
            <v>Acc. Benefits Payable</v>
          </cell>
          <cell r="C122" t="str">
            <v>Accrued Benefits Payable</v>
          </cell>
          <cell r="D122" t="str">
            <v>Bal. Sheet</v>
          </cell>
        </row>
        <row r="123">
          <cell r="A123" t="str">
            <v>228-02</v>
          </cell>
          <cell r="B123" t="str">
            <v>Acc. Benefits Payable</v>
          </cell>
          <cell r="C123" t="str">
            <v>Accrued Benefits Payable</v>
          </cell>
          <cell r="D123" t="str">
            <v>Bal. Sheet</v>
          </cell>
        </row>
        <row r="124">
          <cell r="A124" t="str">
            <v>228-03</v>
          </cell>
          <cell r="B124" t="str">
            <v>Acc. Benefits Payable</v>
          </cell>
          <cell r="C124" t="str">
            <v>Accrued Benefits Payable</v>
          </cell>
          <cell r="D124" t="str">
            <v>Bal. Sheet</v>
          </cell>
        </row>
        <row r="125">
          <cell r="A125" t="str">
            <v>228-04</v>
          </cell>
          <cell r="B125" t="str">
            <v>Acc. Benefits Payable</v>
          </cell>
          <cell r="C125" t="str">
            <v>Accrued Benefits Payable</v>
          </cell>
          <cell r="D125" t="str">
            <v>Bal. Sheet</v>
          </cell>
        </row>
        <row r="126">
          <cell r="A126" t="str">
            <v>228-05</v>
          </cell>
          <cell r="B126" t="str">
            <v>Acc. Benefits Payable</v>
          </cell>
          <cell r="C126" t="str">
            <v>Accrued Benefits Payable</v>
          </cell>
          <cell r="D126" t="str">
            <v>Bal. Sheet</v>
          </cell>
        </row>
        <row r="127">
          <cell r="A127" t="str">
            <v>228-06</v>
          </cell>
          <cell r="B127" t="str">
            <v>Acc. Benefits Payable</v>
          </cell>
          <cell r="C127" t="str">
            <v>Accrued Benefits Payable</v>
          </cell>
          <cell r="D127" t="str">
            <v>Bal. Sheet</v>
          </cell>
        </row>
        <row r="128">
          <cell r="A128" t="str">
            <v>228-07</v>
          </cell>
          <cell r="B128" t="str">
            <v>Acc. Benefits Payable</v>
          </cell>
          <cell r="C128" t="str">
            <v>Accrued Benefits Payable</v>
          </cell>
          <cell r="D128" t="str">
            <v>Bal. Sheet</v>
          </cell>
        </row>
        <row r="129">
          <cell r="A129" t="str">
            <v>228-08</v>
          </cell>
          <cell r="B129" t="str">
            <v>Acc. Benefits Payable</v>
          </cell>
          <cell r="C129" t="str">
            <v>Accrued Benefits Payable</v>
          </cell>
          <cell r="D129" t="str">
            <v>Bal. Sheet</v>
          </cell>
        </row>
        <row r="130">
          <cell r="A130" t="str">
            <v>228-09</v>
          </cell>
          <cell r="B130" t="str">
            <v>Acc. Benefits Payable</v>
          </cell>
          <cell r="C130" t="str">
            <v>Accrued Benefits Payable</v>
          </cell>
          <cell r="D130" t="str">
            <v>Bal. Sheet</v>
          </cell>
        </row>
        <row r="131">
          <cell r="A131" t="str">
            <v>228-10</v>
          </cell>
          <cell r="B131" t="str">
            <v>Acc. Benefits Payable</v>
          </cell>
          <cell r="C131" t="str">
            <v>Accrued Benefits Payable</v>
          </cell>
          <cell r="D131" t="str">
            <v>Bal. Sheet</v>
          </cell>
        </row>
        <row r="132">
          <cell r="A132" t="str">
            <v>228-11</v>
          </cell>
          <cell r="B132" t="str">
            <v>Acc. Benefits Payable</v>
          </cell>
          <cell r="C132" t="str">
            <v>Accrued Benefits Payable</v>
          </cell>
          <cell r="D132" t="str">
            <v>Bal. Sheet</v>
          </cell>
        </row>
        <row r="133">
          <cell r="A133" t="str">
            <v>228-12</v>
          </cell>
          <cell r="B133" t="str">
            <v>Acc. Benefits Payable</v>
          </cell>
          <cell r="C133" t="str">
            <v>Accrued Benefits Payable</v>
          </cell>
          <cell r="D133" t="str">
            <v>Bal. Sheet</v>
          </cell>
        </row>
        <row r="134">
          <cell r="A134" t="str">
            <v>228-13</v>
          </cell>
          <cell r="B134" t="str">
            <v>Acc. Benefits Payable</v>
          </cell>
          <cell r="C134" t="str">
            <v>Accrued Benefits Payable</v>
          </cell>
          <cell r="D134" t="str">
            <v>Bal. Sheet</v>
          </cell>
        </row>
        <row r="135">
          <cell r="A135" t="str">
            <v>228-50</v>
          </cell>
          <cell r="B135" t="str">
            <v>Acc. Benefits Payable</v>
          </cell>
          <cell r="C135" t="str">
            <v>Accrued Benefits Payable</v>
          </cell>
          <cell r="D135" t="str">
            <v>Bal. Sheet</v>
          </cell>
        </row>
        <row r="136">
          <cell r="A136" t="str">
            <v>232-01</v>
          </cell>
          <cell r="B136" t="str">
            <v>Accounts Payable - Previous-DO NOT USE</v>
          </cell>
          <cell r="C136" t="str">
            <v>Accounts Payable</v>
          </cell>
          <cell r="D136" t="str">
            <v>Bal. Sheet</v>
          </cell>
        </row>
        <row r="137">
          <cell r="A137" t="str">
            <v>241-00</v>
          </cell>
          <cell r="B137" t="str">
            <v>State Sales and Use Tax Payable</v>
          </cell>
          <cell r="C137" t="str">
            <v>Sales &amp; Use Tax Payable</v>
          </cell>
          <cell r="D137" t="str">
            <v>Bal. Sheet</v>
          </cell>
        </row>
        <row r="138">
          <cell r="A138" t="str">
            <v>242-00</v>
          </cell>
          <cell r="B138" t="str">
            <v>Excise Tax Payables</v>
          </cell>
          <cell r="C138" t="str">
            <v>Excise Tax Payable</v>
          </cell>
          <cell r="D138" t="str">
            <v>Bal. Sheet</v>
          </cell>
        </row>
        <row r="139">
          <cell r="A139" t="str">
            <v>243-00</v>
          </cell>
          <cell r="B139" t="str">
            <v>Acc. Property Tax</v>
          </cell>
          <cell r="C139" t="str">
            <v>Accrued Property Tax</v>
          </cell>
          <cell r="D139" t="str">
            <v>Bal. Sheet</v>
          </cell>
        </row>
        <row r="140">
          <cell r="A140" t="str">
            <v>244-00</v>
          </cell>
          <cell r="B140" t="str">
            <v>Reclamation Tax Payable</v>
          </cell>
          <cell r="C140" t="str">
            <v>Reclamation Tax Payable</v>
          </cell>
          <cell r="D140" t="str">
            <v>Bal. Sheet</v>
          </cell>
        </row>
        <row r="141">
          <cell r="A141" t="str">
            <v>245-00</v>
          </cell>
          <cell r="B141" t="str">
            <v>Other Accrued Expenses</v>
          </cell>
          <cell r="C141" t="str">
            <v>Other Accrued Expenses</v>
          </cell>
          <cell r="D141" t="str">
            <v>Bal. Sheet</v>
          </cell>
        </row>
        <row r="142">
          <cell r="A142" t="str">
            <v>250-00</v>
          </cell>
          <cell r="B142" t="str">
            <v>Current Notes Payable</v>
          </cell>
          <cell r="C142" t="str">
            <v>Notes Payable</v>
          </cell>
          <cell r="D142" t="str">
            <v>Bal. Sheet</v>
          </cell>
        </row>
        <row r="143">
          <cell r="A143" t="str">
            <v>255-00</v>
          </cell>
          <cell r="B143" t="str">
            <v>Short Term Debt</v>
          </cell>
          <cell r="C143" t="str">
            <v>Short Term Debt</v>
          </cell>
          <cell r="D143" t="str">
            <v>Bal. Sheet</v>
          </cell>
        </row>
        <row r="144">
          <cell r="A144" t="str">
            <v>260-01</v>
          </cell>
          <cell r="B144" t="str">
            <v>Income Tax Payable</v>
          </cell>
          <cell r="C144" t="str">
            <v>Income Taxes Payable</v>
          </cell>
          <cell r="D144" t="str">
            <v>Bal. Sheet</v>
          </cell>
        </row>
        <row r="145">
          <cell r="A145" t="str">
            <v>260-02</v>
          </cell>
          <cell r="B145" t="str">
            <v>Income Tax Payable</v>
          </cell>
          <cell r="C145" t="str">
            <v>Income Taxes Payable</v>
          </cell>
          <cell r="D145" t="str">
            <v>Bal. Sheet</v>
          </cell>
        </row>
        <row r="146">
          <cell r="A146" t="str">
            <v>265-01</v>
          </cell>
          <cell r="B146" t="str">
            <v>Other Accrued Expenses</v>
          </cell>
          <cell r="C146" t="str">
            <v>Other Accrued Expenses</v>
          </cell>
          <cell r="D146" t="str">
            <v>Bal. Sheet</v>
          </cell>
        </row>
        <row r="147">
          <cell r="A147" t="str">
            <v>270-00</v>
          </cell>
          <cell r="B147" t="str">
            <v>L/T Notes Payable</v>
          </cell>
          <cell r="C147" t="str">
            <v>Long Term Notes Payable</v>
          </cell>
          <cell r="D147" t="str">
            <v>Bal. Sheet</v>
          </cell>
        </row>
        <row r="148">
          <cell r="A148" t="str">
            <v>275-00</v>
          </cell>
          <cell r="B148" t="str">
            <v>L/T Debt</v>
          </cell>
          <cell r="C148" t="str">
            <v>Long Term Debt</v>
          </cell>
          <cell r="D148" t="str">
            <v>Bal. Sheet</v>
          </cell>
        </row>
        <row r="149">
          <cell r="A149" t="str">
            <v>280-01</v>
          </cell>
          <cell r="B149" t="str">
            <v>L/T Deferred Income Tax</v>
          </cell>
          <cell r="C149" t="str">
            <v>Deferred Income Taxes</v>
          </cell>
          <cell r="D149" t="str">
            <v>Bal. Sheet</v>
          </cell>
        </row>
        <row r="150">
          <cell r="A150" t="str">
            <v>280-02</v>
          </cell>
          <cell r="B150" t="str">
            <v>L/T Deferred Income Tax</v>
          </cell>
          <cell r="C150" t="str">
            <v>Deferred Income Taxes</v>
          </cell>
          <cell r="D150" t="str">
            <v>Bal. Sheet</v>
          </cell>
        </row>
        <row r="151">
          <cell r="A151" t="str">
            <v>285-00</v>
          </cell>
          <cell r="B151" t="str">
            <v>Asset Retirement Obligations</v>
          </cell>
          <cell r="C151" t="str">
            <v>Asset Retirement Obligations</v>
          </cell>
          <cell r="D151" t="str">
            <v>Bal. Sheet</v>
          </cell>
        </row>
        <row r="152">
          <cell r="A152" t="str">
            <v>290-00</v>
          </cell>
          <cell r="B152" t="str">
            <v>Other Noncurrent Liab.</v>
          </cell>
          <cell r="C152" t="str">
            <v>Other Noncurrent Liab.</v>
          </cell>
          <cell r="D152" t="str">
            <v>Bal. Sheet</v>
          </cell>
        </row>
        <row r="153">
          <cell r="A153" t="str">
            <v>301-00</v>
          </cell>
          <cell r="B153" t="str">
            <v>Shareholders' Equity</v>
          </cell>
          <cell r="C153" t="str">
            <v>Shareholders' Equity</v>
          </cell>
          <cell r="D153" t="str">
            <v>Bal. Sheet</v>
          </cell>
        </row>
        <row r="154">
          <cell r="A154" t="str">
            <v>305-00</v>
          </cell>
          <cell r="B154" t="str">
            <v>Additional Paid-in Capital</v>
          </cell>
          <cell r="C154" t="str">
            <v>Additional Paid-in Capital</v>
          </cell>
          <cell r="D154" t="str">
            <v>Bal. Sheet</v>
          </cell>
        </row>
        <row r="155">
          <cell r="A155" t="str">
            <v>305-01</v>
          </cell>
          <cell r="B155" t="str">
            <v>Additional Paid-in Capital</v>
          </cell>
          <cell r="C155" t="str">
            <v>Additional Paid-in Capital</v>
          </cell>
          <cell r="D155" t="str">
            <v>Bal. Sheet</v>
          </cell>
        </row>
        <row r="156">
          <cell r="A156" t="str">
            <v>305-02</v>
          </cell>
          <cell r="B156" t="str">
            <v>Additional Paid-in Capital</v>
          </cell>
          <cell r="C156" t="str">
            <v>Additional Paid-in Capital</v>
          </cell>
          <cell r="D156" t="str">
            <v>Bal. Sheet</v>
          </cell>
        </row>
        <row r="157">
          <cell r="A157" t="str">
            <v>305-03</v>
          </cell>
          <cell r="B157" t="str">
            <v>Additional Paid-in Capital</v>
          </cell>
          <cell r="C157" t="str">
            <v>Additional Paid-in Capital</v>
          </cell>
          <cell r="D157" t="str">
            <v>Bal. Sheet</v>
          </cell>
        </row>
        <row r="158">
          <cell r="A158" t="str">
            <v>305-04</v>
          </cell>
          <cell r="B158" t="str">
            <v>Additional Paid-in Capital</v>
          </cell>
          <cell r="C158" t="str">
            <v>Additional Paid-in Capital</v>
          </cell>
          <cell r="D158" t="str">
            <v>Bal. Sheet</v>
          </cell>
        </row>
        <row r="159">
          <cell r="A159" t="str">
            <v>305-05</v>
          </cell>
          <cell r="B159" t="str">
            <v>Additional Paid-in Capital</v>
          </cell>
          <cell r="C159" t="str">
            <v>Additional Paid-in Capital</v>
          </cell>
          <cell r="D159" t="str">
            <v>Bal. Sheet</v>
          </cell>
        </row>
        <row r="160">
          <cell r="A160" t="str">
            <v>305-06</v>
          </cell>
          <cell r="B160" t="str">
            <v>Additional Paid-in Capital</v>
          </cell>
          <cell r="C160" t="str">
            <v>Additional Paid-in Capital</v>
          </cell>
          <cell r="D160" t="str">
            <v>Bal. Sheet</v>
          </cell>
        </row>
        <row r="161">
          <cell r="A161" t="str">
            <v>305-07</v>
          </cell>
          <cell r="B161" t="str">
            <v>Additional Paid-in Capital</v>
          </cell>
          <cell r="C161" t="str">
            <v>Additional Paid-in Capital</v>
          </cell>
          <cell r="D161" t="str">
            <v>Bal. Sheet</v>
          </cell>
        </row>
        <row r="162">
          <cell r="A162" t="str">
            <v>305-08</v>
          </cell>
          <cell r="B162" t="str">
            <v>Additional Paid-in Capital</v>
          </cell>
          <cell r="C162" t="str">
            <v>Additional Paid-in Capital</v>
          </cell>
          <cell r="D162" t="str">
            <v>Bal. Sheet</v>
          </cell>
        </row>
        <row r="163">
          <cell r="A163" t="str">
            <v>305-09</v>
          </cell>
          <cell r="B163" t="str">
            <v>Additional Paid-in Capital</v>
          </cell>
          <cell r="C163" t="str">
            <v>Additional Paid-in Capital</v>
          </cell>
          <cell r="D163" t="str">
            <v>Bal. Sheet</v>
          </cell>
        </row>
        <row r="164">
          <cell r="A164" t="str">
            <v>320-00</v>
          </cell>
          <cell r="B164" t="str">
            <v>Retained Earnings</v>
          </cell>
          <cell r="C164" t="str">
            <v>Retained Earnings</v>
          </cell>
          <cell r="D164" t="str">
            <v>Bal. Sheet</v>
          </cell>
        </row>
        <row r="165">
          <cell r="A165" t="str">
            <v>320-01</v>
          </cell>
          <cell r="B165" t="str">
            <v>Retained Earnings</v>
          </cell>
          <cell r="C165" t="str">
            <v>Retained Earnings</v>
          </cell>
          <cell r="D165" t="str">
            <v>Bal. Sheet</v>
          </cell>
        </row>
        <row r="166">
          <cell r="A166" t="str">
            <v>320-02</v>
          </cell>
          <cell r="B166" t="str">
            <v>Retained Earnings</v>
          </cell>
          <cell r="C166" t="str">
            <v>Retained Earnings</v>
          </cell>
          <cell r="D166" t="str">
            <v>Bal. Sheet</v>
          </cell>
        </row>
        <row r="167">
          <cell r="A167" t="str">
            <v>320-03</v>
          </cell>
          <cell r="B167" t="str">
            <v>Retained Earnings</v>
          </cell>
          <cell r="C167" t="str">
            <v>Retained Earnings</v>
          </cell>
          <cell r="D167" t="str">
            <v>Bal. Sheet</v>
          </cell>
        </row>
        <row r="168">
          <cell r="A168" t="str">
            <v>320-04</v>
          </cell>
          <cell r="B168" t="str">
            <v>Retained Earnings</v>
          </cell>
          <cell r="C168" t="str">
            <v>Retained Earnings</v>
          </cell>
          <cell r="D168" t="str">
            <v>Bal. Sheet</v>
          </cell>
        </row>
        <row r="169">
          <cell r="A169" t="str">
            <v>320-05</v>
          </cell>
          <cell r="B169" t="str">
            <v>Retained Earnings</v>
          </cell>
          <cell r="C169" t="str">
            <v>Retained Earnings</v>
          </cell>
          <cell r="D169" t="str">
            <v>Bal. Sheet</v>
          </cell>
        </row>
        <row r="170">
          <cell r="A170" t="str">
            <v>320-06</v>
          </cell>
          <cell r="B170" t="str">
            <v>Retained Earnings</v>
          </cell>
          <cell r="C170" t="str">
            <v>Retained Earnings</v>
          </cell>
          <cell r="D170" t="str">
            <v>Bal. Sheet</v>
          </cell>
        </row>
        <row r="171">
          <cell r="A171" t="str">
            <v>320-07</v>
          </cell>
          <cell r="B171" t="str">
            <v>Retained Earnings</v>
          </cell>
          <cell r="C171" t="str">
            <v>Retained Earnings</v>
          </cell>
          <cell r="D171" t="str">
            <v>Bal. Sheet</v>
          </cell>
        </row>
        <row r="172">
          <cell r="A172" t="str">
            <v>320-08</v>
          </cell>
          <cell r="B172" t="str">
            <v>Retained Earnings</v>
          </cell>
          <cell r="C172" t="str">
            <v>Retained Earnings</v>
          </cell>
          <cell r="D172" t="str">
            <v>Bal. Sheet</v>
          </cell>
        </row>
        <row r="173">
          <cell r="A173" t="str">
            <v>320-09</v>
          </cell>
          <cell r="B173" t="str">
            <v>Retained Earnings</v>
          </cell>
          <cell r="C173" t="str">
            <v>Retained Earnings</v>
          </cell>
          <cell r="D173" t="str">
            <v>Bal. Sheet</v>
          </cell>
        </row>
        <row r="174">
          <cell r="A174" t="str">
            <v>330-00</v>
          </cell>
          <cell r="B174" t="str">
            <v>Acc. Other Comp. Gain/Loss</v>
          </cell>
          <cell r="C174" t="str">
            <v>Accum. Gain/Loss</v>
          </cell>
          <cell r="D174" t="str">
            <v>Bal. Sheet</v>
          </cell>
        </row>
        <row r="175">
          <cell r="A175" t="str">
            <v>330-01</v>
          </cell>
          <cell r="B175" t="str">
            <v>Acc. Other Comp. Gain/Loss</v>
          </cell>
          <cell r="C175" t="str">
            <v>Accum. Gain/Loss</v>
          </cell>
          <cell r="D175" t="str">
            <v>Bal. Sheet</v>
          </cell>
        </row>
        <row r="176">
          <cell r="A176" t="str">
            <v>330-02</v>
          </cell>
          <cell r="B176" t="str">
            <v>Acc. Other Comp. Gain/Loss</v>
          </cell>
          <cell r="C176" t="str">
            <v>Accum. Gain/Loss</v>
          </cell>
          <cell r="D176" t="str">
            <v>Bal. Sheet</v>
          </cell>
        </row>
        <row r="177">
          <cell r="A177" t="str">
            <v>330-03</v>
          </cell>
          <cell r="B177" t="str">
            <v>Acc. Other Comp. Gain/Loss</v>
          </cell>
          <cell r="C177" t="str">
            <v>Accum. Gain/Loss</v>
          </cell>
          <cell r="D177" t="str">
            <v>Bal. Sheet</v>
          </cell>
        </row>
        <row r="178">
          <cell r="A178" t="str">
            <v>330-04</v>
          </cell>
          <cell r="B178" t="str">
            <v>Acc. Other Comp. Gain/Loss</v>
          </cell>
          <cell r="C178" t="str">
            <v>Accum. Gain/Loss</v>
          </cell>
          <cell r="D178" t="str">
            <v>Bal. Sheet</v>
          </cell>
        </row>
        <row r="179">
          <cell r="A179" t="str">
            <v>330-05</v>
          </cell>
          <cell r="B179" t="str">
            <v>Acc. Other Comp. Gain/Loss</v>
          </cell>
          <cell r="C179" t="str">
            <v>Accum. Gain/Loss</v>
          </cell>
          <cell r="D179" t="str">
            <v>Bal. Sheet</v>
          </cell>
        </row>
        <row r="180">
          <cell r="A180" t="str">
            <v>330-06</v>
          </cell>
          <cell r="B180" t="str">
            <v>Acc. Other Comp. Gain/Loss</v>
          </cell>
          <cell r="C180" t="str">
            <v>Accum. Gain/Loss</v>
          </cell>
          <cell r="D180" t="str">
            <v>Bal. Sheet</v>
          </cell>
        </row>
        <row r="181">
          <cell r="A181" t="str">
            <v>330-07</v>
          </cell>
          <cell r="B181" t="str">
            <v>Acc. Other Comp. Gain/Loss</v>
          </cell>
          <cell r="C181" t="str">
            <v>Accum. Gain/Loss</v>
          </cell>
          <cell r="D181" t="str">
            <v>Bal. Sheet</v>
          </cell>
        </row>
        <row r="182">
          <cell r="A182" t="str">
            <v>330-08</v>
          </cell>
          <cell r="B182" t="str">
            <v>Acc. Other Comp. Gain/Loss</v>
          </cell>
          <cell r="C182" t="str">
            <v>Accum. Gain/Loss</v>
          </cell>
          <cell r="D182" t="str">
            <v>Bal. Sheet</v>
          </cell>
        </row>
        <row r="183">
          <cell r="A183" t="str">
            <v>330-09</v>
          </cell>
          <cell r="B183" t="str">
            <v>Acc. Other Comp. Gain/Loss</v>
          </cell>
          <cell r="C183" t="str">
            <v>Accum. Gain/Loss</v>
          </cell>
          <cell r="D183" t="str">
            <v>Bal. Sheet</v>
          </cell>
        </row>
        <row r="184">
          <cell r="A184" t="str">
            <v>389-00</v>
          </cell>
          <cell r="B184" t="str">
            <v>Land - Previous-DO NOT USE</v>
          </cell>
          <cell r="C184" t="str">
            <v>Other Plant in Service</v>
          </cell>
          <cell r="D184" t="str">
            <v>Bal. Sheet</v>
          </cell>
        </row>
        <row r="185">
          <cell r="A185" t="str">
            <v>410-00</v>
          </cell>
          <cell r="B185" t="str">
            <v>Operating Revenues</v>
          </cell>
          <cell r="C185" t="str">
            <v>Operating Revenue</v>
          </cell>
          <cell r="D185" t="str">
            <v>Inc. Stmt</v>
          </cell>
        </row>
        <row r="186">
          <cell r="A186" t="str">
            <v>420-00</v>
          </cell>
          <cell r="B186" t="str">
            <v>Operating Rev.-Interco</v>
          </cell>
          <cell r="C186" t="str">
            <v>Oper. Revenue-Intercompany</v>
          </cell>
          <cell r="D186" t="str">
            <v>Inc. Stmt</v>
          </cell>
        </row>
        <row r="187">
          <cell r="A187" t="str">
            <v>430-00</v>
          </cell>
          <cell r="B187" t="str">
            <v>Farm Income</v>
          </cell>
          <cell r="C187" t="str">
            <v>Farm and Rental Income</v>
          </cell>
          <cell r="D187" t="str">
            <v>Inc. Stmt</v>
          </cell>
        </row>
        <row r="188">
          <cell r="A188" t="str">
            <v>440-00</v>
          </cell>
          <cell r="B188" t="str">
            <v>Rental/Lease Income</v>
          </cell>
          <cell r="C188" t="str">
            <v>Farm and Rental Income</v>
          </cell>
          <cell r="D188" t="str">
            <v>Inc. Stmt</v>
          </cell>
        </row>
        <row r="189">
          <cell r="A189" t="str">
            <v>450-00</v>
          </cell>
          <cell r="B189" t="str">
            <v>Interest Income</v>
          </cell>
          <cell r="C189" t="str">
            <v>Interest Income</v>
          </cell>
          <cell r="D189" t="str">
            <v>Inc. Stmt</v>
          </cell>
        </row>
        <row r="190">
          <cell r="A190" t="str">
            <v>460-00</v>
          </cell>
          <cell r="B190" t="str">
            <v>Other Income</v>
          </cell>
          <cell r="C190" t="str">
            <v>Other Income</v>
          </cell>
          <cell r="D190" t="str">
            <v>Inc. Stmt</v>
          </cell>
        </row>
        <row r="191">
          <cell r="A191" t="str">
            <v>499-00</v>
          </cell>
          <cell r="B191" t="str">
            <v>Elimination of Interco. Rev.</v>
          </cell>
          <cell r="C191" t="str">
            <v>Elimination of Intercompany</v>
          </cell>
          <cell r="D191" t="str">
            <v>Inc. Stmt</v>
          </cell>
        </row>
        <row r="192">
          <cell r="A192" t="str">
            <v>520-00</v>
          </cell>
          <cell r="B192" t="str">
            <v>Fuel</v>
          </cell>
          <cell r="C192" t="str">
            <v>Fuel</v>
          </cell>
          <cell r="D192" t="str">
            <v>Inc. Stmt</v>
          </cell>
        </row>
        <row r="193">
          <cell r="A193" t="str">
            <v>520-01</v>
          </cell>
          <cell r="B193" t="str">
            <v>Fuel</v>
          </cell>
          <cell r="C193" t="str">
            <v>Fuel</v>
          </cell>
          <cell r="D193" t="str">
            <v>Inc. Stmt</v>
          </cell>
        </row>
        <row r="194">
          <cell r="A194" t="str">
            <v>520-02</v>
          </cell>
          <cell r="B194" t="str">
            <v>Fuel</v>
          </cell>
          <cell r="C194" t="str">
            <v>Fuel</v>
          </cell>
          <cell r="D194" t="str">
            <v>Inc. Stmt</v>
          </cell>
        </row>
        <row r="195">
          <cell r="A195" t="str">
            <v>530-00</v>
          </cell>
          <cell r="B195" t="str">
            <v>Chemicals</v>
          </cell>
          <cell r="C195" t="str">
            <v>Commodities and Chemicals</v>
          </cell>
          <cell r="D195" t="str">
            <v>Inc. Stmt</v>
          </cell>
        </row>
        <row r="196">
          <cell r="A196" t="str">
            <v>530-01</v>
          </cell>
          <cell r="B196" t="str">
            <v>Chemicals</v>
          </cell>
          <cell r="C196" t="str">
            <v>Commodities and Chemicals</v>
          </cell>
          <cell r="D196" t="str">
            <v>Inc. Stmt</v>
          </cell>
        </row>
        <row r="197">
          <cell r="A197" t="str">
            <v>530-02</v>
          </cell>
          <cell r="B197" t="str">
            <v>Chemicals</v>
          </cell>
          <cell r="C197" t="str">
            <v>Commodities and Chemicals</v>
          </cell>
          <cell r="D197" t="str">
            <v>Inc. Stmt</v>
          </cell>
        </row>
        <row r="198">
          <cell r="A198" t="str">
            <v>530-03</v>
          </cell>
          <cell r="B198" t="str">
            <v>Chemicals</v>
          </cell>
          <cell r="C198" t="str">
            <v>Commodities and Chemicals</v>
          </cell>
          <cell r="D198" t="str">
            <v>Inc. Stmt</v>
          </cell>
        </row>
        <row r="199">
          <cell r="A199" t="str">
            <v>530-04</v>
          </cell>
          <cell r="B199" t="str">
            <v>Chemicals</v>
          </cell>
          <cell r="C199" t="str">
            <v>Commodities and Chemicals</v>
          </cell>
          <cell r="D199" t="str">
            <v>Inc. Stmt</v>
          </cell>
        </row>
        <row r="200">
          <cell r="A200" t="str">
            <v>530-05</v>
          </cell>
          <cell r="B200" t="str">
            <v>Chemicals</v>
          </cell>
          <cell r="C200" t="str">
            <v>Commodities and Chemicals</v>
          </cell>
          <cell r="D200" t="str">
            <v>Inc. Stmt</v>
          </cell>
        </row>
        <row r="201">
          <cell r="A201" t="str">
            <v>530-06</v>
          </cell>
          <cell r="B201" t="str">
            <v>Chemicals</v>
          </cell>
          <cell r="C201" t="str">
            <v>Commodities and Chemicals</v>
          </cell>
          <cell r="D201" t="str">
            <v>Inc. Stmt</v>
          </cell>
        </row>
        <row r="202">
          <cell r="A202" t="str">
            <v>530-07</v>
          </cell>
          <cell r="B202" t="str">
            <v>Chemicals</v>
          </cell>
          <cell r="C202" t="str">
            <v>Commodities and Chemicals</v>
          </cell>
          <cell r="D202" t="str">
            <v>Inc. Stmt</v>
          </cell>
        </row>
        <row r="203">
          <cell r="A203" t="str">
            <v>530-08</v>
          </cell>
          <cell r="B203" t="str">
            <v>Chemicals</v>
          </cell>
          <cell r="C203" t="str">
            <v>Commodities and Chemicals</v>
          </cell>
          <cell r="D203" t="str">
            <v>Inc. Stmt</v>
          </cell>
        </row>
        <row r="204">
          <cell r="A204" t="str">
            <v>530-09</v>
          </cell>
          <cell r="B204" t="str">
            <v>Chemicals</v>
          </cell>
          <cell r="C204" t="str">
            <v>Commodities and Chemicals</v>
          </cell>
          <cell r="D204" t="str">
            <v>Inc. Stmt</v>
          </cell>
        </row>
        <row r="205">
          <cell r="A205" t="str">
            <v>530-10</v>
          </cell>
          <cell r="B205" t="str">
            <v>Chemicals</v>
          </cell>
          <cell r="C205" t="str">
            <v>Commodities and Chemicals</v>
          </cell>
          <cell r="D205" t="str">
            <v>Inc. Stmt</v>
          </cell>
        </row>
        <row r="206">
          <cell r="A206" t="str">
            <v>530-11</v>
          </cell>
          <cell r="B206" t="str">
            <v>Chemicals</v>
          </cell>
          <cell r="C206" t="str">
            <v>Commodities and Chemicals</v>
          </cell>
          <cell r="D206" t="str">
            <v>Inc. Stmt</v>
          </cell>
        </row>
        <row r="207">
          <cell r="A207" t="str">
            <v>530-12</v>
          </cell>
          <cell r="B207" t="str">
            <v>Chemicals</v>
          </cell>
          <cell r="C207" t="str">
            <v>Commodities and Chemicals</v>
          </cell>
          <cell r="D207" t="str">
            <v>Inc. Stmt</v>
          </cell>
        </row>
        <row r="208">
          <cell r="A208" t="str">
            <v>530-13</v>
          </cell>
          <cell r="B208" t="str">
            <v>Chemicals</v>
          </cell>
          <cell r="C208" t="str">
            <v>Commodities and Chemicals</v>
          </cell>
          <cell r="D208" t="str">
            <v>Inc. Stmt</v>
          </cell>
        </row>
        <row r="209">
          <cell r="A209" t="str">
            <v>530-14</v>
          </cell>
          <cell r="B209" t="str">
            <v>Chemicals</v>
          </cell>
          <cell r="C209" t="str">
            <v>Commodities and Chemicals</v>
          </cell>
          <cell r="D209" t="str">
            <v>Inc. Stmt</v>
          </cell>
        </row>
        <row r="210">
          <cell r="A210" t="str">
            <v>540-01</v>
          </cell>
          <cell r="B210" t="str">
            <v>Other Operating M&amp;S</v>
          </cell>
          <cell r="C210" t="str">
            <v>Other Materials and Supplies</v>
          </cell>
          <cell r="D210" t="str">
            <v>Inc. Stmt</v>
          </cell>
        </row>
        <row r="211">
          <cell r="A211" t="str">
            <v>540-02</v>
          </cell>
          <cell r="B211" t="str">
            <v>Other Operating M&amp;S</v>
          </cell>
          <cell r="C211" t="str">
            <v>Other Materials and Supplies</v>
          </cell>
          <cell r="D211" t="str">
            <v>Inc. Stmt</v>
          </cell>
        </row>
        <row r="212">
          <cell r="A212" t="str">
            <v>540-03</v>
          </cell>
          <cell r="B212" t="str">
            <v>Other Operating M&amp;S</v>
          </cell>
          <cell r="C212" t="str">
            <v>Other Materials and Supplies</v>
          </cell>
          <cell r="D212" t="str">
            <v>Inc. Stmt</v>
          </cell>
        </row>
        <row r="213">
          <cell r="A213" t="str">
            <v>540-04</v>
          </cell>
          <cell r="B213" t="str">
            <v>Other Operating M&amp;S</v>
          </cell>
          <cell r="C213" t="str">
            <v>Other Materials and Supplies</v>
          </cell>
          <cell r="D213" t="str">
            <v>Inc. Stmt</v>
          </cell>
        </row>
        <row r="214">
          <cell r="A214" t="str">
            <v>540-05</v>
          </cell>
          <cell r="B214" t="str">
            <v>Other Operating M&amp;S</v>
          </cell>
          <cell r="C214" t="str">
            <v>Other Materials and Supplies</v>
          </cell>
          <cell r="D214" t="str">
            <v>Inc. Stmt</v>
          </cell>
        </row>
        <row r="215">
          <cell r="A215" t="str">
            <v>540-06</v>
          </cell>
          <cell r="B215" t="str">
            <v>Other Operating M&amp;S</v>
          </cell>
          <cell r="C215" t="str">
            <v>Other Materials and Supplies</v>
          </cell>
          <cell r="D215" t="str">
            <v>Inc. Stmt</v>
          </cell>
        </row>
        <row r="216">
          <cell r="A216" t="str">
            <v>540-07</v>
          </cell>
          <cell r="B216" t="str">
            <v>Other Operating M&amp;S</v>
          </cell>
          <cell r="C216" t="str">
            <v>Other Materials and Supplies</v>
          </cell>
          <cell r="D216" t="str">
            <v>Inc. Stmt</v>
          </cell>
        </row>
        <row r="217">
          <cell r="A217" t="str">
            <v>540-08</v>
          </cell>
          <cell r="B217" t="str">
            <v>Other Operating M&amp;S</v>
          </cell>
          <cell r="C217" t="str">
            <v>Other Materials and Supplies</v>
          </cell>
          <cell r="D217" t="str">
            <v>Inc. Stmt</v>
          </cell>
        </row>
        <row r="218">
          <cell r="A218" t="str">
            <v>540-09</v>
          </cell>
          <cell r="B218" t="str">
            <v>Other Operating M&amp;S</v>
          </cell>
          <cell r="C218" t="str">
            <v>Other Materials and Supplies</v>
          </cell>
          <cell r="D218" t="str">
            <v>Inc. Stmt</v>
          </cell>
        </row>
        <row r="219">
          <cell r="A219" t="str">
            <v>540-10</v>
          </cell>
          <cell r="B219" t="str">
            <v>Other Operating M&amp;S</v>
          </cell>
          <cell r="C219" t="str">
            <v>Other Materials and Supplies</v>
          </cell>
          <cell r="D219" t="str">
            <v>Inc. Stmt</v>
          </cell>
        </row>
        <row r="220">
          <cell r="A220" t="str">
            <v>540-11</v>
          </cell>
          <cell r="B220" t="str">
            <v>Other Operating M&amp;S</v>
          </cell>
          <cell r="C220" t="str">
            <v>Other Materials and Supplies</v>
          </cell>
          <cell r="D220" t="str">
            <v>Inc. Stmt</v>
          </cell>
        </row>
        <row r="221">
          <cell r="A221" t="str">
            <v>540-12</v>
          </cell>
          <cell r="B221" t="str">
            <v>Other Operating M&amp;S</v>
          </cell>
          <cell r="C221" t="str">
            <v>Other Materials and Supplies</v>
          </cell>
          <cell r="D221" t="str">
            <v>Inc. Stmt</v>
          </cell>
        </row>
        <row r="222">
          <cell r="A222" t="str">
            <v>540-13</v>
          </cell>
          <cell r="B222" t="str">
            <v>Other Operating M&amp;S</v>
          </cell>
          <cell r="C222" t="str">
            <v>Other Materials and Supplies</v>
          </cell>
          <cell r="D222" t="str">
            <v>Inc. Stmt</v>
          </cell>
        </row>
        <row r="223">
          <cell r="A223" t="str">
            <v>540-14</v>
          </cell>
          <cell r="B223" t="str">
            <v>Other Operating M&amp;S</v>
          </cell>
          <cell r="C223" t="str">
            <v>Other Materials and Supplies</v>
          </cell>
          <cell r="D223" t="str">
            <v>Inc. Stmt</v>
          </cell>
        </row>
        <row r="224">
          <cell r="A224" t="str">
            <v>540-15</v>
          </cell>
          <cell r="B224" t="str">
            <v>Other Operating M&amp;S</v>
          </cell>
          <cell r="C224" t="str">
            <v>Other Materials and Supplies</v>
          </cell>
          <cell r="D224" t="str">
            <v>Inc. Stmt</v>
          </cell>
        </row>
        <row r="225">
          <cell r="A225" t="str">
            <v>540-16</v>
          </cell>
          <cell r="B225" t="str">
            <v>Other Operating M&amp;S</v>
          </cell>
          <cell r="C225" t="str">
            <v>Other Materials and Supplies</v>
          </cell>
          <cell r="D225" t="str">
            <v>Inc. Stmt</v>
          </cell>
        </row>
        <row r="226">
          <cell r="A226" t="str">
            <v>540-17</v>
          </cell>
          <cell r="B226" t="str">
            <v>Other Operating M&amp;S</v>
          </cell>
          <cell r="C226" t="str">
            <v>Other Materials and Supplies</v>
          </cell>
          <cell r="D226" t="str">
            <v>Inc. Stmt</v>
          </cell>
        </row>
        <row r="227">
          <cell r="A227" t="str">
            <v>540-18</v>
          </cell>
          <cell r="B227" t="str">
            <v>Other Operating M&amp;S</v>
          </cell>
          <cell r="C227" t="str">
            <v>Other Materials and Supplies</v>
          </cell>
          <cell r="D227" t="str">
            <v>Inc. Stmt</v>
          </cell>
        </row>
        <row r="228">
          <cell r="A228" t="str">
            <v>540-20</v>
          </cell>
          <cell r="B228" t="str">
            <v>Other Operating M&amp;S</v>
          </cell>
          <cell r="C228" t="str">
            <v>Other Materials and Supplies</v>
          </cell>
          <cell r="D228" t="str">
            <v>Inc. Stmt</v>
          </cell>
        </row>
        <row r="229">
          <cell r="A229" t="str">
            <v>540-25</v>
          </cell>
          <cell r="B229" t="str">
            <v>Other Operating M&amp;S</v>
          </cell>
          <cell r="C229" t="str">
            <v>Other Materials and Supplies</v>
          </cell>
          <cell r="D229" t="str">
            <v>Inc. Stmt</v>
          </cell>
        </row>
        <row r="230">
          <cell r="A230" t="str">
            <v>540-28</v>
          </cell>
          <cell r="B230" t="str">
            <v>Other Operating M&amp;S</v>
          </cell>
          <cell r="C230" t="str">
            <v>Other Materials and Supplies</v>
          </cell>
          <cell r="D230" t="str">
            <v>Inc. Stmt</v>
          </cell>
        </row>
        <row r="231">
          <cell r="A231" t="str">
            <v>540-29</v>
          </cell>
          <cell r="B231" t="str">
            <v>Other Operating M&amp;S</v>
          </cell>
          <cell r="C231" t="str">
            <v>Other Materials and Supplies</v>
          </cell>
          <cell r="D231" t="str">
            <v>Inc. Stmt</v>
          </cell>
        </row>
        <row r="232">
          <cell r="A232" t="str">
            <v>540-30</v>
          </cell>
          <cell r="B232" t="str">
            <v>Other Operating M&amp;S</v>
          </cell>
          <cell r="C232" t="str">
            <v>Other Materials and Supplies</v>
          </cell>
          <cell r="D232" t="str">
            <v>Inc. Stmt</v>
          </cell>
        </row>
        <row r="233">
          <cell r="A233" t="str">
            <v>540-31</v>
          </cell>
          <cell r="B233" t="str">
            <v>Other Operating M&amp;S</v>
          </cell>
          <cell r="C233" t="str">
            <v>Other Materials and Supplies</v>
          </cell>
          <cell r="D233" t="str">
            <v>Inc. Stmt</v>
          </cell>
        </row>
        <row r="234">
          <cell r="A234" t="str">
            <v>540-32</v>
          </cell>
          <cell r="B234" t="str">
            <v>Other Operating M&amp;S</v>
          </cell>
          <cell r="C234" t="str">
            <v>Other Materials and Supplies</v>
          </cell>
          <cell r="D234" t="str">
            <v>Inc. Stmt</v>
          </cell>
        </row>
        <row r="235">
          <cell r="A235" t="str">
            <v>540-34</v>
          </cell>
          <cell r="B235" t="str">
            <v>Other Operating M&amp;S</v>
          </cell>
          <cell r="C235" t="str">
            <v>Other Materials and Supplies</v>
          </cell>
          <cell r="D235" t="str">
            <v>Inc. Stmt</v>
          </cell>
        </row>
        <row r="236">
          <cell r="A236" t="str">
            <v>540-36</v>
          </cell>
          <cell r="B236" t="str">
            <v>Other Operating M&amp;S</v>
          </cell>
          <cell r="C236" t="str">
            <v>Other Materials and Supplies</v>
          </cell>
          <cell r="D236" t="str">
            <v>Inc. Stmt</v>
          </cell>
        </row>
        <row r="237">
          <cell r="A237" t="str">
            <v>540-37</v>
          </cell>
          <cell r="B237" t="str">
            <v>Other Operating M&amp;S</v>
          </cell>
          <cell r="C237" t="str">
            <v>Other Materials and Supplies</v>
          </cell>
          <cell r="D237" t="str">
            <v>Inc. Stmt</v>
          </cell>
        </row>
        <row r="238">
          <cell r="A238" t="str">
            <v>540-38</v>
          </cell>
          <cell r="B238" t="str">
            <v>Other Operating M&amp;S</v>
          </cell>
          <cell r="C238" t="str">
            <v>Other Materials and Supplies</v>
          </cell>
          <cell r="D238" t="str">
            <v>Inc. Stmt</v>
          </cell>
        </row>
        <row r="239">
          <cell r="A239" t="str">
            <v>540-39</v>
          </cell>
          <cell r="B239" t="str">
            <v>Other Operating M&amp;S</v>
          </cell>
          <cell r="C239" t="str">
            <v>Other Materials and Supplies</v>
          </cell>
          <cell r="D239" t="str">
            <v>Inc. Stmt</v>
          </cell>
        </row>
        <row r="240">
          <cell r="A240" t="str">
            <v>540-40</v>
          </cell>
          <cell r="B240" t="str">
            <v>Other Operating M&amp;S</v>
          </cell>
          <cell r="C240" t="str">
            <v>Other Materials and Supplies</v>
          </cell>
          <cell r="D240" t="str">
            <v>Inc. Stmt</v>
          </cell>
        </row>
        <row r="241">
          <cell r="A241" t="str">
            <v>540-41</v>
          </cell>
          <cell r="B241" t="str">
            <v>Other Operating M&amp;S</v>
          </cell>
          <cell r="C241" t="str">
            <v>Other Materials and Supplies</v>
          </cell>
          <cell r="D241" t="str">
            <v>Inc. Stmt</v>
          </cell>
        </row>
        <row r="242">
          <cell r="A242" t="str">
            <v>540-42</v>
          </cell>
          <cell r="B242" t="str">
            <v>Other Operating M&amp;S</v>
          </cell>
          <cell r="C242" t="str">
            <v>Other Materials and Supplies</v>
          </cell>
          <cell r="D242" t="str">
            <v>Inc. Stmt</v>
          </cell>
        </row>
        <row r="243">
          <cell r="A243" t="str">
            <v>540-43</v>
          </cell>
          <cell r="B243" t="str">
            <v>Other Operating M&amp;S</v>
          </cell>
          <cell r="C243" t="str">
            <v>Other Materials and Supplies</v>
          </cell>
          <cell r="D243" t="str">
            <v>Inc. Stmt</v>
          </cell>
        </row>
        <row r="244">
          <cell r="A244" t="str">
            <v>540-45</v>
          </cell>
          <cell r="B244" t="str">
            <v>Other Operating M&amp;S</v>
          </cell>
          <cell r="C244" t="str">
            <v>Other Materials and Supplies</v>
          </cell>
          <cell r="D244" t="str">
            <v>Inc. Stmt</v>
          </cell>
        </row>
        <row r="245">
          <cell r="A245" t="str">
            <v>540-46</v>
          </cell>
          <cell r="B245" t="str">
            <v>Other Operating M&amp;S</v>
          </cell>
          <cell r="C245" t="str">
            <v>Other Materials and Supplies</v>
          </cell>
          <cell r="D245" t="str">
            <v>Inc. Stmt</v>
          </cell>
        </row>
        <row r="246">
          <cell r="A246" t="str">
            <v>540-47</v>
          </cell>
          <cell r="B246" t="str">
            <v>Other Operating M&amp;S</v>
          </cell>
          <cell r="C246" t="str">
            <v>Other Materials and Supplies</v>
          </cell>
          <cell r="D246" t="str">
            <v>Inc. Stmt</v>
          </cell>
        </row>
        <row r="247">
          <cell r="A247" t="str">
            <v>540-48</v>
          </cell>
          <cell r="B247" t="str">
            <v>Other Operating M&amp;S</v>
          </cell>
          <cell r="C247" t="str">
            <v>Other Materials and Supplies</v>
          </cell>
          <cell r="D247" t="str">
            <v>Inc. Stmt</v>
          </cell>
        </row>
        <row r="248">
          <cell r="A248" t="str">
            <v>550-00</v>
          </cell>
          <cell r="B248" t="str">
            <v>Purchased Power</v>
          </cell>
          <cell r="C248" t="str">
            <v>Purchased Power</v>
          </cell>
          <cell r="D248" t="str">
            <v>Inc. Stmt</v>
          </cell>
        </row>
        <row r="249">
          <cell r="A249" t="str">
            <v>555-00</v>
          </cell>
          <cell r="B249" t="str">
            <v>Purchased Coal</v>
          </cell>
          <cell r="C249" t="str">
            <v>Purchased Coal</v>
          </cell>
          <cell r="D249" t="str">
            <v>Inc. Stmt</v>
          </cell>
        </row>
        <row r="250">
          <cell r="A250" t="str">
            <v>560-00</v>
          </cell>
          <cell r="B250" t="str">
            <v>Waste Disposal</v>
          </cell>
          <cell r="C250" t="str">
            <v>Waste Disposal</v>
          </cell>
          <cell r="D250" t="str">
            <v>Inc. Stmt</v>
          </cell>
        </row>
        <row r="251">
          <cell r="A251" t="str">
            <v>560-01</v>
          </cell>
          <cell r="B251" t="str">
            <v>Waste Disposal</v>
          </cell>
          <cell r="C251" t="str">
            <v>Waste Disposal</v>
          </cell>
          <cell r="D251" t="str">
            <v>Inc. Stmt</v>
          </cell>
        </row>
        <row r="252">
          <cell r="A252" t="str">
            <v>560-02</v>
          </cell>
          <cell r="B252" t="str">
            <v>Waste Disposal</v>
          </cell>
          <cell r="C252" t="str">
            <v>Waste Disposal</v>
          </cell>
          <cell r="D252" t="str">
            <v>Inc. Stmt</v>
          </cell>
        </row>
        <row r="253">
          <cell r="A253" t="str">
            <v>561-00</v>
          </cell>
          <cell r="B253" t="str">
            <v>Noise Abatement</v>
          </cell>
          <cell r="C253" t="str">
            <v>Noise Abatement</v>
          </cell>
          <cell r="D253" t="str">
            <v>Inc. Stmt</v>
          </cell>
        </row>
        <row r="254">
          <cell r="A254" t="str">
            <v>570-00</v>
          </cell>
          <cell r="B254" t="str">
            <v>Realloc. Of SG&amp;A Expense</v>
          </cell>
          <cell r="C254" t="str">
            <v>Reallocation of SG&amp;A to Ops</v>
          </cell>
          <cell r="D254" t="str">
            <v>Inc. Stmt</v>
          </cell>
        </row>
        <row r="255">
          <cell r="A255" t="str">
            <v>580-00</v>
          </cell>
          <cell r="B255" t="str">
            <v>Parts Inventory Shrinkage</v>
          </cell>
          <cell r="C255" t="str">
            <v>Invent.-Shrinkage&amp;Variance</v>
          </cell>
          <cell r="D255" t="str">
            <v>Inc. Stmt</v>
          </cell>
        </row>
        <row r="256">
          <cell r="A256" t="str">
            <v>590-00</v>
          </cell>
          <cell r="B256" t="str">
            <v>Parts Inventory Variance</v>
          </cell>
          <cell r="C256" t="str">
            <v>Invent.-Shrinkage&amp;Variance</v>
          </cell>
          <cell r="D256" t="str">
            <v>Inc. Stmt</v>
          </cell>
        </row>
        <row r="257">
          <cell r="A257" t="str">
            <v>595-00</v>
          </cell>
          <cell r="B257" t="str">
            <v>Parts Inventory Variation</v>
          </cell>
          <cell r="C257" t="str">
            <v>Invent.-Shrinkage&amp;Variance</v>
          </cell>
          <cell r="D257" t="str">
            <v>Inc. Stmt</v>
          </cell>
        </row>
        <row r="258">
          <cell r="A258" t="str">
            <v>599-00</v>
          </cell>
          <cell r="B258" t="str">
            <v>Elimination of Interco. Exp.</v>
          </cell>
          <cell r="C258" t="str">
            <v>Elim. of Intercompany Exp.</v>
          </cell>
          <cell r="D258" t="str">
            <v>Inc. Stmt</v>
          </cell>
        </row>
        <row r="259">
          <cell r="A259" t="str">
            <v>601-00</v>
          </cell>
          <cell r="B259" t="str">
            <v>Payroll</v>
          </cell>
          <cell r="C259" t="str">
            <v>Payroll</v>
          </cell>
          <cell r="D259" t="str">
            <v>Inc. Stmt</v>
          </cell>
        </row>
        <row r="260">
          <cell r="A260" t="str">
            <v>601-01</v>
          </cell>
          <cell r="B260" t="str">
            <v>Payroll</v>
          </cell>
          <cell r="C260" t="str">
            <v>Payroll</v>
          </cell>
          <cell r="D260" t="str">
            <v>Inc. Stmt</v>
          </cell>
        </row>
        <row r="261">
          <cell r="A261" t="str">
            <v>601-02</v>
          </cell>
          <cell r="B261" t="str">
            <v>Payroll</v>
          </cell>
          <cell r="C261" t="str">
            <v>Payroll</v>
          </cell>
          <cell r="D261" t="str">
            <v>Inc. Stmt</v>
          </cell>
        </row>
        <row r="262">
          <cell r="A262" t="str">
            <v>601-03</v>
          </cell>
          <cell r="B262" t="str">
            <v>Payroll</v>
          </cell>
          <cell r="C262" t="str">
            <v>Payroll</v>
          </cell>
          <cell r="D262" t="str">
            <v>Inc. Stmt</v>
          </cell>
        </row>
        <row r="263">
          <cell r="A263" t="str">
            <v>601-04</v>
          </cell>
          <cell r="B263" t="str">
            <v>Payroll</v>
          </cell>
          <cell r="C263" t="str">
            <v>Payroll</v>
          </cell>
          <cell r="D263" t="str">
            <v>Inc. Stmt</v>
          </cell>
        </row>
        <row r="264">
          <cell r="A264" t="str">
            <v>601-05</v>
          </cell>
          <cell r="B264" t="str">
            <v>Payroll</v>
          </cell>
          <cell r="C264" t="str">
            <v>Payroll</v>
          </cell>
          <cell r="D264" t="str">
            <v>Inc. Stmt</v>
          </cell>
        </row>
        <row r="265">
          <cell r="A265" t="str">
            <v>601-06</v>
          </cell>
          <cell r="B265" t="str">
            <v>Payroll</v>
          </cell>
          <cell r="C265" t="str">
            <v>Payroll</v>
          </cell>
          <cell r="D265" t="str">
            <v>Inc. Stmt</v>
          </cell>
        </row>
        <row r="266">
          <cell r="A266" t="str">
            <v>601-07</v>
          </cell>
          <cell r="B266" t="str">
            <v>Payroll</v>
          </cell>
          <cell r="C266" t="str">
            <v>Payroll</v>
          </cell>
          <cell r="D266" t="str">
            <v>Inc. Stmt</v>
          </cell>
        </row>
        <row r="267">
          <cell r="A267" t="str">
            <v>601-11</v>
          </cell>
          <cell r="B267" t="str">
            <v>Payroll</v>
          </cell>
          <cell r="C267" t="str">
            <v>Payroll</v>
          </cell>
          <cell r="D267" t="str">
            <v>Inc. Stmt</v>
          </cell>
        </row>
        <row r="268">
          <cell r="A268" t="str">
            <v>602-00</v>
          </cell>
          <cell r="B268" t="str">
            <v>Payroll</v>
          </cell>
          <cell r="C268" t="str">
            <v>Payroll</v>
          </cell>
          <cell r="D268" t="str">
            <v>Inc. Stmt</v>
          </cell>
        </row>
        <row r="269">
          <cell r="A269" t="str">
            <v>602-01</v>
          </cell>
          <cell r="B269" t="str">
            <v>Payroll</v>
          </cell>
          <cell r="C269" t="str">
            <v>Payroll</v>
          </cell>
          <cell r="D269" t="str">
            <v>Inc. Stmt</v>
          </cell>
        </row>
        <row r="270">
          <cell r="A270" t="str">
            <v>602-02</v>
          </cell>
          <cell r="B270" t="str">
            <v>Payroll</v>
          </cell>
          <cell r="C270" t="str">
            <v>Payroll</v>
          </cell>
          <cell r="D270" t="str">
            <v>Inc. Stmt</v>
          </cell>
        </row>
        <row r="271">
          <cell r="A271" t="str">
            <v>602-05</v>
          </cell>
          <cell r="B271" t="str">
            <v>Payroll</v>
          </cell>
          <cell r="C271" t="str">
            <v>Payroll</v>
          </cell>
          <cell r="D271" t="str">
            <v>Inc. Stmt</v>
          </cell>
        </row>
        <row r="272">
          <cell r="A272" t="str">
            <v>602-06</v>
          </cell>
          <cell r="B272" t="str">
            <v>Payroll</v>
          </cell>
          <cell r="C272" t="str">
            <v>Payroll</v>
          </cell>
          <cell r="D272" t="str">
            <v>Inc. Stmt</v>
          </cell>
        </row>
        <row r="273">
          <cell r="A273" t="str">
            <v>602-07</v>
          </cell>
          <cell r="B273" t="str">
            <v>Payroll</v>
          </cell>
          <cell r="C273" t="str">
            <v>Payroll</v>
          </cell>
          <cell r="D273" t="str">
            <v>Inc. Stmt</v>
          </cell>
        </row>
        <row r="274">
          <cell r="A274" t="str">
            <v>602-08</v>
          </cell>
          <cell r="B274" t="str">
            <v>Payroll</v>
          </cell>
          <cell r="C274" t="str">
            <v>Payroll</v>
          </cell>
          <cell r="D274" t="str">
            <v>Inc. Stmt</v>
          </cell>
        </row>
        <row r="275">
          <cell r="A275" t="str">
            <v>602-09</v>
          </cell>
          <cell r="B275" t="str">
            <v>Payroll</v>
          </cell>
          <cell r="C275" t="str">
            <v>Payroll</v>
          </cell>
          <cell r="D275" t="str">
            <v>Inc. Stmt</v>
          </cell>
        </row>
        <row r="276">
          <cell r="A276" t="str">
            <v>602-10</v>
          </cell>
          <cell r="B276" t="str">
            <v>Payroll</v>
          </cell>
          <cell r="C276" t="str">
            <v>Payroll</v>
          </cell>
          <cell r="D276" t="str">
            <v>Inc. Stmt</v>
          </cell>
        </row>
        <row r="277">
          <cell r="A277" t="str">
            <v>602-11</v>
          </cell>
          <cell r="B277" t="str">
            <v>Payroll</v>
          </cell>
          <cell r="C277" t="str">
            <v>Payroll</v>
          </cell>
          <cell r="D277" t="str">
            <v>Inc. Stmt</v>
          </cell>
        </row>
        <row r="278">
          <cell r="A278" t="str">
            <v>603-01</v>
          </cell>
          <cell r="B278" t="str">
            <v>Payroll</v>
          </cell>
          <cell r="C278" t="str">
            <v>Payroll</v>
          </cell>
          <cell r="D278" t="str">
            <v>Inc. Stmt</v>
          </cell>
        </row>
        <row r="279">
          <cell r="A279" t="str">
            <v>603-02</v>
          </cell>
          <cell r="B279" t="str">
            <v>Payroll</v>
          </cell>
          <cell r="C279" t="str">
            <v>Payroll</v>
          </cell>
          <cell r="D279" t="str">
            <v>Inc. Stmt</v>
          </cell>
        </row>
        <row r="280">
          <cell r="A280" t="str">
            <v>603-03</v>
          </cell>
          <cell r="B280" t="str">
            <v>Payroll</v>
          </cell>
          <cell r="C280" t="str">
            <v>Payroll</v>
          </cell>
          <cell r="D280" t="str">
            <v>Inc. Stmt</v>
          </cell>
        </row>
        <row r="281">
          <cell r="A281" t="str">
            <v>603-04</v>
          </cell>
          <cell r="B281" t="str">
            <v>Payroll</v>
          </cell>
          <cell r="C281" t="str">
            <v>Payroll</v>
          </cell>
          <cell r="D281" t="str">
            <v>Inc. Stmt</v>
          </cell>
        </row>
        <row r="282">
          <cell r="A282" t="str">
            <v>603-05</v>
          </cell>
          <cell r="B282" t="str">
            <v>Payroll</v>
          </cell>
          <cell r="C282" t="str">
            <v>Payroll</v>
          </cell>
          <cell r="D282" t="str">
            <v>Inc. Stmt</v>
          </cell>
        </row>
        <row r="283">
          <cell r="A283" t="str">
            <v>603-06</v>
          </cell>
          <cell r="B283" t="str">
            <v>Payroll</v>
          </cell>
          <cell r="C283" t="str">
            <v>Payroll</v>
          </cell>
          <cell r="D283" t="str">
            <v>Inc. Stmt</v>
          </cell>
        </row>
        <row r="284">
          <cell r="A284" t="str">
            <v>603-07</v>
          </cell>
          <cell r="B284" t="str">
            <v>Payroll</v>
          </cell>
          <cell r="C284" t="str">
            <v>Payroll</v>
          </cell>
          <cell r="D284" t="str">
            <v>Inc. Stmt</v>
          </cell>
        </row>
        <row r="285">
          <cell r="A285" t="str">
            <v>604-01</v>
          </cell>
          <cell r="B285" t="str">
            <v>Payroll</v>
          </cell>
          <cell r="C285" t="str">
            <v>Payroll</v>
          </cell>
          <cell r="D285" t="str">
            <v>Inc. Stmt</v>
          </cell>
        </row>
        <row r="286">
          <cell r="A286" t="str">
            <v>604-02</v>
          </cell>
          <cell r="B286" t="str">
            <v>Payroll</v>
          </cell>
          <cell r="C286" t="str">
            <v>Payroll</v>
          </cell>
          <cell r="D286" t="str">
            <v>Inc. Stmt</v>
          </cell>
        </row>
        <row r="287">
          <cell r="A287" t="str">
            <v>604-03</v>
          </cell>
          <cell r="B287" t="str">
            <v>Payroll</v>
          </cell>
          <cell r="C287" t="str">
            <v>Payroll</v>
          </cell>
          <cell r="D287" t="str">
            <v>Inc. Stmt</v>
          </cell>
        </row>
        <row r="288">
          <cell r="A288" t="str">
            <v>604-04</v>
          </cell>
          <cell r="B288" t="str">
            <v>Payroll</v>
          </cell>
          <cell r="C288" t="str">
            <v>Payroll</v>
          </cell>
          <cell r="D288" t="str">
            <v>Inc. Stmt</v>
          </cell>
        </row>
        <row r="289">
          <cell r="A289" t="str">
            <v>604-05</v>
          </cell>
          <cell r="B289" t="str">
            <v>Payroll</v>
          </cell>
          <cell r="C289" t="str">
            <v>Payroll</v>
          </cell>
          <cell r="D289" t="str">
            <v>Inc. Stmt</v>
          </cell>
        </row>
        <row r="290">
          <cell r="A290" t="str">
            <v>604-06</v>
          </cell>
          <cell r="B290" t="str">
            <v>Payroll</v>
          </cell>
          <cell r="C290" t="str">
            <v>Payroll</v>
          </cell>
          <cell r="D290" t="str">
            <v>Inc. Stmt</v>
          </cell>
        </row>
        <row r="291">
          <cell r="A291" t="str">
            <v>604-07</v>
          </cell>
          <cell r="B291" t="str">
            <v>Payroll</v>
          </cell>
          <cell r="C291" t="str">
            <v>Payroll</v>
          </cell>
          <cell r="D291" t="str">
            <v>Inc. Stmt</v>
          </cell>
        </row>
        <row r="292">
          <cell r="A292" t="str">
            <v>606-00</v>
          </cell>
          <cell r="B292" t="str">
            <v>Incentive Compensation</v>
          </cell>
          <cell r="C292" t="str">
            <v>Bonus &amp; Incentive</v>
          </cell>
          <cell r="D292" t="str">
            <v>Inc. Stmt</v>
          </cell>
        </row>
        <row r="293">
          <cell r="A293" t="str">
            <v>606-01</v>
          </cell>
          <cell r="B293" t="str">
            <v>Incentive Compensation</v>
          </cell>
          <cell r="C293" t="str">
            <v>Bonus &amp; Incentive</v>
          </cell>
          <cell r="D293" t="str">
            <v>Inc. Stmt</v>
          </cell>
        </row>
        <row r="294">
          <cell r="A294" t="str">
            <v>606-02</v>
          </cell>
          <cell r="B294" t="str">
            <v>Incentive Compensation</v>
          </cell>
          <cell r="C294" t="str">
            <v>Bonus &amp; Incentive</v>
          </cell>
          <cell r="D294" t="str">
            <v>Inc. Stmt</v>
          </cell>
        </row>
        <row r="295">
          <cell r="A295" t="str">
            <v>606-03</v>
          </cell>
          <cell r="B295" t="str">
            <v>Incentive Compensation</v>
          </cell>
          <cell r="C295" t="str">
            <v>Bonus &amp; Incentive</v>
          </cell>
          <cell r="D295" t="str">
            <v>Inc. Stmt</v>
          </cell>
        </row>
        <row r="296">
          <cell r="A296" t="str">
            <v>606-04</v>
          </cell>
          <cell r="B296" t="str">
            <v>Incentive Compensation</v>
          </cell>
          <cell r="C296" t="str">
            <v>Bonus &amp; Incentive</v>
          </cell>
          <cell r="D296" t="str">
            <v>Inc. Stmt</v>
          </cell>
        </row>
        <row r="297">
          <cell r="A297" t="str">
            <v>606-05</v>
          </cell>
          <cell r="B297" t="str">
            <v>Incentive Compensation</v>
          </cell>
          <cell r="C297" t="str">
            <v>Bonus &amp; Incentive</v>
          </cell>
          <cell r="D297" t="str">
            <v>Inc. Stmt</v>
          </cell>
        </row>
        <row r="298">
          <cell r="A298" t="str">
            <v>606-06</v>
          </cell>
          <cell r="B298" t="str">
            <v>Incentive Compensation</v>
          </cell>
          <cell r="C298" t="str">
            <v>Bonus &amp; Incentive</v>
          </cell>
          <cell r="D298" t="str">
            <v>Inc. Stmt</v>
          </cell>
        </row>
        <row r="299">
          <cell r="A299" t="str">
            <v>606-07</v>
          </cell>
          <cell r="B299" t="str">
            <v>Incentive Compensation</v>
          </cell>
          <cell r="C299" t="str">
            <v>Bonus &amp; Incentive</v>
          </cell>
          <cell r="D299" t="str">
            <v>Inc. Stmt</v>
          </cell>
        </row>
        <row r="300">
          <cell r="A300" t="str">
            <v>607-01</v>
          </cell>
          <cell r="B300" t="str">
            <v>Relocation Bonus</v>
          </cell>
          <cell r="C300" t="str">
            <v>Bonus &amp; Incentive</v>
          </cell>
          <cell r="D300" t="str">
            <v>Inc. Stmt</v>
          </cell>
        </row>
        <row r="301">
          <cell r="A301" t="str">
            <v>607-02</v>
          </cell>
          <cell r="B301" t="str">
            <v>Relocation Bonus</v>
          </cell>
          <cell r="C301" t="str">
            <v>Bonus &amp; Incentive</v>
          </cell>
          <cell r="D301" t="str">
            <v>Inc. Stmt</v>
          </cell>
        </row>
        <row r="302">
          <cell r="A302" t="str">
            <v>608-01</v>
          </cell>
          <cell r="B302" t="str">
            <v>Sign-on Bonus</v>
          </cell>
          <cell r="C302" t="str">
            <v>Bonus &amp; Incentive</v>
          </cell>
          <cell r="D302" t="str">
            <v>Inc. Stmt</v>
          </cell>
        </row>
        <row r="303">
          <cell r="A303" t="str">
            <v>608-02</v>
          </cell>
          <cell r="B303" t="str">
            <v>Sign-on Bonus</v>
          </cell>
          <cell r="C303" t="str">
            <v>Bonus &amp; Incentive</v>
          </cell>
          <cell r="D303" t="str">
            <v>Inc. Stmt</v>
          </cell>
        </row>
        <row r="304">
          <cell r="A304" t="str">
            <v>609-01</v>
          </cell>
          <cell r="B304" t="str">
            <v>Referral/Other Bonus</v>
          </cell>
          <cell r="C304" t="str">
            <v>Bonus &amp; Incentive</v>
          </cell>
          <cell r="D304" t="str">
            <v>Inc. Stmt</v>
          </cell>
        </row>
        <row r="305">
          <cell r="A305" t="str">
            <v>609-02</v>
          </cell>
          <cell r="B305" t="str">
            <v>Referral/Other Bonus</v>
          </cell>
          <cell r="C305" t="str">
            <v>Bonus &amp; Incentive</v>
          </cell>
          <cell r="D305" t="str">
            <v>Inc. Stmt</v>
          </cell>
        </row>
        <row r="306">
          <cell r="A306" t="str">
            <v>610-01</v>
          </cell>
          <cell r="B306" t="str">
            <v>Severance Pay</v>
          </cell>
          <cell r="C306" t="str">
            <v>Severance</v>
          </cell>
          <cell r="D306" t="str">
            <v>Inc. Stmt</v>
          </cell>
        </row>
        <row r="307">
          <cell r="A307" t="str">
            <v>610-02</v>
          </cell>
          <cell r="B307" t="str">
            <v>Severance Pay</v>
          </cell>
          <cell r="C307" t="str">
            <v>Severance</v>
          </cell>
          <cell r="D307" t="str">
            <v>Inc. Stmt</v>
          </cell>
        </row>
        <row r="308">
          <cell r="A308" t="str">
            <v>612-01</v>
          </cell>
          <cell r="B308" t="str">
            <v>Employer Payroll Tax</v>
          </cell>
          <cell r="C308" t="str">
            <v>Payroll Taxes</v>
          </cell>
          <cell r="D308" t="str">
            <v>Inc. Stmt</v>
          </cell>
        </row>
        <row r="309">
          <cell r="A309" t="str">
            <v>612-02</v>
          </cell>
          <cell r="B309" t="str">
            <v>Employer Payroll Tax</v>
          </cell>
          <cell r="C309" t="str">
            <v>Payroll Taxes</v>
          </cell>
          <cell r="D309" t="str">
            <v>Inc. Stmt</v>
          </cell>
        </row>
        <row r="310">
          <cell r="A310" t="str">
            <v>612-03</v>
          </cell>
          <cell r="B310" t="str">
            <v>Employer Payroll Tax</v>
          </cell>
          <cell r="C310" t="str">
            <v>Payroll Taxes</v>
          </cell>
          <cell r="D310" t="str">
            <v>Inc. Stmt</v>
          </cell>
        </row>
        <row r="311">
          <cell r="A311" t="str">
            <v>612-04</v>
          </cell>
          <cell r="B311" t="str">
            <v>Employer Payroll Tax</v>
          </cell>
          <cell r="C311" t="str">
            <v>Payroll Taxes</v>
          </cell>
          <cell r="D311" t="str">
            <v>Inc. Stmt</v>
          </cell>
        </row>
        <row r="312">
          <cell r="A312" t="str">
            <v>614-00</v>
          </cell>
          <cell r="B312" t="str">
            <v>Benefits-Other Salaried</v>
          </cell>
          <cell r="C312" t="str">
            <v>Benefits</v>
          </cell>
          <cell r="D312" t="str">
            <v>Inc. Stmt</v>
          </cell>
        </row>
        <row r="313">
          <cell r="A313" t="str">
            <v>614-01</v>
          </cell>
          <cell r="B313" t="str">
            <v>401k Matching</v>
          </cell>
          <cell r="C313" t="str">
            <v>Benefits</v>
          </cell>
          <cell r="D313" t="str">
            <v>Inc. Stmt</v>
          </cell>
        </row>
        <row r="314">
          <cell r="A314" t="str">
            <v>614-02</v>
          </cell>
          <cell r="B314" t="str">
            <v>Dental</v>
          </cell>
          <cell r="C314" t="str">
            <v>Benefits</v>
          </cell>
          <cell r="D314" t="str">
            <v>Inc. Stmt</v>
          </cell>
        </row>
        <row r="315">
          <cell r="A315" t="str">
            <v>614-03</v>
          </cell>
          <cell r="B315" t="str">
            <v>Life Insurance</v>
          </cell>
          <cell r="C315" t="str">
            <v>Benefits</v>
          </cell>
          <cell r="D315" t="str">
            <v>Inc. Stmt</v>
          </cell>
        </row>
        <row r="316">
          <cell r="A316" t="str">
            <v>614-04</v>
          </cell>
          <cell r="B316" t="str">
            <v>AD&amp;D</v>
          </cell>
          <cell r="C316" t="str">
            <v>Benefits</v>
          </cell>
          <cell r="D316" t="str">
            <v>Inc. Stmt</v>
          </cell>
        </row>
        <row r="317">
          <cell r="A317" t="str">
            <v>614-05</v>
          </cell>
          <cell r="B317" t="str">
            <v>LT Disability</v>
          </cell>
          <cell r="C317" t="str">
            <v>Benefits</v>
          </cell>
          <cell r="D317" t="str">
            <v>Inc. Stmt</v>
          </cell>
        </row>
        <row r="318">
          <cell r="A318" t="str">
            <v>614-06</v>
          </cell>
          <cell r="B318" t="str">
            <v>ST Disability</v>
          </cell>
          <cell r="C318" t="str">
            <v>Benefits</v>
          </cell>
          <cell r="D318" t="str">
            <v>Inc. Stmt</v>
          </cell>
        </row>
        <row r="319">
          <cell r="A319" t="str">
            <v>614-07</v>
          </cell>
          <cell r="B319" t="str">
            <v>Group Health Insurance</v>
          </cell>
          <cell r="C319" t="str">
            <v>Benefits</v>
          </cell>
          <cell r="D319" t="str">
            <v>Inc. Stmt</v>
          </cell>
        </row>
        <row r="320">
          <cell r="A320" t="str">
            <v>614-08</v>
          </cell>
          <cell r="B320" t="str">
            <v>HSA - Company Contribution</v>
          </cell>
          <cell r="C320" t="str">
            <v>Benefits</v>
          </cell>
          <cell r="D320" t="str">
            <v>Inc. Stmt</v>
          </cell>
        </row>
        <row r="321">
          <cell r="A321" t="str">
            <v>614-09</v>
          </cell>
          <cell r="B321" t="str">
            <v>Uniform Services</v>
          </cell>
          <cell r="C321" t="str">
            <v>Benefits</v>
          </cell>
          <cell r="D321" t="str">
            <v>Inc. Stmt</v>
          </cell>
        </row>
        <row r="322">
          <cell r="A322" t="str">
            <v>614-10</v>
          </cell>
          <cell r="B322" t="str">
            <v>Tuition Reimbursement</v>
          </cell>
          <cell r="C322" t="str">
            <v>Benefits</v>
          </cell>
          <cell r="D322" t="str">
            <v>Inc. Stmt</v>
          </cell>
        </row>
        <row r="323">
          <cell r="A323" t="str">
            <v>614-11</v>
          </cell>
          <cell r="B323" t="str">
            <v>Vision</v>
          </cell>
          <cell r="C323" t="str">
            <v>Benefits</v>
          </cell>
          <cell r="D323" t="str">
            <v>Inc. Stmt</v>
          </cell>
        </row>
        <row r="324">
          <cell r="A324" t="str">
            <v>614-12</v>
          </cell>
          <cell r="B324" t="str">
            <v>Black Lung Allocation - State</v>
          </cell>
          <cell r="C324" t="str">
            <v>Benefits</v>
          </cell>
          <cell r="D324" t="str">
            <v>Inc. Stmt</v>
          </cell>
        </row>
        <row r="325">
          <cell r="A325" t="str">
            <v>614-13</v>
          </cell>
          <cell r="B325" t="str">
            <v>Black Lung Allocation - Federal</v>
          </cell>
          <cell r="C325" t="str">
            <v>Benefits</v>
          </cell>
          <cell r="D325" t="str">
            <v>Inc. Stmt</v>
          </cell>
        </row>
        <row r="326">
          <cell r="A326" t="str">
            <v>614-14</v>
          </cell>
          <cell r="B326" t="str">
            <v>Wellness</v>
          </cell>
          <cell r="C326" t="str">
            <v>Benefits</v>
          </cell>
          <cell r="D326" t="str">
            <v>Inc. Stmt</v>
          </cell>
        </row>
        <row r="327">
          <cell r="A327" t="str">
            <v>615-00</v>
          </cell>
          <cell r="B327" t="str">
            <v>Benefits-Other Hourly</v>
          </cell>
          <cell r="C327" t="str">
            <v>Benefits</v>
          </cell>
          <cell r="D327" t="str">
            <v>Inc. Stmt</v>
          </cell>
        </row>
        <row r="328">
          <cell r="A328" t="str">
            <v>615-01</v>
          </cell>
          <cell r="B328" t="str">
            <v>401k Matching</v>
          </cell>
          <cell r="C328" t="str">
            <v>Benefits</v>
          </cell>
          <cell r="D328" t="str">
            <v>Inc. Stmt</v>
          </cell>
        </row>
        <row r="329">
          <cell r="A329" t="str">
            <v>615-02</v>
          </cell>
          <cell r="B329" t="str">
            <v>Dental</v>
          </cell>
          <cell r="C329" t="str">
            <v>Benefits</v>
          </cell>
          <cell r="D329" t="str">
            <v>Inc. Stmt</v>
          </cell>
        </row>
        <row r="330">
          <cell r="A330" t="str">
            <v>615-03</v>
          </cell>
          <cell r="B330" t="str">
            <v>Life Insurance</v>
          </cell>
          <cell r="C330" t="str">
            <v>Benefits</v>
          </cell>
          <cell r="D330" t="str">
            <v>Inc. Stmt</v>
          </cell>
        </row>
        <row r="331">
          <cell r="A331" t="str">
            <v>615-04</v>
          </cell>
          <cell r="B331" t="str">
            <v>AD&amp;D</v>
          </cell>
          <cell r="C331" t="str">
            <v>Benefits</v>
          </cell>
          <cell r="D331" t="str">
            <v>Inc. Stmt</v>
          </cell>
        </row>
        <row r="332">
          <cell r="A332" t="str">
            <v>615-05</v>
          </cell>
          <cell r="B332" t="str">
            <v>LT Disability</v>
          </cell>
          <cell r="C332" t="str">
            <v>Benefits</v>
          </cell>
          <cell r="D332" t="str">
            <v>Inc. Stmt</v>
          </cell>
        </row>
        <row r="333">
          <cell r="A333" t="str">
            <v>615-06</v>
          </cell>
          <cell r="B333" t="str">
            <v>ST Disability</v>
          </cell>
          <cell r="C333" t="str">
            <v>Benefits</v>
          </cell>
          <cell r="D333" t="str">
            <v>Inc. Stmt</v>
          </cell>
        </row>
        <row r="334">
          <cell r="A334" t="str">
            <v>615-07</v>
          </cell>
          <cell r="B334" t="str">
            <v>Group Health Insurance</v>
          </cell>
          <cell r="C334" t="str">
            <v>Benefits</v>
          </cell>
          <cell r="D334" t="str">
            <v>Inc. Stmt</v>
          </cell>
        </row>
        <row r="335">
          <cell r="A335" t="str">
            <v>615-08</v>
          </cell>
          <cell r="B335" t="str">
            <v>HSA - Company Contribution</v>
          </cell>
          <cell r="C335" t="str">
            <v>Benefits</v>
          </cell>
          <cell r="D335" t="str">
            <v>Inc. Stmt</v>
          </cell>
        </row>
        <row r="336">
          <cell r="A336" t="str">
            <v>615-09</v>
          </cell>
          <cell r="B336" t="str">
            <v>Uniform Services</v>
          </cell>
          <cell r="C336" t="str">
            <v>Benefits</v>
          </cell>
          <cell r="D336" t="str">
            <v>Inc. Stmt</v>
          </cell>
        </row>
        <row r="337">
          <cell r="A337" t="str">
            <v>615-10</v>
          </cell>
          <cell r="B337" t="str">
            <v>Tuition Reimbursement</v>
          </cell>
          <cell r="C337" t="str">
            <v>Benefits</v>
          </cell>
          <cell r="D337" t="str">
            <v>Inc. Stmt</v>
          </cell>
        </row>
        <row r="338">
          <cell r="A338" t="str">
            <v>615-11</v>
          </cell>
          <cell r="B338" t="str">
            <v>Vision</v>
          </cell>
          <cell r="C338" t="str">
            <v>Benefits</v>
          </cell>
          <cell r="D338" t="str">
            <v>Inc. Stmt</v>
          </cell>
        </row>
        <row r="339">
          <cell r="A339" t="str">
            <v>615-12</v>
          </cell>
          <cell r="B339" t="str">
            <v>Black Lung Allocation - State</v>
          </cell>
          <cell r="C339" t="str">
            <v>Benefits</v>
          </cell>
          <cell r="D339" t="str">
            <v>Inc. Stmt</v>
          </cell>
        </row>
        <row r="340">
          <cell r="A340" t="str">
            <v>615-13</v>
          </cell>
          <cell r="B340" t="str">
            <v>Black Lung Allocation - Federal</v>
          </cell>
          <cell r="C340" t="str">
            <v>Benefits</v>
          </cell>
          <cell r="D340" t="str">
            <v>Inc. Stmt</v>
          </cell>
        </row>
        <row r="341">
          <cell r="A341" t="str">
            <v>615-14</v>
          </cell>
          <cell r="B341" t="str">
            <v>Wellness</v>
          </cell>
          <cell r="C341" t="str">
            <v>Benefits</v>
          </cell>
          <cell r="D341" t="str">
            <v>Inc. Stmt</v>
          </cell>
        </row>
        <row r="342">
          <cell r="A342" t="str">
            <v>617-00</v>
          </cell>
          <cell r="B342" t="str">
            <v>Contract Labor</v>
          </cell>
          <cell r="C342" t="str">
            <v>Contract Labor</v>
          </cell>
          <cell r="D342" t="str">
            <v>Inc. Stmt</v>
          </cell>
        </row>
        <row r="343">
          <cell r="A343" t="str">
            <v>619-01</v>
          </cell>
          <cell r="B343" t="str">
            <v>Workers Compensation-Salaried</v>
          </cell>
          <cell r="C343" t="str">
            <v>Workers Compensation</v>
          </cell>
          <cell r="D343" t="str">
            <v>Inc. Stmt</v>
          </cell>
        </row>
        <row r="344">
          <cell r="A344" t="str">
            <v>619-02</v>
          </cell>
          <cell r="B344" t="str">
            <v>Workers Compensation-Hourly</v>
          </cell>
          <cell r="C344" t="str">
            <v>Workers Compensation</v>
          </cell>
          <cell r="D344" t="str">
            <v>Inc. Stmt</v>
          </cell>
        </row>
        <row r="345">
          <cell r="A345" t="str">
            <v>620-00</v>
          </cell>
          <cell r="B345" t="str">
            <v>Staff Expense</v>
          </cell>
          <cell r="C345" t="str">
            <v>Employee Expenses</v>
          </cell>
          <cell r="D345" t="str">
            <v>Inc. Stmt</v>
          </cell>
        </row>
        <row r="346">
          <cell r="A346" t="str">
            <v>621-00</v>
          </cell>
          <cell r="B346" t="str">
            <v>Recruiting</v>
          </cell>
          <cell r="C346" t="str">
            <v>Employee Expenses</v>
          </cell>
          <cell r="D346" t="str">
            <v>Inc. Stmt</v>
          </cell>
        </row>
        <row r="347">
          <cell r="A347" t="str">
            <v>622-00</v>
          </cell>
          <cell r="B347" t="str">
            <v>Relocation</v>
          </cell>
          <cell r="C347" t="str">
            <v>Employee Expenses</v>
          </cell>
          <cell r="D347" t="str">
            <v>Inc. Stmt</v>
          </cell>
        </row>
        <row r="348">
          <cell r="A348" t="str">
            <v>623-00</v>
          </cell>
          <cell r="B348" t="str">
            <v>Business Travel</v>
          </cell>
          <cell r="C348" t="str">
            <v>Employee Expenses</v>
          </cell>
          <cell r="D348" t="str">
            <v>Inc. Stmt</v>
          </cell>
        </row>
        <row r="349">
          <cell r="A349" t="str">
            <v>624-00</v>
          </cell>
          <cell r="B349" t="str">
            <v>Meals &amp; Entertainment</v>
          </cell>
          <cell r="C349" t="str">
            <v>Employee Expenses</v>
          </cell>
          <cell r="D349" t="str">
            <v>Inc. Stmt</v>
          </cell>
        </row>
        <row r="350">
          <cell r="A350" t="str">
            <v>625-00</v>
          </cell>
          <cell r="B350" t="str">
            <v>O/T Meals</v>
          </cell>
          <cell r="C350" t="str">
            <v>Employee Expenses</v>
          </cell>
          <cell r="D350" t="str">
            <v>Inc. Stmt</v>
          </cell>
        </row>
        <row r="351">
          <cell r="A351" t="str">
            <v>626-00</v>
          </cell>
          <cell r="B351" t="str">
            <v>Medical Screenings</v>
          </cell>
          <cell r="C351" t="str">
            <v>Employee Expenses</v>
          </cell>
          <cell r="D351" t="str">
            <v>Inc. Stmt</v>
          </cell>
        </row>
        <row r="352">
          <cell r="A352" t="str">
            <v>627-00</v>
          </cell>
          <cell r="B352" t="str">
            <v>Gifts</v>
          </cell>
          <cell r="C352" t="str">
            <v>Employee Expenses</v>
          </cell>
          <cell r="D352" t="str">
            <v>Inc. Stmt</v>
          </cell>
        </row>
        <row r="353">
          <cell r="A353" t="str">
            <v>628-00</v>
          </cell>
          <cell r="B353" t="str">
            <v>Employee Events</v>
          </cell>
          <cell r="C353" t="str">
            <v>Employee Expenses</v>
          </cell>
          <cell r="D353" t="str">
            <v>Inc. Stmt</v>
          </cell>
        </row>
        <row r="354">
          <cell r="A354" t="str">
            <v>629-00</v>
          </cell>
          <cell r="B354" t="str">
            <v>Staff Memberships</v>
          </cell>
          <cell r="C354" t="str">
            <v>Employee Expenses</v>
          </cell>
          <cell r="D354" t="str">
            <v>Inc. Stmt</v>
          </cell>
        </row>
        <row r="355">
          <cell r="A355" t="str">
            <v>630-00</v>
          </cell>
          <cell r="B355" t="str">
            <v>Random Drug Testing</v>
          </cell>
          <cell r="C355" t="str">
            <v>Employee Expenses</v>
          </cell>
          <cell r="D355" t="str">
            <v>Inc. Stmt</v>
          </cell>
        </row>
        <row r="356">
          <cell r="A356" t="str">
            <v>631-00</v>
          </cell>
          <cell r="B356" t="str">
            <v>Miscellaneous Supplies</v>
          </cell>
          <cell r="C356" t="str">
            <v>Employee Expenses</v>
          </cell>
          <cell r="D356" t="str">
            <v>Inc. Stmt</v>
          </cell>
        </row>
        <row r="357">
          <cell r="A357" t="str">
            <v>640-00</v>
          </cell>
          <cell r="B357" t="str">
            <v>Training &amp; Development</v>
          </cell>
          <cell r="C357" t="str">
            <v>Employee Expenses</v>
          </cell>
          <cell r="D357" t="str">
            <v>Inc. Stmt</v>
          </cell>
        </row>
        <row r="358">
          <cell r="A358" t="str">
            <v>641-00</v>
          </cell>
          <cell r="B358" t="str">
            <v>Training</v>
          </cell>
          <cell r="C358" t="str">
            <v>Employee Expenses</v>
          </cell>
          <cell r="D358" t="str">
            <v>Inc. Stmt</v>
          </cell>
        </row>
        <row r="359">
          <cell r="A359" t="str">
            <v>642-00</v>
          </cell>
          <cell r="B359" t="str">
            <v>Conferences</v>
          </cell>
          <cell r="C359" t="str">
            <v>Employee Expenses</v>
          </cell>
          <cell r="D359" t="str">
            <v>Inc. Stmt</v>
          </cell>
        </row>
        <row r="360">
          <cell r="A360" t="str">
            <v>700-00</v>
          </cell>
          <cell r="B360" t="str">
            <v>Repairs &amp; Maintenance</v>
          </cell>
          <cell r="C360" t="str">
            <v>Repairs &amp; Maintenance</v>
          </cell>
          <cell r="D360" t="str">
            <v>Inc. Stmt</v>
          </cell>
        </row>
        <row r="361">
          <cell r="A361" t="str">
            <v>705-00</v>
          </cell>
          <cell r="B361" t="str">
            <v>Repairs &amp; Maintenance</v>
          </cell>
          <cell r="C361" t="str">
            <v>Repairs &amp; Maintenance</v>
          </cell>
          <cell r="D361" t="str">
            <v>Inc. Stmt</v>
          </cell>
        </row>
        <row r="362">
          <cell r="A362" t="str">
            <v>705-01</v>
          </cell>
          <cell r="B362" t="str">
            <v>Repairs &amp; Maintenance</v>
          </cell>
          <cell r="C362" t="str">
            <v>Repairs &amp; Maintenance</v>
          </cell>
          <cell r="D362" t="str">
            <v>Inc. Stmt</v>
          </cell>
        </row>
        <row r="363">
          <cell r="A363" t="str">
            <v>705-02</v>
          </cell>
          <cell r="B363" t="str">
            <v>Repairs &amp; Maintenance</v>
          </cell>
          <cell r="C363" t="str">
            <v>Repairs &amp; Maintenance</v>
          </cell>
          <cell r="D363" t="str">
            <v>Inc. Stmt</v>
          </cell>
        </row>
        <row r="364">
          <cell r="A364" t="str">
            <v>705-03</v>
          </cell>
          <cell r="B364" t="str">
            <v>Repairs &amp; Maintenance</v>
          </cell>
          <cell r="C364" t="str">
            <v>Repairs &amp; Maintenance</v>
          </cell>
          <cell r="D364" t="str">
            <v>Inc. Stmt</v>
          </cell>
        </row>
        <row r="365">
          <cell r="A365" t="str">
            <v>705-04</v>
          </cell>
          <cell r="B365" t="str">
            <v>Repairs &amp; Maintenance</v>
          </cell>
          <cell r="C365" t="str">
            <v>Repairs &amp; Maintenance</v>
          </cell>
          <cell r="D365" t="str">
            <v>Inc. Stmt</v>
          </cell>
        </row>
        <row r="366">
          <cell r="A366" t="str">
            <v>710-00</v>
          </cell>
          <cell r="B366" t="str">
            <v>Research &amp; Development</v>
          </cell>
          <cell r="C366" t="str">
            <v>R&amp;D and Allowances</v>
          </cell>
          <cell r="D366" t="str">
            <v>Inc. Stmt</v>
          </cell>
        </row>
        <row r="367">
          <cell r="A367" t="str">
            <v>715-00</v>
          </cell>
          <cell r="B367" t="str">
            <v>Tools</v>
          </cell>
          <cell r="C367" t="str">
            <v>Repairs &amp; Maintenance</v>
          </cell>
          <cell r="D367" t="str">
            <v>Inc. Stmt</v>
          </cell>
        </row>
        <row r="368">
          <cell r="A368" t="str">
            <v>720-00</v>
          </cell>
          <cell r="B368" t="str">
            <v>Allowances SO2</v>
          </cell>
          <cell r="C368" t="str">
            <v>R&amp;D and Allowances</v>
          </cell>
          <cell r="D368" t="str">
            <v>Inc. Stmt</v>
          </cell>
        </row>
        <row r="369">
          <cell r="A369" t="str">
            <v>725-00</v>
          </cell>
          <cell r="B369" t="str">
            <v>Allowances Nox</v>
          </cell>
          <cell r="C369" t="str">
            <v>R&amp;D and Allowances</v>
          </cell>
          <cell r="D369" t="str">
            <v>Inc. Stmt</v>
          </cell>
        </row>
        <row r="370">
          <cell r="A370" t="str">
            <v>730-00</v>
          </cell>
          <cell r="B370" t="str">
            <v>Reclamation</v>
          </cell>
          <cell r="C370" t="str">
            <v>Reclamation</v>
          </cell>
          <cell r="D370" t="str">
            <v>Inc. Stmt</v>
          </cell>
        </row>
        <row r="371">
          <cell r="A371" t="str">
            <v>735-00</v>
          </cell>
          <cell r="B371" t="str">
            <v>Material Handling Costs</v>
          </cell>
          <cell r="C371" t="str">
            <v>Material Handling</v>
          </cell>
          <cell r="D371" t="str">
            <v>Inc. Stmt</v>
          </cell>
        </row>
        <row r="372">
          <cell r="A372" t="str">
            <v>751-00</v>
          </cell>
          <cell r="B372" t="str">
            <v>Company Vehicles</v>
          </cell>
          <cell r="C372" t="str">
            <v>Vehicle Expense</v>
          </cell>
          <cell r="D372" t="str">
            <v>Inc. Stmt</v>
          </cell>
        </row>
        <row r="373">
          <cell r="A373" t="str">
            <v>752-00</v>
          </cell>
          <cell r="B373" t="str">
            <v>Fuel</v>
          </cell>
          <cell r="C373" t="str">
            <v>Vehicle Expense</v>
          </cell>
          <cell r="D373" t="str">
            <v>Inc. Stmt</v>
          </cell>
        </row>
        <row r="374">
          <cell r="A374" t="str">
            <v>753-00</v>
          </cell>
          <cell r="B374" t="str">
            <v>Maintenance</v>
          </cell>
          <cell r="C374" t="str">
            <v>Vehicle Expense</v>
          </cell>
          <cell r="D374" t="str">
            <v>Inc. Stmt</v>
          </cell>
        </row>
        <row r="375">
          <cell r="A375" t="str">
            <v>754-00</v>
          </cell>
          <cell r="B375" t="str">
            <v>Vehicle Rent</v>
          </cell>
          <cell r="C375" t="str">
            <v>Vehicle Expense</v>
          </cell>
          <cell r="D375" t="str">
            <v>Inc. Stmt</v>
          </cell>
        </row>
        <row r="376">
          <cell r="A376" t="str">
            <v>759-00</v>
          </cell>
          <cell r="B376" t="str">
            <v>Other Vehicle</v>
          </cell>
          <cell r="C376" t="str">
            <v>Vehicle Expense</v>
          </cell>
          <cell r="D376" t="str">
            <v>Inc. Stmt</v>
          </cell>
        </row>
        <row r="377">
          <cell r="A377" t="str">
            <v>761-00</v>
          </cell>
          <cell r="B377" t="str">
            <v>Equipment Rental</v>
          </cell>
          <cell r="C377" t="str">
            <v>Office Expense</v>
          </cell>
          <cell r="D377" t="str">
            <v>Inc. Stmt</v>
          </cell>
        </row>
        <row r="378">
          <cell r="A378" t="str">
            <v>762-00</v>
          </cell>
          <cell r="B378" t="str">
            <v>Other Rental</v>
          </cell>
          <cell r="C378" t="str">
            <v>Office Expense</v>
          </cell>
          <cell r="D378" t="str">
            <v>Inc. Stmt</v>
          </cell>
        </row>
        <row r="379">
          <cell r="A379" t="str">
            <v>763-00</v>
          </cell>
          <cell r="B379" t="str">
            <v>Lease</v>
          </cell>
          <cell r="C379" t="str">
            <v>Office Expense</v>
          </cell>
          <cell r="D379" t="str">
            <v>Inc. Stmt</v>
          </cell>
        </row>
        <row r="380">
          <cell r="A380" t="str">
            <v>764-00</v>
          </cell>
          <cell r="B380" t="str">
            <v>Office Supplies</v>
          </cell>
          <cell r="C380" t="str">
            <v>Office Expense</v>
          </cell>
          <cell r="D380" t="str">
            <v>Inc. Stmt</v>
          </cell>
        </row>
        <row r="381">
          <cell r="A381" t="str">
            <v>765-00</v>
          </cell>
          <cell r="B381" t="str">
            <v>Office Phones</v>
          </cell>
          <cell r="C381" t="str">
            <v>Office Expense</v>
          </cell>
          <cell r="D381" t="str">
            <v>Inc. Stmt</v>
          </cell>
        </row>
        <row r="382">
          <cell r="A382" t="str">
            <v>766-00</v>
          </cell>
          <cell r="B382" t="str">
            <v>Mobile Phones</v>
          </cell>
          <cell r="C382" t="str">
            <v>Office Expense</v>
          </cell>
          <cell r="D382" t="str">
            <v>Inc. Stmt</v>
          </cell>
        </row>
        <row r="383">
          <cell r="A383" t="str">
            <v>767-00</v>
          </cell>
          <cell r="B383" t="str">
            <v>Photos</v>
          </cell>
          <cell r="C383" t="str">
            <v>Office Expense</v>
          </cell>
          <cell r="D383" t="str">
            <v>Inc. Stmt</v>
          </cell>
        </row>
        <row r="384">
          <cell r="A384" t="str">
            <v>768-00</v>
          </cell>
          <cell r="B384" t="str">
            <v>Postage &amp; Shipping</v>
          </cell>
          <cell r="C384" t="str">
            <v>Office Expense</v>
          </cell>
          <cell r="D384" t="str">
            <v>Inc. Stmt</v>
          </cell>
        </row>
        <row r="385">
          <cell r="A385" t="str">
            <v>769-00</v>
          </cell>
          <cell r="B385" t="str">
            <v>Electric Utilities</v>
          </cell>
          <cell r="C385" t="str">
            <v>Electric Utilities</v>
          </cell>
          <cell r="D385" t="str">
            <v>Inc. Stmt</v>
          </cell>
        </row>
        <row r="386">
          <cell r="A386" t="str">
            <v>770-00</v>
          </cell>
          <cell r="B386" t="str">
            <v>Water &amp; Sewer</v>
          </cell>
          <cell r="C386" t="str">
            <v>Office Expense</v>
          </cell>
          <cell r="D386" t="str">
            <v>Inc. Stmt</v>
          </cell>
        </row>
        <row r="387">
          <cell r="A387" t="str">
            <v>771-00</v>
          </cell>
          <cell r="B387" t="str">
            <v>Security</v>
          </cell>
          <cell r="C387" t="str">
            <v>Office Expense</v>
          </cell>
          <cell r="D387" t="str">
            <v>Inc. Stmt</v>
          </cell>
        </row>
        <row r="388">
          <cell r="A388" t="str">
            <v>772-00</v>
          </cell>
          <cell r="B388" t="str">
            <v>Janitor Service</v>
          </cell>
          <cell r="C388" t="str">
            <v>Office Expense</v>
          </cell>
          <cell r="D388" t="str">
            <v>Inc. Stmt</v>
          </cell>
        </row>
        <row r="389">
          <cell r="A389" t="str">
            <v>773-00</v>
          </cell>
          <cell r="B389" t="str">
            <v>Office Furniture</v>
          </cell>
          <cell r="C389" t="str">
            <v>Office Expense</v>
          </cell>
          <cell r="D389" t="str">
            <v>Inc. Stmt</v>
          </cell>
        </row>
        <row r="390">
          <cell r="A390" t="str">
            <v>774-00</v>
          </cell>
          <cell r="B390" t="str">
            <v>Advertising</v>
          </cell>
          <cell r="C390" t="str">
            <v>Office Expense</v>
          </cell>
          <cell r="D390" t="str">
            <v>Inc. Stmt</v>
          </cell>
        </row>
        <row r="391">
          <cell r="A391" t="str">
            <v>775-00</v>
          </cell>
          <cell r="B391" t="str">
            <v>Public Relations &amp; Promo.</v>
          </cell>
          <cell r="C391" t="str">
            <v>Office Expense</v>
          </cell>
          <cell r="D391" t="str">
            <v>Inc. Stmt</v>
          </cell>
        </row>
        <row r="392">
          <cell r="A392" t="str">
            <v>776-00</v>
          </cell>
          <cell r="B392" t="str">
            <v>Safety Equipment</v>
          </cell>
          <cell r="C392" t="str">
            <v>Office Expense</v>
          </cell>
          <cell r="D392" t="str">
            <v>Inc. Stmt</v>
          </cell>
        </row>
        <row r="393">
          <cell r="A393" t="str">
            <v>777-00</v>
          </cell>
          <cell r="B393" t="str">
            <v>Newsletter</v>
          </cell>
          <cell r="C393" t="str">
            <v>Office Expense</v>
          </cell>
          <cell r="D393" t="str">
            <v>Inc. Stmt</v>
          </cell>
        </row>
        <row r="394">
          <cell r="A394" t="str">
            <v>778-00</v>
          </cell>
          <cell r="B394" t="str">
            <v>Printing</v>
          </cell>
          <cell r="C394" t="str">
            <v>Office Expense</v>
          </cell>
          <cell r="D394" t="str">
            <v>Inc. Stmt</v>
          </cell>
        </row>
        <row r="395">
          <cell r="A395" t="str">
            <v>779-00</v>
          </cell>
          <cell r="B395" t="str">
            <v>Meeting</v>
          </cell>
          <cell r="C395" t="str">
            <v>Office Expense</v>
          </cell>
          <cell r="D395" t="str">
            <v>Inc. Stmt</v>
          </cell>
        </row>
        <row r="396">
          <cell r="A396" t="str">
            <v>780-00</v>
          </cell>
          <cell r="B396" t="str">
            <v>Board</v>
          </cell>
          <cell r="C396" t="str">
            <v>Office Expense</v>
          </cell>
          <cell r="D396" t="str">
            <v>Inc. Stmt</v>
          </cell>
        </row>
        <row r="397">
          <cell r="A397" t="str">
            <v>781-00</v>
          </cell>
          <cell r="B397" t="str">
            <v>Radios</v>
          </cell>
          <cell r="C397" t="str">
            <v>Office Expense</v>
          </cell>
          <cell r="D397" t="str">
            <v>Inc. Stmt</v>
          </cell>
        </row>
        <row r="398">
          <cell r="A398" t="str">
            <v>789-00</v>
          </cell>
          <cell r="B398" t="str">
            <v>Misc. Office</v>
          </cell>
          <cell r="C398" t="str">
            <v>Office Expense</v>
          </cell>
          <cell r="D398" t="str">
            <v>Inc. Stmt</v>
          </cell>
        </row>
        <row r="399">
          <cell r="A399" t="str">
            <v>791-00</v>
          </cell>
          <cell r="B399" t="str">
            <v>IT/HR Payroll System</v>
          </cell>
          <cell r="C399" t="str">
            <v>IT Expense</v>
          </cell>
          <cell r="D399" t="str">
            <v>Inc. Stmt</v>
          </cell>
        </row>
        <row r="400">
          <cell r="A400" t="str">
            <v>792-00</v>
          </cell>
          <cell r="B400" t="str">
            <v>IT/Computers</v>
          </cell>
          <cell r="C400" t="str">
            <v>IT Expense</v>
          </cell>
          <cell r="D400" t="str">
            <v>Inc. Stmt</v>
          </cell>
        </row>
        <row r="401">
          <cell r="A401" t="str">
            <v>793-00</v>
          </cell>
          <cell r="B401" t="str">
            <v>IT/Pinter</v>
          </cell>
          <cell r="C401" t="str">
            <v>IT Expense</v>
          </cell>
          <cell r="D401" t="str">
            <v>Inc. Stmt</v>
          </cell>
        </row>
        <row r="402">
          <cell r="A402" t="str">
            <v>794-00</v>
          </cell>
          <cell r="B402" t="str">
            <v>Copiers / Plotter</v>
          </cell>
          <cell r="C402" t="str">
            <v>IT Expense</v>
          </cell>
          <cell r="D402" t="str">
            <v>Inc. Stmt</v>
          </cell>
        </row>
        <row r="403">
          <cell r="A403" t="str">
            <v>795-00</v>
          </cell>
          <cell r="B403" t="str">
            <v>Fax Machines</v>
          </cell>
          <cell r="C403" t="str">
            <v>IT Expense</v>
          </cell>
          <cell r="D403" t="str">
            <v>Inc. Stmt</v>
          </cell>
        </row>
        <row r="404">
          <cell r="A404" t="str">
            <v>796-00</v>
          </cell>
          <cell r="B404" t="str">
            <v>Internet Access</v>
          </cell>
          <cell r="C404" t="str">
            <v>IT Expense</v>
          </cell>
          <cell r="D404" t="str">
            <v>Inc. Stmt</v>
          </cell>
        </row>
        <row r="405">
          <cell r="A405" t="str">
            <v>797-00</v>
          </cell>
          <cell r="B405" t="str">
            <v>IT Services / Support</v>
          </cell>
          <cell r="C405" t="str">
            <v>IT Expense</v>
          </cell>
          <cell r="D405" t="str">
            <v>Inc. Stmt</v>
          </cell>
        </row>
        <row r="406">
          <cell r="A406" t="str">
            <v>798-00</v>
          </cell>
          <cell r="B406" t="str">
            <v>Computer-Licenses &amp; Fees</v>
          </cell>
          <cell r="C406" t="str">
            <v>IT Expense</v>
          </cell>
          <cell r="D406" t="str">
            <v>Inc. Stmt</v>
          </cell>
        </row>
        <row r="407">
          <cell r="A407" t="str">
            <v>799-00</v>
          </cell>
          <cell r="B407" t="str">
            <v>Computer Software (Office Suite, Outlook)</v>
          </cell>
          <cell r="C407" t="str">
            <v>IT Expense</v>
          </cell>
          <cell r="D407" t="str">
            <v>Inc. Stmt</v>
          </cell>
        </row>
        <row r="408">
          <cell r="A408" t="str">
            <v>800-00</v>
          </cell>
          <cell r="B408" t="str">
            <v>Maint. &amp; Materials Management Systems</v>
          </cell>
          <cell r="C408" t="str">
            <v>IT Expense</v>
          </cell>
          <cell r="D408" t="str">
            <v>Inc. Stmt</v>
          </cell>
        </row>
        <row r="409">
          <cell r="A409" t="str">
            <v>801-00</v>
          </cell>
          <cell r="B409" t="str">
            <v>Engineering Systems including Doc Control</v>
          </cell>
          <cell r="C409" t="str">
            <v>IT Expense</v>
          </cell>
          <cell r="D409" t="str">
            <v>Inc. Stmt</v>
          </cell>
        </row>
        <row r="410">
          <cell r="A410" t="str">
            <v>802-00</v>
          </cell>
          <cell r="B410" t="str">
            <v>Plant Settlement System</v>
          </cell>
          <cell r="C410" t="str">
            <v>IT Expense</v>
          </cell>
          <cell r="D410" t="str">
            <v>Inc. Stmt</v>
          </cell>
        </row>
        <row r="411">
          <cell r="A411" t="str">
            <v>803-00</v>
          </cell>
          <cell r="B411" t="str">
            <v>Computer Network Equipment</v>
          </cell>
          <cell r="C411" t="str">
            <v>IT Expense</v>
          </cell>
          <cell r="D411" t="str">
            <v>Inc. Stmt</v>
          </cell>
        </row>
        <row r="412">
          <cell r="A412" t="str">
            <v>804-00</v>
          </cell>
          <cell r="B412" t="str">
            <v>Telephone and Communications</v>
          </cell>
          <cell r="C412" t="str">
            <v>IT Expense</v>
          </cell>
          <cell r="D412" t="str">
            <v>Inc. Stmt</v>
          </cell>
        </row>
        <row r="413">
          <cell r="A413" t="str">
            <v>821-00</v>
          </cell>
          <cell r="B413" t="str">
            <v>Donations / Contributions</v>
          </cell>
          <cell r="C413" t="str">
            <v>Dues &amp; Donations</v>
          </cell>
          <cell r="D413" t="str">
            <v>Inc. Stmt</v>
          </cell>
        </row>
        <row r="414">
          <cell r="A414" t="str">
            <v>822-00</v>
          </cell>
          <cell r="B414" t="str">
            <v>Dues and Membership Fees</v>
          </cell>
          <cell r="C414" t="str">
            <v>Dues &amp; Donations</v>
          </cell>
          <cell r="D414" t="str">
            <v>Inc. Stmt</v>
          </cell>
        </row>
        <row r="415">
          <cell r="A415" t="str">
            <v>823-00</v>
          </cell>
          <cell r="B415" t="str">
            <v>Trade Associations</v>
          </cell>
          <cell r="C415" t="str">
            <v>Dues &amp; Donations</v>
          </cell>
          <cell r="D415" t="str">
            <v>Inc. Stmt</v>
          </cell>
        </row>
        <row r="416">
          <cell r="A416" t="str">
            <v>824-00</v>
          </cell>
          <cell r="B416" t="str">
            <v>Subscriptions</v>
          </cell>
          <cell r="C416" t="str">
            <v>Dues &amp; Donations</v>
          </cell>
          <cell r="D416" t="str">
            <v>Inc. Stmt</v>
          </cell>
        </row>
        <row r="417">
          <cell r="A417" t="str">
            <v>831-00</v>
          </cell>
          <cell r="B417" t="str">
            <v>Code Books</v>
          </cell>
          <cell r="C417" t="str">
            <v>Outside Services</v>
          </cell>
          <cell r="D417" t="str">
            <v>Inc. Stmt</v>
          </cell>
        </row>
        <row r="418">
          <cell r="A418" t="str">
            <v>832-00</v>
          </cell>
          <cell r="B418" t="str">
            <v>Legal</v>
          </cell>
          <cell r="C418" t="str">
            <v>Outside Services</v>
          </cell>
          <cell r="D418" t="str">
            <v>Inc. Stmt</v>
          </cell>
        </row>
        <row r="419">
          <cell r="A419" t="str">
            <v>832-01</v>
          </cell>
          <cell r="B419" t="str">
            <v>Legal</v>
          </cell>
          <cell r="C419" t="str">
            <v>Outside Services</v>
          </cell>
          <cell r="D419" t="str">
            <v>Inc. Stmt</v>
          </cell>
        </row>
        <row r="420">
          <cell r="A420" t="str">
            <v>832-02</v>
          </cell>
          <cell r="B420" t="str">
            <v>Legal</v>
          </cell>
          <cell r="C420" t="str">
            <v>Outside Services</v>
          </cell>
          <cell r="D420" t="str">
            <v>Inc. Stmt</v>
          </cell>
        </row>
        <row r="421">
          <cell r="A421" t="str">
            <v>832-03</v>
          </cell>
          <cell r="B421" t="str">
            <v>Legal</v>
          </cell>
          <cell r="C421" t="str">
            <v>Outside Services</v>
          </cell>
          <cell r="D421" t="str">
            <v>Inc. Stmt</v>
          </cell>
        </row>
        <row r="422">
          <cell r="A422" t="str">
            <v>832-04</v>
          </cell>
          <cell r="B422" t="str">
            <v>Legal</v>
          </cell>
          <cell r="C422" t="str">
            <v>Outside Services</v>
          </cell>
          <cell r="D422" t="str">
            <v>Inc. Stmt</v>
          </cell>
        </row>
        <row r="423">
          <cell r="A423" t="str">
            <v>832-05</v>
          </cell>
          <cell r="B423" t="str">
            <v>Legal</v>
          </cell>
          <cell r="C423" t="str">
            <v>Outside Services</v>
          </cell>
          <cell r="D423" t="str">
            <v>Inc. Stmt</v>
          </cell>
        </row>
        <row r="424">
          <cell r="A424" t="str">
            <v>832-06</v>
          </cell>
          <cell r="B424" t="str">
            <v>Legal</v>
          </cell>
          <cell r="C424" t="str">
            <v>Outside Services</v>
          </cell>
          <cell r="D424" t="str">
            <v>Inc. Stmt</v>
          </cell>
        </row>
        <row r="425">
          <cell r="A425" t="str">
            <v>832-07</v>
          </cell>
          <cell r="B425" t="str">
            <v>Legal</v>
          </cell>
          <cell r="C425" t="str">
            <v>Outside Services</v>
          </cell>
          <cell r="D425" t="str">
            <v>Inc. Stmt</v>
          </cell>
        </row>
        <row r="426">
          <cell r="A426" t="str">
            <v>833-00</v>
          </cell>
          <cell r="B426" t="str">
            <v>Outside Services</v>
          </cell>
          <cell r="C426" t="str">
            <v>Outside Services</v>
          </cell>
          <cell r="D426" t="str">
            <v>Inc. Stmt</v>
          </cell>
        </row>
        <row r="427">
          <cell r="A427" t="str">
            <v>833-01</v>
          </cell>
          <cell r="B427" t="str">
            <v>Outside Services</v>
          </cell>
          <cell r="C427" t="str">
            <v>Outside Services</v>
          </cell>
          <cell r="D427" t="str">
            <v>Inc. Stmt</v>
          </cell>
        </row>
        <row r="428">
          <cell r="A428" t="str">
            <v>833-02</v>
          </cell>
          <cell r="B428" t="str">
            <v>Outside Services</v>
          </cell>
          <cell r="C428" t="str">
            <v>Outside Services</v>
          </cell>
          <cell r="D428" t="str">
            <v>Inc. Stmt</v>
          </cell>
        </row>
        <row r="429">
          <cell r="A429" t="str">
            <v>833-03</v>
          </cell>
          <cell r="B429" t="str">
            <v>Outside Services</v>
          </cell>
          <cell r="C429" t="str">
            <v>Outside Services</v>
          </cell>
          <cell r="D429" t="str">
            <v>Inc. Stmt</v>
          </cell>
        </row>
        <row r="430">
          <cell r="A430" t="str">
            <v>833-04</v>
          </cell>
          <cell r="B430" t="str">
            <v>Outside Services</v>
          </cell>
          <cell r="C430" t="str">
            <v>Outside Services</v>
          </cell>
          <cell r="D430" t="str">
            <v>Inc. Stmt</v>
          </cell>
        </row>
        <row r="431">
          <cell r="A431" t="str">
            <v>833-05</v>
          </cell>
          <cell r="B431" t="str">
            <v>Outside Services</v>
          </cell>
          <cell r="C431" t="str">
            <v>Outside Services</v>
          </cell>
          <cell r="D431" t="str">
            <v>Inc. Stmt</v>
          </cell>
        </row>
        <row r="432">
          <cell r="A432" t="str">
            <v>833-06</v>
          </cell>
          <cell r="B432" t="str">
            <v>Outside Services</v>
          </cell>
          <cell r="C432" t="str">
            <v>Outside Services</v>
          </cell>
          <cell r="D432" t="str">
            <v>Inc. Stmt</v>
          </cell>
        </row>
        <row r="433">
          <cell r="A433" t="str">
            <v>833-07</v>
          </cell>
          <cell r="B433" t="str">
            <v>Outside Services</v>
          </cell>
          <cell r="C433" t="str">
            <v>Outside Services</v>
          </cell>
          <cell r="D433" t="str">
            <v>Inc. Stmt</v>
          </cell>
        </row>
        <row r="434">
          <cell r="A434" t="str">
            <v>833-08</v>
          </cell>
          <cell r="B434" t="str">
            <v>Outside Services</v>
          </cell>
          <cell r="C434" t="str">
            <v>Outside Services</v>
          </cell>
          <cell r="D434" t="str">
            <v>Inc. Stmt</v>
          </cell>
        </row>
        <row r="435">
          <cell r="A435" t="str">
            <v>833-09</v>
          </cell>
          <cell r="B435" t="str">
            <v>Outside Services</v>
          </cell>
          <cell r="C435" t="str">
            <v>Outside Services</v>
          </cell>
          <cell r="D435" t="str">
            <v>Inc. Stmt</v>
          </cell>
        </row>
        <row r="436">
          <cell r="A436" t="str">
            <v>833-10</v>
          </cell>
          <cell r="B436" t="str">
            <v>Outside Services</v>
          </cell>
          <cell r="C436" t="str">
            <v>Outside Services</v>
          </cell>
          <cell r="D436" t="str">
            <v>Inc. Stmt</v>
          </cell>
        </row>
        <row r="437">
          <cell r="A437" t="str">
            <v>833-11</v>
          </cell>
          <cell r="B437" t="str">
            <v>Outside Services</v>
          </cell>
          <cell r="C437" t="str">
            <v>Outside Services</v>
          </cell>
          <cell r="D437" t="str">
            <v>Inc. Stmt</v>
          </cell>
        </row>
        <row r="438">
          <cell r="A438" t="str">
            <v>833-12</v>
          </cell>
          <cell r="B438" t="str">
            <v>Outside Services</v>
          </cell>
          <cell r="C438" t="str">
            <v>Outside Services</v>
          </cell>
          <cell r="D438" t="str">
            <v>Inc. Stmt</v>
          </cell>
        </row>
        <row r="439">
          <cell r="A439" t="str">
            <v>833-13</v>
          </cell>
          <cell r="B439" t="str">
            <v>Outside Services</v>
          </cell>
          <cell r="C439" t="str">
            <v>Outside Services</v>
          </cell>
          <cell r="D439" t="str">
            <v>Inc. Stmt</v>
          </cell>
        </row>
        <row r="440">
          <cell r="A440" t="str">
            <v>833-14</v>
          </cell>
          <cell r="B440" t="str">
            <v>Outside Services</v>
          </cell>
          <cell r="C440" t="str">
            <v>Outside Services</v>
          </cell>
          <cell r="D440" t="str">
            <v>Inc. Stmt</v>
          </cell>
        </row>
        <row r="441">
          <cell r="A441" t="str">
            <v>833-15</v>
          </cell>
          <cell r="B441" t="str">
            <v>Outside Services</v>
          </cell>
          <cell r="C441" t="str">
            <v>Outside Services</v>
          </cell>
          <cell r="D441" t="str">
            <v>Inc. Stmt</v>
          </cell>
        </row>
        <row r="442">
          <cell r="A442" t="str">
            <v>833-16</v>
          </cell>
          <cell r="B442" t="str">
            <v>Outside Services</v>
          </cell>
          <cell r="C442" t="str">
            <v>Outside Services</v>
          </cell>
          <cell r="D442" t="str">
            <v>Inc. Stmt</v>
          </cell>
        </row>
        <row r="443">
          <cell r="A443" t="str">
            <v>833-17</v>
          </cell>
          <cell r="B443" t="str">
            <v>Outside Services</v>
          </cell>
          <cell r="C443" t="str">
            <v>Outside Services</v>
          </cell>
          <cell r="D443" t="str">
            <v>Inc. Stmt</v>
          </cell>
        </row>
        <row r="444">
          <cell r="A444" t="str">
            <v>833-18</v>
          </cell>
          <cell r="B444" t="str">
            <v>Outside Services</v>
          </cell>
          <cell r="C444" t="str">
            <v>Outside Services</v>
          </cell>
          <cell r="D444" t="str">
            <v>Inc. Stmt</v>
          </cell>
        </row>
        <row r="445">
          <cell r="A445" t="str">
            <v>833-19</v>
          </cell>
          <cell r="B445" t="str">
            <v>Outside Services</v>
          </cell>
          <cell r="C445" t="str">
            <v>Outside Services</v>
          </cell>
          <cell r="D445" t="str">
            <v>Inc. Stmt</v>
          </cell>
        </row>
        <row r="446">
          <cell r="A446" t="str">
            <v>840-01</v>
          </cell>
          <cell r="B446" t="str">
            <v>Insurance</v>
          </cell>
          <cell r="C446" t="str">
            <v>Insurance</v>
          </cell>
          <cell r="D446" t="str">
            <v>Inc. Stmt</v>
          </cell>
        </row>
        <row r="447">
          <cell r="A447" t="str">
            <v>840-02</v>
          </cell>
          <cell r="B447" t="str">
            <v>Insurance</v>
          </cell>
          <cell r="C447" t="str">
            <v>Insurance</v>
          </cell>
          <cell r="D447" t="str">
            <v>Inc. Stmt</v>
          </cell>
        </row>
        <row r="448">
          <cell r="A448" t="str">
            <v>840-03</v>
          </cell>
          <cell r="B448" t="str">
            <v>Insurance</v>
          </cell>
          <cell r="C448" t="str">
            <v>Insurance</v>
          </cell>
          <cell r="D448" t="str">
            <v>Inc. Stmt</v>
          </cell>
        </row>
        <row r="449">
          <cell r="A449" t="str">
            <v>840-04</v>
          </cell>
          <cell r="B449" t="str">
            <v>Insurance</v>
          </cell>
          <cell r="C449" t="str">
            <v>Insurance</v>
          </cell>
          <cell r="D449" t="str">
            <v>Inc. Stmt</v>
          </cell>
        </row>
        <row r="450">
          <cell r="A450" t="str">
            <v>840-05</v>
          </cell>
          <cell r="B450" t="str">
            <v>Insurance</v>
          </cell>
          <cell r="C450" t="str">
            <v>Insurance</v>
          </cell>
          <cell r="D450" t="str">
            <v>Inc. Stmt</v>
          </cell>
        </row>
        <row r="451">
          <cell r="A451" t="str">
            <v>840-06</v>
          </cell>
          <cell r="B451" t="str">
            <v>Insurance</v>
          </cell>
          <cell r="C451" t="str">
            <v>Insurance</v>
          </cell>
          <cell r="D451" t="str">
            <v>Inc. Stmt</v>
          </cell>
        </row>
        <row r="452">
          <cell r="A452" t="str">
            <v>840-07</v>
          </cell>
          <cell r="B452" t="str">
            <v>Insurance</v>
          </cell>
          <cell r="C452" t="str">
            <v>Insurance</v>
          </cell>
          <cell r="D452" t="str">
            <v>Inc. Stmt</v>
          </cell>
        </row>
        <row r="453">
          <cell r="A453" t="str">
            <v>840-08</v>
          </cell>
          <cell r="B453" t="str">
            <v>Insurance</v>
          </cell>
          <cell r="C453" t="str">
            <v>Insurance</v>
          </cell>
          <cell r="D453" t="str">
            <v>Inc. Stmt</v>
          </cell>
        </row>
        <row r="454">
          <cell r="A454" t="str">
            <v>845-00</v>
          </cell>
          <cell r="B454" t="str">
            <v>Royalty Expense</v>
          </cell>
          <cell r="C454" t="str">
            <v>Outside Services</v>
          </cell>
          <cell r="D454" t="str">
            <v>Inc. Stmt</v>
          </cell>
        </row>
        <row r="455">
          <cell r="A455" t="str">
            <v>850-00</v>
          </cell>
          <cell r="B455" t="str">
            <v>Taxes, Freight and Discounts</v>
          </cell>
          <cell r="C455" t="str">
            <v>Taxes, Freight and Discounts</v>
          </cell>
          <cell r="D455" t="str">
            <v>Inc. Stmt</v>
          </cell>
        </row>
        <row r="456">
          <cell r="A456" t="str">
            <v>851-00</v>
          </cell>
          <cell r="B456" t="str">
            <v>Sales and Use Tax</v>
          </cell>
          <cell r="C456" t="str">
            <v>Taxes, Freight and Discounts</v>
          </cell>
          <cell r="D456" t="str">
            <v>Inc. Stmt</v>
          </cell>
        </row>
        <row r="457">
          <cell r="A457" t="str">
            <v>851-01</v>
          </cell>
          <cell r="B457" t="str">
            <v>Sales and Use Tax</v>
          </cell>
          <cell r="C457" t="str">
            <v>Taxes, Freight and Discounts</v>
          </cell>
          <cell r="D457" t="str">
            <v>Inc. Stmt</v>
          </cell>
        </row>
        <row r="458">
          <cell r="A458" t="str">
            <v>851-02</v>
          </cell>
          <cell r="B458" t="str">
            <v>Sales and Use Tax</v>
          </cell>
          <cell r="C458" t="str">
            <v>Taxes, Freight and Discounts</v>
          </cell>
          <cell r="D458" t="str">
            <v>Inc. Stmt</v>
          </cell>
        </row>
        <row r="459">
          <cell r="A459" t="str">
            <v>852-00</v>
          </cell>
          <cell r="B459" t="str">
            <v>Excise Tax</v>
          </cell>
          <cell r="C459" t="str">
            <v>Taxes, Freight and Discounts</v>
          </cell>
          <cell r="D459" t="str">
            <v>Inc. Stmt</v>
          </cell>
        </row>
        <row r="460">
          <cell r="A460" t="str">
            <v>853-00</v>
          </cell>
          <cell r="B460" t="str">
            <v>Property Tax</v>
          </cell>
          <cell r="C460" t="str">
            <v>Taxes, Freight and Discounts</v>
          </cell>
          <cell r="D460" t="str">
            <v>Inc. Stmt</v>
          </cell>
        </row>
        <row r="461">
          <cell r="A461" t="str">
            <v>854-00</v>
          </cell>
          <cell r="B461" t="str">
            <v>Reclamation Tax</v>
          </cell>
          <cell r="C461" t="str">
            <v>Taxes, Freight and Discounts</v>
          </cell>
          <cell r="D461" t="str">
            <v>Inc. Stmt</v>
          </cell>
        </row>
        <row r="462">
          <cell r="A462" t="str">
            <v>855-00</v>
          </cell>
          <cell r="B462" t="str">
            <v>Freight</v>
          </cell>
          <cell r="C462" t="str">
            <v>Taxes, Freight and Discounts</v>
          </cell>
          <cell r="D462" t="str">
            <v>Inc. Stmt</v>
          </cell>
        </row>
        <row r="463">
          <cell r="A463" t="str">
            <v>856-00</v>
          </cell>
          <cell r="B463" t="str">
            <v>Surcharge</v>
          </cell>
          <cell r="C463" t="str">
            <v>Taxes, Freight and Discounts</v>
          </cell>
          <cell r="D463" t="str">
            <v>Inc. Stmt</v>
          </cell>
        </row>
        <row r="464">
          <cell r="A464" t="str">
            <v>856-01</v>
          </cell>
          <cell r="B464" t="str">
            <v>Surcharge</v>
          </cell>
          <cell r="C464" t="str">
            <v>Taxes, Freight and Discounts</v>
          </cell>
          <cell r="D464" t="str">
            <v>Inc. Stmt</v>
          </cell>
        </row>
        <row r="465">
          <cell r="A465" t="str">
            <v>856-02</v>
          </cell>
          <cell r="B465" t="str">
            <v>Surcharge</v>
          </cell>
          <cell r="C465" t="str">
            <v>Taxes, Freight and Discounts</v>
          </cell>
          <cell r="D465" t="str">
            <v>Inc. Stmt</v>
          </cell>
        </row>
        <row r="466">
          <cell r="A466" t="str">
            <v>856-03</v>
          </cell>
          <cell r="B466" t="str">
            <v>Surcharge</v>
          </cell>
          <cell r="C466" t="str">
            <v>Taxes, Freight and Discounts</v>
          </cell>
          <cell r="D466" t="str">
            <v>Inc. Stmt</v>
          </cell>
        </row>
        <row r="467">
          <cell r="A467" t="str">
            <v>857-00</v>
          </cell>
          <cell r="B467" t="str">
            <v>Demurrage</v>
          </cell>
          <cell r="C467" t="str">
            <v>Taxes, Freight and Discounts</v>
          </cell>
          <cell r="D467" t="str">
            <v>Inc. Stmt</v>
          </cell>
        </row>
        <row r="468">
          <cell r="A468" t="str">
            <v>859-00</v>
          </cell>
          <cell r="B468" t="str">
            <v>Cash Discounts</v>
          </cell>
          <cell r="C468" t="str">
            <v>Taxes, Freight and Discounts</v>
          </cell>
          <cell r="D468" t="str">
            <v>Inc. Stmt</v>
          </cell>
        </row>
        <row r="469">
          <cell r="A469" t="str">
            <v>860-00</v>
          </cell>
          <cell r="B469" t="str">
            <v>Licenses, Permits &amp; Fees</v>
          </cell>
          <cell r="C469" t="str">
            <v>Licenses, Permits and Fees</v>
          </cell>
          <cell r="D469" t="str">
            <v>Inc. Stmt</v>
          </cell>
        </row>
        <row r="470">
          <cell r="A470" t="str">
            <v>860-01</v>
          </cell>
          <cell r="B470" t="str">
            <v>Licenses, Permits &amp; Fees</v>
          </cell>
          <cell r="C470" t="str">
            <v>Licenses, Permits and Fees</v>
          </cell>
          <cell r="D470" t="str">
            <v>Inc. Stmt</v>
          </cell>
        </row>
        <row r="471">
          <cell r="A471" t="str">
            <v>860-02</v>
          </cell>
          <cell r="B471" t="str">
            <v>Licenses, Permits &amp; Fees</v>
          </cell>
          <cell r="C471" t="str">
            <v>Licenses, Permits and Fees</v>
          </cell>
          <cell r="D471" t="str">
            <v>Inc. Stmt</v>
          </cell>
        </row>
        <row r="472">
          <cell r="A472" t="str">
            <v>865-01</v>
          </cell>
          <cell r="B472" t="str">
            <v>Fines</v>
          </cell>
          <cell r="C472" t="str">
            <v>Fines</v>
          </cell>
          <cell r="D472" t="str">
            <v>Inc. Stmt</v>
          </cell>
        </row>
        <row r="473">
          <cell r="A473" t="str">
            <v>865-02</v>
          </cell>
          <cell r="B473" t="str">
            <v>Fines</v>
          </cell>
          <cell r="C473" t="str">
            <v>Fines</v>
          </cell>
          <cell r="D473" t="str">
            <v>Inc. Stmt</v>
          </cell>
        </row>
        <row r="474">
          <cell r="A474" t="str">
            <v>870-00</v>
          </cell>
          <cell r="B474" t="str">
            <v>Building Maintenance</v>
          </cell>
          <cell r="C474" t="str">
            <v>Building &amp; Grounds Maint.</v>
          </cell>
          <cell r="D474" t="str">
            <v>Inc. Stmt</v>
          </cell>
        </row>
        <row r="475">
          <cell r="A475" t="str">
            <v>871-00</v>
          </cell>
          <cell r="B475" t="str">
            <v>Building Maintenance</v>
          </cell>
          <cell r="C475" t="str">
            <v>Building &amp; Grounds Maint.</v>
          </cell>
          <cell r="D475" t="str">
            <v>Inc. Stmt</v>
          </cell>
        </row>
        <row r="476">
          <cell r="A476" t="str">
            <v>872-00</v>
          </cell>
          <cell r="B476" t="str">
            <v>Cleaning Supplies</v>
          </cell>
          <cell r="C476" t="str">
            <v>Building &amp; Grounds Maint.</v>
          </cell>
          <cell r="D476" t="str">
            <v>Inc. Stmt</v>
          </cell>
        </row>
        <row r="477">
          <cell r="A477" t="str">
            <v>873-00</v>
          </cell>
          <cell r="B477" t="str">
            <v>Roof Repairs</v>
          </cell>
          <cell r="C477" t="str">
            <v>Building &amp; Grounds Maint.</v>
          </cell>
          <cell r="D477" t="str">
            <v>Inc. Stmt</v>
          </cell>
        </row>
        <row r="478">
          <cell r="A478" t="str">
            <v>874-00</v>
          </cell>
          <cell r="B478" t="str">
            <v>Painting</v>
          </cell>
          <cell r="C478" t="str">
            <v>Building &amp; Grounds Maint.</v>
          </cell>
          <cell r="D478" t="str">
            <v>Inc. Stmt</v>
          </cell>
        </row>
        <row r="479">
          <cell r="A479" t="str">
            <v>875-00</v>
          </cell>
          <cell r="B479" t="str">
            <v>Grounds Upkeep</v>
          </cell>
          <cell r="C479" t="str">
            <v>Building &amp; Grounds Maint.</v>
          </cell>
          <cell r="D479" t="str">
            <v>Inc. Stmt</v>
          </cell>
        </row>
        <row r="480">
          <cell r="A480" t="str">
            <v>876-00</v>
          </cell>
          <cell r="B480" t="str">
            <v>Pond/Lake Upkeep</v>
          </cell>
          <cell r="C480" t="str">
            <v>Building &amp; Grounds Maint.</v>
          </cell>
          <cell r="D480" t="str">
            <v>Inc. Stmt</v>
          </cell>
        </row>
        <row r="481">
          <cell r="A481" t="str">
            <v>881-00</v>
          </cell>
          <cell r="B481" t="str">
            <v xml:space="preserve">Signs </v>
          </cell>
          <cell r="C481" t="str">
            <v>Job Access</v>
          </cell>
          <cell r="D481" t="str">
            <v>Inc. Stmt</v>
          </cell>
        </row>
        <row r="482">
          <cell r="A482" t="str">
            <v>882-00</v>
          </cell>
          <cell r="B482" t="str">
            <v xml:space="preserve">Fence </v>
          </cell>
          <cell r="C482" t="str">
            <v>Job Access</v>
          </cell>
          <cell r="D482" t="str">
            <v>Inc. Stmt</v>
          </cell>
        </row>
        <row r="483">
          <cell r="A483" t="str">
            <v>883-00</v>
          </cell>
          <cell r="B483" t="str">
            <v>Access Card Reader</v>
          </cell>
          <cell r="C483" t="str">
            <v>Job Access</v>
          </cell>
          <cell r="D483" t="str">
            <v>Inc. Stmt</v>
          </cell>
        </row>
        <row r="484">
          <cell r="A484" t="str">
            <v>884-00</v>
          </cell>
          <cell r="B484" t="str">
            <v>Rock &amp; Asphalt</v>
          </cell>
          <cell r="C484" t="str">
            <v>Job Access</v>
          </cell>
          <cell r="D484" t="str">
            <v>Inc. Stmt</v>
          </cell>
        </row>
        <row r="485">
          <cell r="A485" t="str">
            <v>885-00</v>
          </cell>
          <cell r="B485" t="str">
            <v>Road Cleaning</v>
          </cell>
          <cell r="C485" t="str">
            <v>Job Access</v>
          </cell>
          <cell r="D485" t="str">
            <v>Inc. Stmt</v>
          </cell>
        </row>
        <row r="486">
          <cell r="A486" t="str">
            <v>886-00</v>
          </cell>
          <cell r="B486" t="str">
            <v>Site Maintenance</v>
          </cell>
          <cell r="C486" t="str">
            <v>Job Access</v>
          </cell>
          <cell r="D486" t="str">
            <v>Inc. Stmt</v>
          </cell>
        </row>
        <row r="487">
          <cell r="A487" t="str">
            <v>887-00</v>
          </cell>
          <cell r="B487" t="str">
            <v>Dust Control</v>
          </cell>
          <cell r="C487" t="str">
            <v>Job Access</v>
          </cell>
          <cell r="D487" t="str">
            <v>Inc. Stmt</v>
          </cell>
        </row>
        <row r="488">
          <cell r="A488" t="str">
            <v>890-00</v>
          </cell>
          <cell r="B488" t="str">
            <v>Farm Expense</v>
          </cell>
          <cell r="C488" t="str">
            <v>Farm Expense</v>
          </cell>
          <cell r="D488" t="str">
            <v>Inc. Stmt</v>
          </cell>
        </row>
        <row r="489">
          <cell r="A489" t="str">
            <v>895-00</v>
          </cell>
          <cell r="B489" t="str">
            <v>Gain/Loss on Sale</v>
          </cell>
          <cell r="C489" t="str">
            <v>Farm Expense</v>
          </cell>
          <cell r="D489" t="str">
            <v>Inc. Stmt</v>
          </cell>
        </row>
        <row r="490">
          <cell r="A490" t="str">
            <v>899-00</v>
          </cell>
          <cell r="B490" t="str">
            <v>Misc. SG&amp;A Expenses</v>
          </cell>
          <cell r="C490" t="str">
            <v>Farm Expense</v>
          </cell>
          <cell r="D490" t="str">
            <v>Inc. Stmt</v>
          </cell>
        </row>
        <row r="491">
          <cell r="A491" t="str">
            <v>910-01</v>
          </cell>
          <cell r="B491" t="str">
            <v>Interest Expense</v>
          </cell>
          <cell r="C491" t="str">
            <v>Interest Expense</v>
          </cell>
          <cell r="D491" t="str">
            <v>Inc. Stmt</v>
          </cell>
        </row>
        <row r="492">
          <cell r="A492" t="str">
            <v>915-00</v>
          </cell>
          <cell r="B492" t="str">
            <v>Bank Charges</v>
          </cell>
          <cell r="C492" t="str">
            <v>Interest Expense</v>
          </cell>
          <cell r="D492" t="str">
            <v>Inc. Stmt</v>
          </cell>
        </row>
        <row r="493">
          <cell r="A493" t="str">
            <v>920-01</v>
          </cell>
          <cell r="B493" t="str">
            <v>Income Tax Expense</v>
          </cell>
          <cell r="C493" t="str">
            <v>Income Tax Expense</v>
          </cell>
          <cell r="D493" t="str">
            <v>Inc. Stmt</v>
          </cell>
        </row>
        <row r="494">
          <cell r="A494" t="str">
            <v>920-02</v>
          </cell>
          <cell r="B494" t="str">
            <v>Income Tax Expense</v>
          </cell>
          <cell r="C494" t="str">
            <v>Income Tax Expense</v>
          </cell>
          <cell r="D494" t="str">
            <v>Inc. Stmt</v>
          </cell>
        </row>
        <row r="495">
          <cell r="A495" t="str">
            <v>930-00</v>
          </cell>
          <cell r="B495" t="str">
            <v>Depreciation Expense</v>
          </cell>
          <cell r="C495" t="str">
            <v>Depr. &amp; Amort. Expense</v>
          </cell>
          <cell r="D495" t="str">
            <v>Inc. Stmt</v>
          </cell>
        </row>
        <row r="496">
          <cell r="A496" t="str">
            <v>940-00</v>
          </cell>
          <cell r="B496" t="str">
            <v>Amortization Expense</v>
          </cell>
          <cell r="C496" t="str">
            <v>Depr. &amp; Amort. Expense</v>
          </cell>
          <cell r="D496" t="str">
            <v>Inc. Stmt</v>
          </cell>
        </row>
        <row r="497">
          <cell r="A497" t="str">
            <v>950-00</v>
          </cell>
          <cell r="B497" t="str">
            <v>Trans. To Coal Invent. - Mine</v>
          </cell>
          <cell r="C497" t="str">
            <v>Trans. To Coal Invent. - Mine</v>
          </cell>
          <cell r="D497" t="str">
            <v>Inc. Stmt</v>
          </cell>
        </row>
        <row r="498">
          <cell r="A498" t="str">
            <v>990-00</v>
          </cell>
          <cell r="B498" t="str">
            <v>Clearing</v>
          </cell>
          <cell r="C498" t="str">
            <v>Clearing</v>
          </cell>
          <cell r="D498" t="str">
            <v>Inc. Stmt</v>
          </cell>
        </row>
        <row r="499">
          <cell r="A499">
            <v>0</v>
          </cell>
          <cell r="B499">
            <v>0</v>
          </cell>
          <cell r="C499">
            <v>0</v>
          </cell>
          <cell r="D499">
            <v>0</v>
          </cell>
        </row>
        <row r="500">
          <cell r="A500">
            <v>0</v>
          </cell>
          <cell r="B500">
            <v>0</v>
          </cell>
          <cell r="C500">
            <v>0</v>
          </cell>
          <cell r="D500">
            <v>0</v>
          </cell>
        </row>
        <row r="501">
          <cell r="A501">
            <v>0</v>
          </cell>
          <cell r="B501">
            <v>0</v>
          </cell>
          <cell r="C501">
            <v>0</v>
          </cell>
          <cell r="D501">
            <v>0</v>
          </cell>
        </row>
        <row r="502">
          <cell r="A502">
            <v>0</v>
          </cell>
          <cell r="B502">
            <v>0</v>
          </cell>
          <cell r="C502">
            <v>0</v>
          </cell>
          <cell r="D502">
            <v>0</v>
          </cell>
        </row>
        <row r="503">
          <cell r="A503">
            <v>0</v>
          </cell>
          <cell r="B503">
            <v>0</v>
          </cell>
          <cell r="C503">
            <v>0</v>
          </cell>
          <cell r="D503">
            <v>0</v>
          </cell>
        </row>
        <row r="504">
          <cell r="A504">
            <v>0</v>
          </cell>
          <cell r="B504">
            <v>0</v>
          </cell>
          <cell r="C504">
            <v>0</v>
          </cell>
          <cell r="D504">
            <v>0</v>
          </cell>
        </row>
        <row r="505">
          <cell r="A505">
            <v>0</v>
          </cell>
          <cell r="B505">
            <v>0</v>
          </cell>
          <cell r="C505">
            <v>0</v>
          </cell>
          <cell r="D505">
            <v>0</v>
          </cell>
        </row>
        <row r="506">
          <cell r="A506">
            <v>0</v>
          </cell>
          <cell r="B506">
            <v>0</v>
          </cell>
          <cell r="C506">
            <v>0</v>
          </cell>
          <cell r="D506">
            <v>0</v>
          </cell>
        </row>
        <row r="507">
          <cell r="A507">
            <v>0</v>
          </cell>
          <cell r="B507">
            <v>0</v>
          </cell>
          <cell r="C507">
            <v>0</v>
          </cell>
          <cell r="D507">
            <v>0</v>
          </cell>
        </row>
        <row r="508">
          <cell r="A508">
            <v>0</v>
          </cell>
          <cell r="B508">
            <v>0</v>
          </cell>
          <cell r="C508">
            <v>0</v>
          </cell>
          <cell r="D508">
            <v>0</v>
          </cell>
        </row>
        <row r="509">
          <cell r="A509">
            <v>0</v>
          </cell>
          <cell r="B509">
            <v>0</v>
          </cell>
          <cell r="C509">
            <v>0</v>
          </cell>
          <cell r="D509">
            <v>0</v>
          </cell>
        </row>
        <row r="510">
          <cell r="A510">
            <v>0</v>
          </cell>
          <cell r="B510">
            <v>0</v>
          </cell>
          <cell r="C510">
            <v>0</v>
          </cell>
          <cell r="D510">
            <v>0</v>
          </cell>
        </row>
        <row r="511">
          <cell r="A511">
            <v>0</v>
          </cell>
          <cell r="B511">
            <v>0</v>
          </cell>
          <cell r="C511">
            <v>0</v>
          </cell>
          <cell r="D511">
            <v>0</v>
          </cell>
        </row>
        <row r="512">
          <cell r="A512">
            <v>0</v>
          </cell>
          <cell r="B512">
            <v>0</v>
          </cell>
          <cell r="C512">
            <v>0</v>
          </cell>
          <cell r="D512">
            <v>0</v>
          </cell>
        </row>
        <row r="513">
          <cell r="A513">
            <v>0</v>
          </cell>
          <cell r="B513">
            <v>0</v>
          </cell>
          <cell r="C513">
            <v>0</v>
          </cell>
          <cell r="D513">
            <v>0</v>
          </cell>
        </row>
        <row r="514">
          <cell r="A514">
            <v>0</v>
          </cell>
          <cell r="B514">
            <v>0</v>
          </cell>
          <cell r="C514">
            <v>0</v>
          </cell>
          <cell r="D514">
            <v>0</v>
          </cell>
        </row>
        <row r="515">
          <cell r="A515">
            <v>0</v>
          </cell>
          <cell r="B515">
            <v>0</v>
          </cell>
          <cell r="C515">
            <v>0</v>
          </cell>
          <cell r="D515">
            <v>0</v>
          </cell>
        </row>
        <row r="516">
          <cell r="A516">
            <v>0</v>
          </cell>
          <cell r="B516">
            <v>0</v>
          </cell>
          <cell r="C516">
            <v>0</v>
          </cell>
          <cell r="D516">
            <v>0</v>
          </cell>
        </row>
        <row r="517">
          <cell r="A517">
            <v>0</v>
          </cell>
          <cell r="B517">
            <v>0</v>
          </cell>
          <cell r="C517">
            <v>0</v>
          </cell>
          <cell r="D517">
            <v>0</v>
          </cell>
        </row>
        <row r="518">
          <cell r="A518">
            <v>0</v>
          </cell>
          <cell r="B518">
            <v>0</v>
          </cell>
          <cell r="C518">
            <v>0</v>
          </cell>
          <cell r="D518">
            <v>0</v>
          </cell>
        </row>
        <row r="519">
          <cell r="A519">
            <v>0</v>
          </cell>
          <cell r="B519">
            <v>0</v>
          </cell>
          <cell r="C519">
            <v>0</v>
          </cell>
          <cell r="D519">
            <v>0</v>
          </cell>
        </row>
        <row r="520">
          <cell r="A520">
            <v>0</v>
          </cell>
          <cell r="B520">
            <v>0</v>
          </cell>
          <cell r="C520">
            <v>0</v>
          </cell>
          <cell r="D520">
            <v>0</v>
          </cell>
        </row>
        <row r="521">
          <cell r="A521">
            <v>0</v>
          </cell>
          <cell r="B521">
            <v>0</v>
          </cell>
          <cell r="C521">
            <v>0</v>
          </cell>
          <cell r="D521">
            <v>0</v>
          </cell>
        </row>
        <row r="522">
          <cell r="A522">
            <v>0</v>
          </cell>
          <cell r="B522">
            <v>0</v>
          </cell>
          <cell r="C522">
            <v>0</v>
          </cell>
          <cell r="D522">
            <v>0</v>
          </cell>
        </row>
        <row r="523">
          <cell r="A523">
            <v>0</v>
          </cell>
          <cell r="B523">
            <v>0</v>
          </cell>
          <cell r="C523">
            <v>0</v>
          </cell>
          <cell r="D523">
            <v>0</v>
          </cell>
        </row>
        <row r="524">
          <cell r="A524">
            <v>0</v>
          </cell>
          <cell r="B524">
            <v>0</v>
          </cell>
          <cell r="C524">
            <v>0</v>
          </cell>
          <cell r="D524">
            <v>0</v>
          </cell>
        </row>
        <row r="525">
          <cell r="A525">
            <v>0</v>
          </cell>
          <cell r="B525">
            <v>0</v>
          </cell>
          <cell r="C525">
            <v>0</v>
          </cell>
          <cell r="D525">
            <v>0</v>
          </cell>
        </row>
        <row r="526">
          <cell r="A526">
            <v>0</v>
          </cell>
          <cell r="B526">
            <v>0</v>
          </cell>
          <cell r="C526">
            <v>0</v>
          </cell>
          <cell r="D526">
            <v>0</v>
          </cell>
        </row>
        <row r="527">
          <cell r="A527">
            <v>0</v>
          </cell>
          <cell r="B527">
            <v>0</v>
          </cell>
          <cell r="C527">
            <v>0</v>
          </cell>
          <cell r="D527">
            <v>0</v>
          </cell>
        </row>
        <row r="528">
          <cell r="A528">
            <v>0</v>
          </cell>
          <cell r="B528">
            <v>0</v>
          </cell>
          <cell r="C528">
            <v>0</v>
          </cell>
          <cell r="D528">
            <v>0</v>
          </cell>
        </row>
        <row r="529">
          <cell r="A529">
            <v>0</v>
          </cell>
          <cell r="B529">
            <v>0</v>
          </cell>
          <cell r="C529">
            <v>0</v>
          </cell>
          <cell r="D529">
            <v>0</v>
          </cell>
        </row>
        <row r="530">
          <cell r="A530">
            <v>0</v>
          </cell>
          <cell r="B530">
            <v>0</v>
          </cell>
          <cell r="C530">
            <v>0</v>
          </cell>
          <cell r="D530">
            <v>0</v>
          </cell>
        </row>
        <row r="531">
          <cell r="A531">
            <v>0</v>
          </cell>
          <cell r="B531">
            <v>0</v>
          </cell>
          <cell r="C531">
            <v>0</v>
          </cell>
          <cell r="D531">
            <v>0</v>
          </cell>
        </row>
        <row r="532">
          <cell r="A532">
            <v>0</v>
          </cell>
          <cell r="B532">
            <v>0</v>
          </cell>
          <cell r="C532">
            <v>0</v>
          </cell>
          <cell r="D532">
            <v>0</v>
          </cell>
        </row>
        <row r="533">
          <cell r="A533">
            <v>0</v>
          </cell>
          <cell r="B533">
            <v>0</v>
          </cell>
          <cell r="C533">
            <v>0</v>
          </cell>
          <cell r="D533">
            <v>0</v>
          </cell>
        </row>
        <row r="534">
          <cell r="A534">
            <v>0</v>
          </cell>
          <cell r="B534">
            <v>0</v>
          </cell>
          <cell r="C534">
            <v>0</v>
          </cell>
          <cell r="D534">
            <v>0</v>
          </cell>
        </row>
        <row r="535">
          <cell r="A535">
            <v>0</v>
          </cell>
          <cell r="B535">
            <v>0</v>
          </cell>
          <cell r="C535">
            <v>0</v>
          </cell>
          <cell r="D535">
            <v>0</v>
          </cell>
        </row>
        <row r="536">
          <cell r="A536">
            <v>0</v>
          </cell>
          <cell r="B536">
            <v>0</v>
          </cell>
          <cell r="C536">
            <v>0</v>
          </cell>
          <cell r="D536">
            <v>0</v>
          </cell>
        </row>
        <row r="537">
          <cell r="A537">
            <v>0</v>
          </cell>
          <cell r="B537">
            <v>0</v>
          </cell>
          <cell r="C537">
            <v>0</v>
          </cell>
          <cell r="D537">
            <v>0</v>
          </cell>
        </row>
        <row r="538">
          <cell r="A538">
            <v>0</v>
          </cell>
          <cell r="B538">
            <v>0</v>
          </cell>
          <cell r="C538">
            <v>0</v>
          </cell>
          <cell r="D538">
            <v>0</v>
          </cell>
        </row>
        <row r="539">
          <cell r="A539">
            <v>0</v>
          </cell>
          <cell r="B539">
            <v>0</v>
          </cell>
          <cell r="C539">
            <v>0</v>
          </cell>
          <cell r="D539">
            <v>0</v>
          </cell>
        </row>
        <row r="540">
          <cell r="A540">
            <v>0</v>
          </cell>
          <cell r="B540">
            <v>0</v>
          </cell>
          <cell r="C540">
            <v>0</v>
          </cell>
          <cell r="D540">
            <v>0</v>
          </cell>
        </row>
        <row r="541">
          <cell r="A541">
            <v>0</v>
          </cell>
          <cell r="B541">
            <v>0</v>
          </cell>
          <cell r="C541">
            <v>0</v>
          </cell>
          <cell r="D541">
            <v>0</v>
          </cell>
        </row>
        <row r="542">
          <cell r="A542">
            <v>0</v>
          </cell>
          <cell r="B542">
            <v>0</v>
          </cell>
          <cell r="C542">
            <v>0</v>
          </cell>
          <cell r="D542">
            <v>0</v>
          </cell>
        </row>
        <row r="543">
          <cell r="A543">
            <v>0</v>
          </cell>
          <cell r="B543">
            <v>0</v>
          </cell>
          <cell r="C543">
            <v>0</v>
          </cell>
          <cell r="D543">
            <v>0</v>
          </cell>
        </row>
        <row r="544">
          <cell r="A544">
            <v>0</v>
          </cell>
          <cell r="B544">
            <v>0</v>
          </cell>
          <cell r="C544">
            <v>0</v>
          </cell>
          <cell r="D544">
            <v>0</v>
          </cell>
        </row>
        <row r="545">
          <cell r="A545">
            <v>0</v>
          </cell>
          <cell r="B545">
            <v>0</v>
          </cell>
          <cell r="C545">
            <v>0</v>
          </cell>
          <cell r="D545">
            <v>0</v>
          </cell>
        </row>
        <row r="546">
          <cell r="A546">
            <v>0</v>
          </cell>
          <cell r="B546">
            <v>0</v>
          </cell>
          <cell r="C546">
            <v>0</v>
          </cell>
          <cell r="D546">
            <v>0</v>
          </cell>
        </row>
        <row r="547">
          <cell r="A547">
            <v>0</v>
          </cell>
          <cell r="B547">
            <v>0</v>
          </cell>
          <cell r="C547">
            <v>0</v>
          </cell>
          <cell r="D547">
            <v>0</v>
          </cell>
        </row>
        <row r="548">
          <cell r="A548">
            <v>0</v>
          </cell>
          <cell r="B548">
            <v>0</v>
          </cell>
          <cell r="C548">
            <v>0</v>
          </cell>
          <cell r="D548">
            <v>0</v>
          </cell>
        </row>
        <row r="549">
          <cell r="A549">
            <v>0</v>
          </cell>
          <cell r="B549">
            <v>0</v>
          </cell>
          <cell r="C549">
            <v>0</v>
          </cell>
          <cell r="D549">
            <v>0</v>
          </cell>
        </row>
        <row r="550">
          <cell r="A550">
            <v>0</v>
          </cell>
          <cell r="B550">
            <v>0</v>
          </cell>
          <cell r="C550">
            <v>0</v>
          </cell>
          <cell r="D550">
            <v>0</v>
          </cell>
        </row>
        <row r="551">
          <cell r="A551">
            <v>0</v>
          </cell>
          <cell r="B551">
            <v>0</v>
          </cell>
          <cell r="C551">
            <v>0</v>
          </cell>
          <cell r="D551">
            <v>0</v>
          </cell>
        </row>
        <row r="552">
          <cell r="A552">
            <v>0</v>
          </cell>
          <cell r="B552">
            <v>0</v>
          </cell>
          <cell r="C552">
            <v>0</v>
          </cell>
          <cell r="D552">
            <v>0</v>
          </cell>
        </row>
        <row r="553">
          <cell r="A553">
            <v>0</v>
          </cell>
          <cell r="B553">
            <v>0</v>
          </cell>
          <cell r="C553">
            <v>0</v>
          </cell>
          <cell r="D553">
            <v>0</v>
          </cell>
        </row>
        <row r="554">
          <cell r="A554">
            <v>0</v>
          </cell>
          <cell r="B554">
            <v>0</v>
          </cell>
          <cell r="C554">
            <v>0</v>
          </cell>
          <cell r="D554">
            <v>0</v>
          </cell>
        </row>
        <row r="555">
          <cell r="A555">
            <v>0</v>
          </cell>
          <cell r="B555">
            <v>0</v>
          </cell>
          <cell r="C555">
            <v>0</v>
          </cell>
          <cell r="D555">
            <v>0</v>
          </cell>
        </row>
        <row r="556">
          <cell r="A556">
            <v>0</v>
          </cell>
          <cell r="B556">
            <v>0</v>
          </cell>
          <cell r="C556">
            <v>0</v>
          </cell>
          <cell r="D556">
            <v>0</v>
          </cell>
        </row>
        <row r="557">
          <cell r="A557">
            <v>0</v>
          </cell>
          <cell r="B557">
            <v>0</v>
          </cell>
          <cell r="C557">
            <v>0</v>
          </cell>
          <cell r="D557">
            <v>0</v>
          </cell>
        </row>
        <row r="558">
          <cell r="A558">
            <v>0</v>
          </cell>
          <cell r="B558">
            <v>0</v>
          </cell>
          <cell r="C558">
            <v>0</v>
          </cell>
          <cell r="D558">
            <v>0</v>
          </cell>
        </row>
        <row r="559">
          <cell r="A559">
            <v>0</v>
          </cell>
          <cell r="B559">
            <v>0</v>
          </cell>
          <cell r="C559">
            <v>0</v>
          </cell>
          <cell r="D559">
            <v>0</v>
          </cell>
        </row>
        <row r="560">
          <cell r="A560">
            <v>0</v>
          </cell>
          <cell r="B560">
            <v>0</v>
          </cell>
          <cell r="C560">
            <v>0</v>
          </cell>
          <cell r="D560">
            <v>0</v>
          </cell>
        </row>
        <row r="561">
          <cell r="A561">
            <v>0</v>
          </cell>
          <cell r="B561">
            <v>0</v>
          </cell>
          <cell r="C561">
            <v>0</v>
          </cell>
          <cell r="D561">
            <v>0</v>
          </cell>
        </row>
        <row r="562">
          <cell r="A562">
            <v>0</v>
          </cell>
          <cell r="B562">
            <v>0</v>
          </cell>
          <cell r="C562">
            <v>0</v>
          </cell>
          <cell r="D562">
            <v>0</v>
          </cell>
        </row>
        <row r="563">
          <cell r="A563">
            <v>0</v>
          </cell>
          <cell r="B563">
            <v>0</v>
          </cell>
          <cell r="C563">
            <v>0</v>
          </cell>
          <cell r="D563">
            <v>0</v>
          </cell>
        </row>
        <row r="564">
          <cell r="A564">
            <v>0</v>
          </cell>
          <cell r="B564">
            <v>0</v>
          </cell>
          <cell r="C564">
            <v>0</v>
          </cell>
          <cell r="D564">
            <v>0</v>
          </cell>
        </row>
        <row r="565">
          <cell r="A565">
            <v>0</v>
          </cell>
          <cell r="B565">
            <v>0</v>
          </cell>
          <cell r="C565">
            <v>0</v>
          </cell>
          <cell r="D565">
            <v>0</v>
          </cell>
        </row>
        <row r="566">
          <cell r="A566">
            <v>0</v>
          </cell>
          <cell r="B566">
            <v>0</v>
          </cell>
          <cell r="C566">
            <v>0</v>
          </cell>
          <cell r="D566">
            <v>0</v>
          </cell>
        </row>
        <row r="567">
          <cell r="A567">
            <v>0</v>
          </cell>
          <cell r="B567">
            <v>0</v>
          </cell>
          <cell r="C567">
            <v>0</v>
          </cell>
          <cell r="D567">
            <v>0</v>
          </cell>
        </row>
        <row r="568">
          <cell r="A568">
            <v>0</v>
          </cell>
          <cell r="B568">
            <v>0</v>
          </cell>
          <cell r="C568">
            <v>0</v>
          </cell>
          <cell r="D568">
            <v>0</v>
          </cell>
        </row>
        <row r="569">
          <cell r="A569">
            <v>0</v>
          </cell>
          <cell r="B569">
            <v>0</v>
          </cell>
          <cell r="C569">
            <v>0</v>
          </cell>
          <cell r="D569">
            <v>0</v>
          </cell>
        </row>
        <row r="570">
          <cell r="A570">
            <v>0</v>
          </cell>
          <cell r="B570">
            <v>0</v>
          </cell>
          <cell r="C570">
            <v>0</v>
          </cell>
          <cell r="D570">
            <v>0</v>
          </cell>
        </row>
        <row r="571">
          <cell r="A571">
            <v>0</v>
          </cell>
          <cell r="B571">
            <v>0</v>
          </cell>
          <cell r="C571">
            <v>0</v>
          </cell>
          <cell r="D571">
            <v>0</v>
          </cell>
        </row>
        <row r="572">
          <cell r="A572">
            <v>0</v>
          </cell>
          <cell r="B572">
            <v>0</v>
          </cell>
          <cell r="C572">
            <v>0</v>
          </cell>
          <cell r="D572">
            <v>0</v>
          </cell>
        </row>
        <row r="573">
          <cell r="A573">
            <v>0</v>
          </cell>
          <cell r="B573">
            <v>0</v>
          </cell>
          <cell r="C573">
            <v>0</v>
          </cell>
          <cell r="D573">
            <v>0</v>
          </cell>
        </row>
        <row r="574">
          <cell r="A574">
            <v>0</v>
          </cell>
          <cell r="B574">
            <v>0</v>
          </cell>
          <cell r="C574">
            <v>0</v>
          </cell>
          <cell r="D574">
            <v>0</v>
          </cell>
        </row>
        <row r="575">
          <cell r="A575">
            <v>0</v>
          </cell>
          <cell r="B575">
            <v>0</v>
          </cell>
          <cell r="C575">
            <v>0</v>
          </cell>
          <cell r="D575">
            <v>0</v>
          </cell>
        </row>
        <row r="576">
          <cell r="A576">
            <v>0</v>
          </cell>
          <cell r="B576">
            <v>0</v>
          </cell>
          <cell r="C576">
            <v>0</v>
          </cell>
          <cell r="D576">
            <v>0</v>
          </cell>
        </row>
        <row r="577">
          <cell r="A577">
            <v>0</v>
          </cell>
          <cell r="B577">
            <v>0</v>
          </cell>
          <cell r="C577">
            <v>0</v>
          </cell>
          <cell r="D577">
            <v>0</v>
          </cell>
        </row>
        <row r="578">
          <cell r="A578">
            <v>0</v>
          </cell>
          <cell r="B578">
            <v>0</v>
          </cell>
          <cell r="C578">
            <v>0</v>
          </cell>
          <cell r="D578">
            <v>0</v>
          </cell>
        </row>
        <row r="579">
          <cell r="A579">
            <v>0</v>
          </cell>
          <cell r="B579">
            <v>0</v>
          </cell>
          <cell r="C579">
            <v>0</v>
          </cell>
          <cell r="D579">
            <v>0</v>
          </cell>
        </row>
        <row r="580">
          <cell r="A580">
            <v>0</v>
          </cell>
          <cell r="B580">
            <v>0</v>
          </cell>
          <cell r="C580">
            <v>0</v>
          </cell>
          <cell r="D580">
            <v>0</v>
          </cell>
        </row>
        <row r="581">
          <cell r="A581">
            <v>0</v>
          </cell>
          <cell r="B581">
            <v>0</v>
          </cell>
          <cell r="C581">
            <v>0</v>
          </cell>
          <cell r="D581">
            <v>0</v>
          </cell>
        </row>
        <row r="582">
          <cell r="A582">
            <v>0</v>
          </cell>
          <cell r="B582">
            <v>0</v>
          </cell>
          <cell r="C582">
            <v>0</v>
          </cell>
          <cell r="D582">
            <v>0</v>
          </cell>
        </row>
        <row r="583">
          <cell r="A583">
            <v>0</v>
          </cell>
          <cell r="B583">
            <v>0</v>
          </cell>
          <cell r="C583">
            <v>0</v>
          </cell>
          <cell r="D583">
            <v>0</v>
          </cell>
        </row>
        <row r="584">
          <cell r="A584">
            <v>0</v>
          </cell>
          <cell r="B584">
            <v>0</v>
          </cell>
          <cell r="C584">
            <v>0</v>
          </cell>
          <cell r="D584">
            <v>0</v>
          </cell>
        </row>
        <row r="585">
          <cell r="A585">
            <v>0</v>
          </cell>
          <cell r="B585">
            <v>0</v>
          </cell>
          <cell r="C585">
            <v>0</v>
          </cell>
          <cell r="D585">
            <v>0</v>
          </cell>
        </row>
        <row r="586">
          <cell r="A586">
            <v>0</v>
          </cell>
          <cell r="B586">
            <v>0</v>
          </cell>
          <cell r="C586">
            <v>0</v>
          </cell>
          <cell r="D586">
            <v>0</v>
          </cell>
        </row>
        <row r="587">
          <cell r="A587">
            <v>0</v>
          </cell>
          <cell r="B587">
            <v>0</v>
          </cell>
          <cell r="C587">
            <v>0</v>
          </cell>
          <cell r="D587">
            <v>0</v>
          </cell>
        </row>
        <row r="588">
          <cell r="A588">
            <v>0</v>
          </cell>
          <cell r="B588">
            <v>0</v>
          </cell>
          <cell r="C588">
            <v>0</v>
          </cell>
          <cell r="D588">
            <v>0</v>
          </cell>
        </row>
        <row r="589">
          <cell r="A589">
            <v>0</v>
          </cell>
          <cell r="B589">
            <v>0</v>
          </cell>
          <cell r="C589">
            <v>0</v>
          </cell>
          <cell r="D589">
            <v>0</v>
          </cell>
        </row>
        <row r="590">
          <cell r="A590">
            <v>0</v>
          </cell>
          <cell r="B590">
            <v>0</v>
          </cell>
          <cell r="C590">
            <v>0</v>
          </cell>
          <cell r="D590">
            <v>0</v>
          </cell>
        </row>
        <row r="591">
          <cell r="A591">
            <v>0</v>
          </cell>
          <cell r="B591">
            <v>0</v>
          </cell>
          <cell r="C591">
            <v>0</v>
          </cell>
          <cell r="D591">
            <v>0</v>
          </cell>
        </row>
        <row r="592">
          <cell r="A592">
            <v>0</v>
          </cell>
          <cell r="B592">
            <v>0</v>
          </cell>
          <cell r="C592">
            <v>0</v>
          </cell>
          <cell r="D592">
            <v>0</v>
          </cell>
        </row>
        <row r="593">
          <cell r="A593">
            <v>0</v>
          </cell>
          <cell r="B593">
            <v>0</v>
          </cell>
          <cell r="C593">
            <v>0</v>
          </cell>
          <cell r="D593">
            <v>0</v>
          </cell>
        </row>
        <row r="594">
          <cell r="A594">
            <v>0</v>
          </cell>
          <cell r="B594">
            <v>0</v>
          </cell>
          <cell r="C594">
            <v>0</v>
          </cell>
          <cell r="D594">
            <v>0</v>
          </cell>
        </row>
        <row r="595">
          <cell r="A595">
            <v>0</v>
          </cell>
          <cell r="B595">
            <v>0</v>
          </cell>
          <cell r="C595">
            <v>0</v>
          </cell>
          <cell r="D595">
            <v>0</v>
          </cell>
        </row>
        <row r="596">
          <cell r="A596">
            <v>0</v>
          </cell>
          <cell r="B596">
            <v>0</v>
          </cell>
          <cell r="C596">
            <v>0</v>
          </cell>
          <cell r="D596">
            <v>0</v>
          </cell>
        </row>
        <row r="597">
          <cell r="A597">
            <v>0</v>
          </cell>
          <cell r="B597">
            <v>0</v>
          </cell>
          <cell r="C597">
            <v>0</v>
          </cell>
          <cell r="D597">
            <v>0</v>
          </cell>
        </row>
        <row r="598">
          <cell r="A598">
            <v>0</v>
          </cell>
          <cell r="B598">
            <v>0</v>
          </cell>
          <cell r="C598">
            <v>0</v>
          </cell>
          <cell r="D598">
            <v>0</v>
          </cell>
        </row>
        <row r="599">
          <cell r="A599">
            <v>0</v>
          </cell>
          <cell r="B599">
            <v>0</v>
          </cell>
          <cell r="C599">
            <v>0</v>
          </cell>
          <cell r="D599">
            <v>0</v>
          </cell>
        </row>
        <row r="600">
          <cell r="A600">
            <v>0</v>
          </cell>
          <cell r="B600">
            <v>0</v>
          </cell>
          <cell r="C600">
            <v>0</v>
          </cell>
          <cell r="D600">
            <v>0</v>
          </cell>
        </row>
        <row r="601">
          <cell r="A601">
            <v>0</v>
          </cell>
          <cell r="B601">
            <v>0</v>
          </cell>
          <cell r="C601">
            <v>0</v>
          </cell>
          <cell r="D601">
            <v>0</v>
          </cell>
        </row>
        <row r="602">
          <cell r="A602">
            <v>0</v>
          </cell>
          <cell r="B602">
            <v>0</v>
          </cell>
          <cell r="C602">
            <v>0</v>
          </cell>
          <cell r="D602">
            <v>0</v>
          </cell>
        </row>
        <row r="603">
          <cell r="A603">
            <v>0</v>
          </cell>
          <cell r="B603">
            <v>0</v>
          </cell>
          <cell r="C603">
            <v>0</v>
          </cell>
          <cell r="D603">
            <v>0</v>
          </cell>
        </row>
        <row r="604">
          <cell r="A604">
            <v>0</v>
          </cell>
          <cell r="B604">
            <v>0</v>
          </cell>
          <cell r="C604">
            <v>0</v>
          </cell>
          <cell r="D604">
            <v>0</v>
          </cell>
        </row>
        <row r="605">
          <cell r="A605">
            <v>0</v>
          </cell>
          <cell r="B605">
            <v>0</v>
          </cell>
          <cell r="C605">
            <v>0</v>
          </cell>
          <cell r="D605">
            <v>0</v>
          </cell>
        </row>
        <row r="606">
          <cell r="A606">
            <v>0</v>
          </cell>
          <cell r="B606">
            <v>0</v>
          </cell>
          <cell r="C606">
            <v>0</v>
          </cell>
          <cell r="D606">
            <v>0</v>
          </cell>
        </row>
        <row r="607">
          <cell r="A607">
            <v>0</v>
          </cell>
          <cell r="B607">
            <v>0</v>
          </cell>
          <cell r="C607">
            <v>0</v>
          </cell>
          <cell r="D607">
            <v>0</v>
          </cell>
        </row>
        <row r="608">
          <cell r="A608">
            <v>0</v>
          </cell>
          <cell r="B608">
            <v>0</v>
          </cell>
          <cell r="C608">
            <v>0</v>
          </cell>
          <cell r="D608">
            <v>0</v>
          </cell>
        </row>
        <row r="609">
          <cell r="A609">
            <v>0</v>
          </cell>
          <cell r="B609">
            <v>0</v>
          </cell>
          <cell r="C609">
            <v>0</v>
          </cell>
          <cell r="D609">
            <v>0</v>
          </cell>
        </row>
        <row r="610">
          <cell r="A610">
            <v>0</v>
          </cell>
          <cell r="B610">
            <v>0</v>
          </cell>
          <cell r="C610">
            <v>0</v>
          </cell>
          <cell r="D610">
            <v>0</v>
          </cell>
        </row>
        <row r="611">
          <cell r="A611">
            <v>0</v>
          </cell>
          <cell r="B611">
            <v>0</v>
          </cell>
          <cell r="C611">
            <v>0</v>
          </cell>
          <cell r="D611">
            <v>0</v>
          </cell>
        </row>
        <row r="612">
          <cell r="A612">
            <v>0</v>
          </cell>
          <cell r="B612">
            <v>0</v>
          </cell>
          <cell r="C612">
            <v>0</v>
          </cell>
          <cell r="D612">
            <v>0</v>
          </cell>
        </row>
        <row r="613">
          <cell r="A613">
            <v>0</v>
          </cell>
          <cell r="B613">
            <v>0</v>
          </cell>
          <cell r="C613">
            <v>0</v>
          </cell>
          <cell r="D613">
            <v>0</v>
          </cell>
        </row>
        <row r="614">
          <cell r="A614">
            <v>0</v>
          </cell>
          <cell r="B614">
            <v>0</v>
          </cell>
          <cell r="C614">
            <v>0</v>
          </cell>
          <cell r="D614">
            <v>0</v>
          </cell>
        </row>
        <row r="615">
          <cell r="A615">
            <v>0</v>
          </cell>
          <cell r="B615">
            <v>0</v>
          </cell>
          <cell r="C615">
            <v>0</v>
          </cell>
          <cell r="D615">
            <v>0</v>
          </cell>
        </row>
        <row r="616">
          <cell r="A616">
            <v>0</v>
          </cell>
          <cell r="B616">
            <v>0</v>
          </cell>
          <cell r="C616">
            <v>0</v>
          </cell>
          <cell r="D616">
            <v>0</v>
          </cell>
        </row>
        <row r="617">
          <cell r="A617">
            <v>0</v>
          </cell>
          <cell r="B617">
            <v>0</v>
          </cell>
          <cell r="C617">
            <v>0</v>
          </cell>
          <cell r="D617">
            <v>0</v>
          </cell>
        </row>
        <row r="618">
          <cell r="A618">
            <v>0</v>
          </cell>
          <cell r="B618">
            <v>0</v>
          </cell>
          <cell r="C618">
            <v>0</v>
          </cell>
          <cell r="D618">
            <v>0</v>
          </cell>
        </row>
        <row r="619">
          <cell r="A619">
            <v>0</v>
          </cell>
          <cell r="B619">
            <v>0</v>
          </cell>
          <cell r="C619">
            <v>0</v>
          </cell>
          <cell r="D619">
            <v>0</v>
          </cell>
        </row>
        <row r="620">
          <cell r="A620">
            <v>0</v>
          </cell>
          <cell r="B620">
            <v>0</v>
          </cell>
          <cell r="C620">
            <v>0</v>
          </cell>
          <cell r="D620">
            <v>0</v>
          </cell>
        </row>
        <row r="621">
          <cell r="A621">
            <v>0</v>
          </cell>
          <cell r="B621">
            <v>0</v>
          </cell>
          <cell r="C621">
            <v>0</v>
          </cell>
          <cell r="D621">
            <v>0</v>
          </cell>
        </row>
        <row r="622">
          <cell r="A622">
            <v>0</v>
          </cell>
          <cell r="B622">
            <v>0</v>
          </cell>
          <cell r="C622">
            <v>0</v>
          </cell>
          <cell r="D622">
            <v>0</v>
          </cell>
        </row>
        <row r="623">
          <cell r="A623">
            <v>0</v>
          </cell>
          <cell r="B623">
            <v>0</v>
          </cell>
          <cell r="C623">
            <v>0</v>
          </cell>
          <cell r="D623">
            <v>0</v>
          </cell>
        </row>
        <row r="624">
          <cell r="A624">
            <v>0</v>
          </cell>
          <cell r="B624">
            <v>0</v>
          </cell>
          <cell r="C624">
            <v>0</v>
          </cell>
          <cell r="D624">
            <v>0</v>
          </cell>
        </row>
        <row r="625">
          <cell r="A625">
            <v>0</v>
          </cell>
          <cell r="B625">
            <v>0</v>
          </cell>
          <cell r="C625">
            <v>0</v>
          </cell>
          <cell r="D625">
            <v>0</v>
          </cell>
        </row>
        <row r="626">
          <cell r="A626">
            <v>0</v>
          </cell>
          <cell r="B626">
            <v>0</v>
          </cell>
          <cell r="C626">
            <v>0</v>
          </cell>
          <cell r="D626">
            <v>0</v>
          </cell>
        </row>
        <row r="627">
          <cell r="A627">
            <v>0</v>
          </cell>
          <cell r="B627">
            <v>0</v>
          </cell>
          <cell r="C627">
            <v>0</v>
          </cell>
          <cell r="D627">
            <v>0</v>
          </cell>
        </row>
        <row r="628">
          <cell r="A628">
            <v>0</v>
          </cell>
          <cell r="B628">
            <v>0</v>
          </cell>
          <cell r="C628">
            <v>0</v>
          </cell>
          <cell r="D628">
            <v>0</v>
          </cell>
        </row>
        <row r="629">
          <cell r="A629">
            <v>0</v>
          </cell>
          <cell r="B629">
            <v>0</v>
          </cell>
          <cell r="C629">
            <v>0</v>
          </cell>
          <cell r="D629">
            <v>0</v>
          </cell>
        </row>
        <row r="630">
          <cell r="A630">
            <v>0</v>
          </cell>
          <cell r="B630">
            <v>0</v>
          </cell>
          <cell r="C630">
            <v>0</v>
          </cell>
          <cell r="D630">
            <v>0</v>
          </cell>
        </row>
        <row r="631">
          <cell r="A631">
            <v>0</v>
          </cell>
          <cell r="B631">
            <v>0</v>
          </cell>
          <cell r="C631">
            <v>0</v>
          </cell>
          <cell r="D631">
            <v>0</v>
          </cell>
        </row>
        <row r="632">
          <cell r="A632">
            <v>0</v>
          </cell>
          <cell r="B632">
            <v>0</v>
          </cell>
          <cell r="C632">
            <v>0</v>
          </cell>
          <cell r="D632">
            <v>0</v>
          </cell>
        </row>
        <row r="633">
          <cell r="A633">
            <v>0</v>
          </cell>
          <cell r="B633">
            <v>0</v>
          </cell>
          <cell r="C633">
            <v>0</v>
          </cell>
          <cell r="D633">
            <v>0</v>
          </cell>
        </row>
        <row r="634">
          <cell r="A634">
            <v>0</v>
          </cell>
          <cell r="B634">
            <v>0</v>
          </cell>
          <cell r="C634">
            <v>0</v>
          </cell>
          <cell r="D634">
            <v>0</v>
          </cell>
        </row>
        <row r="635">
          <cell r="A635">
            <v>0</v>
          </cell>
          <cell r="B635">
            <v>0</v>
          </cell>
          <cell r="C635">
            <v>0</v>
          </cell>
          <cell r="D635">
            <v>0</v>
          </cell>
        </row>
        <row r="636">
          <cell r="A636">
            <v>0</v>
          </cell>
          <cell r="B636">
            <v>0</v>
          </cell>
          <cell r="C636">
            <v>0</v>
          </cell>
          <cell r="D636">
            <v>0</v>
          </cell>
        </row>
        <row r="637">
          <cell r="A637">
            <v>0</v>
          </cell>
          <cell r="B637">
            <v>0</v>
          </cell>
          <cell r="C637">
            <v>0</v>
          </cell>
          <cell r="D637">
            <v>0</v>
          </cell>
        </row>
        <row r="638">
          <cell r="A638">
            <v>0</v>
          </cell>
          <cell r="B638">
            <v>0</v>
          </cell>
          <cell r="C638">
            <v>0</v>
          </cell>
          <cell r="D638">
            <v>0</v>
          </cell>
        </row>
        <row r="639">
          <cell r="A639">
            <v>0</v>
          </cell>
          <cell r="B639">
            <v>0</v>
          </cell>
          <cell r="C639">
            <v>0</v>
          </cell>
          <cell r="D639">
            <v>0</v>
          </cell>
        </row>
        <row r="640">
          <cell r="A640">
            <v>0</v>
          </cell>
          <cell r="B640">
            <v>0</v>
          </cell>
          <cell r="C640">
            <v>0</v>
          </cell>
          <cell r="D640">
            <v>0</v>
          </cell>
        </row>
        <row r="641">
          <cell r="A641">
            <v>0</v>
          </cell>
          <cell r="B641">
            <v>0</v>
          </cell>
          <cell r="C641">
            <v>0</v>
          </cell>
          <cell r="D641">
            <v>0</v>
          </cell>
        </row>
        <row r="642">
          <cell r="A642">
            <v>0</v>
          </cell>
          <cell r="B642">
            <v>0</v>
          </cell>
          <cell r="C642">
            <v>0</v>
          </cell>
          <cell r="D642">
            <v>0</v>
          </cell>
        </row>
        <row r="643">
          <cell r="A643">
            <v>0</v>
          </cell>
          <cell r="B643">
            <v>0</v>
          </cell>
          <cell r="C643">
            <v>0</v>
          </cell>
          <cell r="D643">
            <v>0</v>
          </cell>
        </row>
        <row r="644">
          <cell r="A644">
            <v>0</v>
          </cell>
          <cell r="B644">
            <v>0</v>
          </cell>
          <cell r="C644">
            <v>0</v>
          </cell>
          <cell r="D644">
            <v>0</v>
          </cell>
        </row>
        <row r="645">
          <cell r="A645">
            <v>0</v>
          </cell>
          <cell r="B645">
            <v>0</v>
          </cell>
          <cell r="C645">
            <v>0</v>
          </cell>
          <cell r="D645">
            <v>0</v>
          </cell>
        </row>
        <row r="646">
          <cell r="A646">
            <v>0</v>
          </cell>
          <cell r="B646">
            <v>0</v>
          </cell>
          <cell r="C646">
            <v>0</v>
          </cell>
          <cell r="D646">
            <v>0</v>
          </cell>
        </row>
        <row r="647">
          <cell r="A647">
            <v>0</v>
          </cell>
          <cell r="B647">
            <v>0</v>
          </cell>
          <cell r="C647">
            <v>0</v>
          </cell>
          <cell r="D647">
            <v>0</v>
          </cell>
        </row>
        <row r="648">
          <cell r="A648">
            <v>0</v>
          </cell>
          <cell r="B648">
            <v>0</v>
          </cell>
          <cell r="C648">
            <v>0</v>
          </cell>
          <cell r="D648">
            <v>0</v>
          </cell>
        </row>
        <row r="649">
          <cell r="A649">
            <v>0</v>
          </cell>
          <cell r="B649">
            <v>0</v>
          </cell>
          <cell r="C649">
            <v>0</v>
          </cell>
          <cell r="D649">
            <v>0</v>
          </cell>
        </row>
        <row r="650">
          <cell r="A650">
            <v>0</v>
          </cell>
          <cell r="B650">
            <v>0</v>
          </cell>
          <cell r="C650">
            <v>0</v>
          </cell>
          <cell r="D650">
            <v>0</v>
          </cell>
        </row>
        <row r="651">
          <cell r="A651">
            <v>0</v>
          </cell>
          <cell r="B651">
            <v>0</v>
          </cell>
          <cell r="C651">
            <v>0</v>
          </cell>
          <cell r="D651">
            <v>0</v>
          </cell>
        </row>
        <row r="652">
          <cell r="A652">
            <v>0</v>
          </cell>
          <cell r="B652">
            <v>0</v>
          </cell>
          <cell r="C652">
            <v>0</v>
          </cell>
          <cell r="D652">
            <v>0</v>
          </cell>
        </row>
        <row r="653">
          <cell r="A653">
            <v>0</v>
          </cell>
          <cell r="B653">
            <v>0</v>
          </cell>
          <cell r="C653">
            <v>0</v>
          </cell>
          <cell r="D653">
            <v>0</v>
          </cell>
        </row>
        <row r="654">
          <cell r="A654">
            <v>0</v>
          </cell>
          <cell r="B654">
            <v>0</v>
          </cell>
          <cell r="C654">
            <v>0</v>
          </cell>
          <cell r="D654">
            <v>0</v>
          </cell>
        </row>
        <row r="655">
          <cell r="A655">
            <v>0</v>
          </cell>
          <cell r="B655">
            <v>0</v>
          </cell>
          <cell r="C655">
            <v>0</v>
          </cell>
          <cell r="D655">
            <v>0</v>
          </cell>
        </row>
        <row r="656">
          <cell r="A656">
            <v>0</v>
          </cell>
          <cell r="B656">
            <v>0</v>
          </cell>
          <cell r="C656">
            <v>0</v>
          </cell>
          <cell r="D656">
            <v>0</v>
          </cell>
        </row>
        <row r="657">
          <cell r="A657">
            <v>0</v>
          </cell>
          <cell r="B657">
            <v>0</v>
          </cell>
          <cell r="C657">
            <v>0</v>
          </cell>
          <cell r="D657">
            <v>0</v>
          </cell>
        </row>
        <row r="658">
          <cell r="A658">
            <v>0</v>
          </cell>
          <cell r="B658">
            <v>0</v>
          </cell>
          <cell r="C658">
            <v>0</v>
          </cell>
          <cell r="D658">
            <v>0</v>
          </cell>
        </row>
        <row r="659">
          <cell r="A659">
            <v>0</v>
          </cell>
          <cell r="B659">
            <v>0</v>
          </cell>
          <cell r="C659">
            <v>0</v>
          </cell>
          <cell r="D659">
            <v>0</v>
          </cell>
        </row>
        <row r="660">
          <cell r="A660">
            <v>0</v>
          </cell>
          <cell r="B660">
            <v>0</v>
          </cell>
          <cell r="C660">
            <v>0</v>
          </cell>
          <cell r="D660">
            <v>0</v>
          </cell>
        </row>
        <row r="661">
          <cell r="A661">
            <v>0</v>
          </cell>
          <cell r="B661">
            <v>0</v>
          </cell>
          <cell r="C661">
            <v>0</v>
          </cell>
          <cell r="D661">
            <v>0</v>
          </cell>
        </row>
        <row r="662">
          <cell r="A662">
            <v>0</v>
          </cell>
          <cell r="B662">
            <v>0</v>
          </cell>
          <cell r="C662">
            <v>0</v>
          </cell>
          <cell r="D662">
            <v>0</v>
          </cell>
        </row>
        <row r="663">
          <cell r="A663">
            <v>0</v>
          </cell>
          <cell r="B663">
            <v>0</v>
          </cell>
          <cell r="C663">
            <v>0</v>
          </cell>
          <cell r="D663">
            <v>0</v>
          </cell>
        </row>
        <row r="664">
          <cell r="A664">
            <v>0</v>
          </cell>
          <cell r="B664">
            <v>0</v>
          </cell>
          <cell r="C664">
            <v>0</v>
          </cell>
          <cell r="D664">
            <v>0</v>
          </cell>
        </row>
        <row r="665">
          <cell r="A665">
            <v>0</v>
          </cell>
          <cell r="B665">
            <v>0</v>
          </cell>
          <cell r="C665">
            <v>0</v>
          </cell>
          <cell r="D665">
            <v>0</v>
          </cell>
        </row>
        <row r="666">
          <cell r="A666">
            <v>0</v>
          </cell>
          <cell r="B666">
            <v>0</v>
          </cell>
          <cell r="C666">
            <v>0</v>
          </cell>
          <cell r="D666">
            <v>0</v>
          </cell>
        </row>
        <row r="667">
          <cell r="A667">
            <v>0</v>
          </cell>
          <cell r="B667">
            <v>0</v>
          </cell>
          <cell r="C667">
            <v>0</v>
          </cell>
          <cell r="D667">
            <v>0</v>
          </cell>
        </row>
        <row r="668">
          <cell r="A668">
            <v>0</v>
          </cell>
          <cell r="B668">
            <v>0</v>
          </cell>
          <cell r="C668">
            <v>0</v>
          </cell>
          <cell r="D668">
            <v>0</v>
          </cell>
        </row>
        <row r="669">
          <cell r="A669">
            <v>0</v>
          </cell>
          <cell r="B669">
            <v>0</v>
          </cell>
          <cell r="C669">
            <v>0</v>
          </cell>
          <cell r="D669">
            <v>0</v>
          </cell>
        </row>
        <row r="670">
          <cell r="A670">
            <v>0</v>
          </cell>
          <cell r="B670">
            <v>0</v>
          </cell>
          <cell r="C670">
            <v>0</v>
          </cell>
          <cell r="D670">
            <v>0</v>
          </cell>
        </row>
        <row r="671">
          <cell r="A671">
            <v>0</v>
          </cell>
          <cell r="B671">
            <v>0</v>
          </cell>
          <cell r="C671">
            <v>0</v>
          </cell>
          <cell r="D671">
            <v>0</v>
          </cell>
        </row>
        <row r="672">
          <cell r="A672">
            <v>0</v>
          </cell>
          <cell r="B672">
            <v>0</v>
          </cell>
          <cell r="C672">
            <v>0</v>
          </cell>
          <cell r="D672">
            <v>0</v>
          </cell>
        </row>
        <row r="673">
          <cell r="A673">
            <v>0</v>
          </cell>
          <cell r="B673">
            <v>0</v>
          </cell>
          <cell r="C673">
            <v>0</v>
          </cell>
          <cell r="D673">
            <v>0</v>
          </cell>
        </row>
        <row r="674">
          <cell r="A674">
            <v>0</v>
          </cell>
          <cell r="B674">
            <v>0</v>
          </cell>
          <cell r="C674">
            <v>0</v>
          </cell>
          <cell r="D674">
            <v>0</v>
          </cell>
        </row>
        <row r="675">
          <cell r="A675">
            <v>0</v>
          </cell>
          <cell r="B675">
            <v>0</v>
          </cell>
          <cell r="C675">
            <v>0</v>
          </cell>
          <cell r="D675">
            <v>0</v>
          </cell>
        </row>
        <row r="676">
          <cell r="A676">
            <v>0</v>
          </cell>
          <cell r="B676">
            <v>0</v>
          </cell>
          <cell r="C676">
            <v>0</v>
          </cell>
          <cell r="D676">
            <v>0</v>
          </cell>
        </row>
        <row r="677">
          <cell r="A677">
            <v>0</v>
          </cell>
          <cell r="B677">
            <v>0</v>
          </cell>
          <cell r="C677">
            <v>0</v>
          </cell>
          <cell r="D677">
            <v>0</v>
          </cell>
        </row>
        <row r="678">
          <cell r="A678">
            <v>0</v>
          </cell>
          <cell r="B678">
            <v>0</v>
          </cell>
          <cell r="C678">
            <v>0</v>
          </cell>
          <cell r="D678">
            <v>0</v>
          </cell>
        </row>
        <row r="679">
          <cell r="A679">
            <v>0</v>
          </cell>
          <cell r="B679">
            <v>0</v>
          </cell>
          <cell r="C679">
            <v>0</v>
          </cell>
          <cell r="D679">
            <v>0</v>
          </cell>
        </row>
        <row r="680">
          <cell r="A680">
            <v>0</v>
          </cell>
          <cell r="B680">
            <v>0</v>
          </cell>
          <cell r="C680">
            <v>0</v>
          </cell>
          <cell r="D680">
            <v>0</v>
          </cell>
        </row>
        <row r="681">
          <cell r="A681">
            <v>0</v>
          </cell>
          <cell r="B681">
            <v>0</v>
          </cell>
          <cell r="C681">
            <v>0</v>
          </cell>
          <cell r="D681">
            <v>0</v>
          </cell>
        </row>
        <row r="682">
          <cell r="A682">
            <v>0</v>
          </cell>
          <cell r="B682">
            <v>0</v>
          </cell>
          <cell r="C682">
            <v>0</v>
          </cell>
          <cell r="D682">
            <v>0</v>
          </cell>
        </row>
        <row r="683">
          <cell r="A683">
            <v>0</v>
          </cell>
          <cell r="B683">
            <v>0</v>
          </cell>
          <cell r="C683">
            <v>0</v>
          </cell>
          <cell r="D683">
            <v>0</v>
          </cell>
        </row>
        <row r="684">
          <cell r="A684">
            <v>0</v>
          </cell>
          <cell r="B684">
            <v>0</v>
          </cell>
          <cell r="C684">
            <v>0</v>
          </cell>
          <cell r="D684">
            <v>0</v>
          </cell>
        </row>
        <row r="685">
          <cell r="A685">
            <v>0</v>
          </cell>
          <cell r="B685">
            <v>0</v>
          </cell>
          <cell r="C685">
            <v>0</v>
          </cell>
          <cell r="D685">
            <v>0</v>
          </cell>
        </row>
        <row r="686">
          <cell r="A686">
            <v>0</v>
          </cell>
          <cell r="B686">
            <v>0</v>
          </cell>
          <cell r="C686">
            <v>0</v>
          </cell>
          <cell r="D686">
            <v>0</v>
          </cell>
        </row>
        <row r="687">
          <cell r="A687">
            <v>0</v>
          </cell>
          <cell r="B687">
            <v>0</v>
          </cell>
          <cell r="C687">
            <v>0</v>
          </cell>
          <cell r="D687">
            <v>0</v>
          </cell>
        </row>
        <row r="688">
          <cell r="A688">
            <v>0</v>
          </cell>
          <cell r="B688">
            <v>0</v>
          </cell>
          <cell r="C688">
            <v>0</v>
          </cell>
          <cell r="D688">
            <v>0</v>
          </cell>
        </row>
        <row r="689">
          <cell r="A689">
            <v>0</v>
          </cell>
          <cell r="B689">
            <v>0</v>
          </cell>
          <cell r="C689">
            <v>0</v>
          </cell>
          <cell r="D689">
            <v>0</v>
          </cell>
        </row>
        <row r="690">
          <cell r="A690">
            <v>0</v>
          </cell>
          <cell r="B690">
            <v>0</v>
          </cell>
          <cell r="C690">
            <v>0</v>
          </cell>
          <cell r="D690">
            <v>0</v>
          </cell>
        </row>
        <row r="691">
          <cell r="A691">
            <v>0</v>
          </cell>
          <cell r="B691">
            <v>0</v>
          </cell>
          <cell r="C691">
            <v>0</v>
          </cell>
          <cell r="D691">
            <v>0</v>
          </cell>
        </row>
        <row r="692">
          <cell r="A692">
            <v>0</v>
          </cell>
          <cell r="B692">
            <v>0</v>
          </cell>
          <cell r="C692">
            <v>0</v>
          </cell>
          <cell r="D692">
            <v>0</v>
          </cell>
        </row>
        <row r="693">
          <cell r="A693">
            <v>0</v>
          </cell>
          <cell r="B693">
            <v>0</v>
          </cell>
          <cell r="C693">
            <v>0</v>
          </cell>
          <cell r="D693">
            <v>0</v>
          </cell>
        </row>
        <row r="694">
          <cell r="A694">
            <v>0</v>
          </cell>
          <cell r="B694">
            <v>0</v>
          </cell>
          <cell r="C694">
            <v>0</v>
          </cell>
          <cell r="D694">
            <v>0</v>
          </cell>
        </row>
        <row r="695">
          <cell r="A695">
            <v>0</v>
          </cell>
          <cell r="B695">
            <v>0</v>
          </cell>
          <cell r="C695">
            <v>0</v>
          </cell>
          <cell r="D695">
            <v>0</v>
          </cell>
        </row>
        <row r="696">
          <cell r="A696">
            <v>0</v>
          </cell>
          <cell r="B696">
            <v>0</v>
          </cell>
          <cell r="C696">
            <v>0</v>
          </cell>
          <cell r="D696">
            <v>0</v>
          </cell>
        </row>
        <row r="697">
          <cell r="A697">
            <v>0</v>
          </cell>
          <cell r="B697">
            <v>0</v>
          </cell>
          <cell r="C697">
            <v>0</v>
          </cell>
          <cell r="D697">
            <v>0</v>
          </cell>
        </row>
        <row r="698">
          <cell r="A698">
            <v>0</v>
          </cell>
          <cell r="B698">
            <v>0</v>
          </cell>
          <cell r="C698">
            <v>0</v>
          </cell>
          <cell r="D698">
            <v>0</v>
          </cell>
        </row>
        <row r="699">
          <cell r="A699">
            <v>0</v>
          </cell>
          <cell r="B699">
            <v>0</v>
          </cell>
          <cell r="C699">
            <v>0</v>
          </cell>
          <cell r="D699">
            <v>0</v>
          </cell>
        </row>
        <row r="700">
          <cell r="A700">
            <v>0</v>
          </cell>
          <cell r="B700">
            <v>0</v>
          </cell>
          <cell r="C700">
            <v>0</v>
          </cell>
          <cell r="D700">
            <v>0</v>
          </cell>
        </row>
        <row r="701">
          <cell r="A701">
            <v>0</v>
          </cell>
          <cell r="B701">
            <v>0</v>
          </cell>
          <cell r="C701">
            <v>0</v>
          </cell>
          <cell r="D701">
            <v>0</v>
          </cell>
        </row>
        <row r="702">
          <cell r="A702">
            <v>0</v>
          </cell>
          <cell r="B702">
            <v>0</v>
          </cell>
          <cell r="C702">
            <v>0</v>
          </cell>
          <cell r="D702">
            <v>0</v>
          </cell>
        </row>
        <row r="703">
          <cell r="A703">
            <v>0</v>
          </cell>
          <cell r="B703">
            <v>0</v>
          </cell>
          <cell r="C703">
            <v>0</v>
          </cell>
          <cell r="D703">
            <v>0</v>
          </cell>
        </row>
        <row r="704">
          <cell r="A704">
            <v>0</v>
          </cell>
          <cell r="B704">
            <v>0</v>
          </cell>
          <cell r="C704">
            <v>0</v>
          </cell>
          <cell r="D704">
            <v>0</v>
          </cell>
        </row>
        <row r="705">
          <cell r="A705">
            <v>0</v>
          </cell>
          <cell r="B705">
            <v>0</v>
          </cell>
          <cell r="C705">
            <v>0</v>
          </cell>
          <cell r="D705">
            <v>0</v>
          </cell>
        </row>
        <row r="706">
          <cell r="A706">
            <v>0</v>
          </cell>
          <cell r="B706">
            <v>0</v>
          </cell>
          <cell r="C706">
            <v>0</v>
          </cell>
          <cell r="D706">
            <v>0</v>
          </cell>
        </row>
        <row r="707">
          <cell r="A707">
            <v>0</v>
          </cell>
          <cell r="B707">
            <v>0</v>
          </cell>
          <cell r="C707">
            <v>0</v>
          </cell>
          <cell r="D707">
            <v>0</v>
          </cell>
        </row>
        <row r="708">
          <cell r="A708">
            <v>0</v>
          </cell>
          <cell r="B708">
            <v>0</v>
          </cell>
          <cell r="C708">
            <v>0</v>
          </cell>
          <cell r="D708">
            <v>0</v>
          </cell>
        </row>
        <row r="709">
          <cell r="A709">
            <v>0</v>
          </cell>
          <cell r="B709">
            <v>0</v>
          </cell>
          <cell r="C709">
            <v>0</v>
          </cell>
          <cell r="D709">
            <v>0</v>
          </cell>
        </row>
        <row r="710">
          <cell r="A710">
            <v>0</v>
          </cell>
          <cell r="B710">
            <v>0</v>
          </cell>
          <cell r="C710">
            <v>0</v>
          </cell>
          <cell r="D710">
            <v>0</v>
          </cell>
        </row>
        <row r="711">
          <cell r="A711">
            <v>0</v>
          </cell>
          <cell r="B711">
            <v>0</v>
          </cell>
          <cell r="C711">
            <v>0</v>
          </cell>
          <cell r="D711">
            <v>0</v>
          </cell>
        </row>
        <row r="712">
          <cell r="A712">
            <v>0</v>
          </cell>
          <cell r="B712">
            <v>0</v>
          </cell>
          <cell r="C712">
            <v>0</v>
          </cell>
          <cell r="D712">
            <v>0</v>
          </cell>
        </row>
        <row r="713">
          <cell r="A713">
            <v>0</v>
          </cell>
          <cell r="B713">
            <v>0</v>
          </cell>
          <cell r="C713">
            <v>0</v>
          </cell>
          <cell r="D713">
            <v>0</v>
          </cell>
        </row>
        <row r="714">
          <cell r="A714">
            <v>0</v>
          </cell>
          <cell r="B714">
            <v>0</v>
          </cell>
          <cell r="C714">
            <v>0</v>
          </cell>
          <cell r="D714">
            <v>0</v>
          </cell>
        </row>
        <row r="715">
          <cell r="A715">
            <v>0</v>
          </cell>
          <cell r="B715">
            <v>0</v>
          </cell>
          <cell r="C715">
            <v>0</v>
          </cell>
          <cell r="D715">
            <v>0</v>
          </cell>
        </row>
        <row r="716">
          <cell r="A716">
            <v>0</v>
          </cell>
          <cell r="B716">
            <v>0</v>
          </cell>
          <cell r="C716">
            <v>0</v>
          </cell>
          <cell r="D716">
            <v>0</v>
          </cell>
        </row>
        <row r="717">
          <cell r="A717">
            <v>0</v>
          </cell>
          <cell r="B717">
            <v>0</v>
          </cell>
          <cell r="C717">
            <v>0</v>
          </cell>
          <cell r="D717">
            <v>0</v>
          </cell>
        </row>
        <row r="718">
          <cell r="A718">
            <v>0</v>
          </cell>
          <cell r="B718">
            <v>0</v>
          </cell>
          <cell r="C718">
            <v>0</v>
          </cell>
          <cell r="D718">
            <v>0</v>
          </cell>
        </row>
        <row r="719">
          <cell r="A719">
            <v>0</v>
          </cell>
          <cell r="B719">
            <v>0</v>
          </cell>
          <cell r="C719">
            <v>0</v>
          </cell>
          <cell r="D719">
            <v>0</v>
          </cell>
        </row>
        <row r="720">
          <cell r="A720">
            <v>0</v>
          </cell>
          <cell r="B720">
            <v>0</v>
          </cell>
          <cell r="C720">
            <v>0</v>
          </cell>
          <cell r="D720">
            <v>0</v>
          </cell>
        </row>
        <row r="721">
          <cell r="A721">
            <v>0</v>
          </cell>
          <cell r="B721">
            <v>0</v>
          </cell>
          <cell r="C721">
            <v>0</v>
          </cell>
          <cell r="D721">
            <v>0</v>
          </cell>
        </row>
        <row r="722">
          <cell r="A722">
            <v>0</v>
          </cell>
          <cell r="B722">
            <v>0</v>
          </cell>
          <cell r="C722">
            <v>0</v>
          </cell>
          <cell r="D722">
            <v>0</v>
          </cell>
        </row>
        <row r="723">
          <cell r="A723">
            <v>0</v>
          </cell>
          <cell r="B723">
            <v>0</v>
          </cell>
          <cell r="C723">
            <v>0</v>
          </cell>
          <cell r="D723">
            <v>0</v>
          </cell>
        </row>
        <row r="724">
          <cell r="A724">
            <v>0</v>
          </cell>
          <cell r="B724">
            <v>0</v>
          </cell>
          <cell r="C724">
            <v>0</v>
          </cell>
          <cell r="D724">
            <v>0</v>
          </cell>
        </row>
        <row r="725">
          <cell r="A725">
            <v>0</v>
          </cell>
          <cell r="B725">
            <v>0</v>
          </cell>
          <cell r="C725">
            <v>0</v>
          </cell>
          <cell r="D725">
            <v>0</v>
          </cell>
        </row>
        <row r="726">
          <cell r="A726">
            <v>0</v>
          </cell>
          <cell r="B726">
            <v>0</v>
          </cell>
          <cell r="C726">
            <v>0</v>
          </cell>
          <cell r="D726">
            <v>0</v>
          </cell>
        </row>
        <row r="727">
          <cell r="A727">
            <v>0</v>
          </cell>
          <cell r="B727">
            <v>0</v>
          </cell>
          <cell r="C727">
            <v>0</v>
          </cell>
          <cell r="D727">
            <v>0</v>
          </cell>
        </row>
        <row r="728">
          <cell r="A728">
            <v>0</v>
          </cell>
          <cell r="B728">
            <v>0</v>
          </cell>
          <cell r="C728">
            <v>0</v>
          </cell>
          <cell r="D728">
            <v>0</v>
          </cell>
        </row>
        <row r="729">
          <cell r="A729">
            <v>0</v>
          </cell>
          <cell r="B729">
            <v>0</v>
          </cell>
          <cell r="C729">
            <v>0</v>
          </cell>
          <cell r="D729">
            <v>0</v>
          </cell>
        </row>
        <row r="730">
          <cell r="A730">
            <v>0</v>
          </cell>
          <cell r="B730">
            <v>0</v>
          </cell>
          <cell r="C730">
            <v>0</v>
          </cell>
          <cell r="D730">
            <v>0</v>
          </cell>
        </row>
        <row r="731">
          <cell r="A731">
            <v>0</v>
          </cell>
          <cell r="B731">
            <v>0</v>
          </cell>
          <cell r="C731">
            <v>0</v>
          </cell>
          <cell r="D731">
            <v>0</v>
          </cell>
        </row>
        <row r="732">
          <cell r="A732">
            <v>0</v>
          </cell>
          <cell r="B732">
            <v>0</v>
          </cell>
          <cell r="C732">
            <v>0</v>
          </cell>
          <cell r="D732">
            <v>0</v>
          </cell>
        </row>
        <row r="733">
          <cell r="A733">
            <v>0</v>
          </cell>
          <cell r="B733">
            <v>0</v>
          </cell>
          <cell r="C733">
            <v>0</v>
          </cell>
          <cell r="D733">
            <v>0</v>
          </cell>
        </row>
        <row r="734">
          <cell r="A734">
            <v>0</v>
          </cell>
          <cell r="B734">
            <v>0</v>
          </cell>
          <cell r="C734">
            <v>0</v>
          </cell>
          <cell r="D734">
            <v>0</v>
          </cell>
        </row>
        <row r="735">
          <cell r="A735">
            <v>0</v>
          </cell>
          <cell r="B735">
            <v>0</v>
          </cell>
          <cell r="C735">
            <v>0</v>
          </cell>
          <cell r="D735">
            <v>0</v>
          </cell>
        </row>
        <row r="736">
          <cell r="A736">
            <v>0</v>
          </cell>
          <cell r="B736">
            <v>0</v>
          </cell>
          <cell r="C736">
            <v>0</v>
          </cell>
          <cell r="D736">
            <v>0</v>
          </cell>
        </row>
        <row r="737">
          <cell r="A737">
            <v>0</v>
          </cell>
          <cell r="B737">
            <v>0</v>
          </cell>
          <cell r="C737">
            <v>0</v>
          </cell>
          <cell r="D737">
            <v>0</v>
          </cell>
        </row>
        <row r="738">
          <cell r="A738">
            <v>0</v>
          </cell>
          <cell r="B738">
            <v>0</v>
          </cell>
          <cell r="C738">
            <v>0</v>
          </cell>
          <cell r="D738">
            <v>0</v>
          </cell>
        </row>
        <row r="739">
          <cell r="A739">
            <v>0</v>
          </cell>
          <cell r="B739">
            <v>0</v>
          </cell>
          <cell r="C739">
            <v>0</v>
          </cell>
          <cell r="D739">
            <v>0</v>
          </cell>
        </row>
        <row r="740">
          <cell r="A740">
            <v>0</v>
          </cell>
          <cell r="B740">
            <v>0</v>
          </cell>
          <cell r="C740">
            <v>0</v>
          </cell>
          <cell r="D740">
            <v>0</v>
          </cell>
        </row>
        <row r="741">
          <cell r="A741">
            <v>0</v>
          </cell>
          <cell r="B741">
            <v>0</v>
          </cell>
          <cell r="C741">
            <v>0</v>
          </cell>
          <cell r="D741">
            <v>0</v>
          </cell>
        </row>
        <row r="742">
          <cell r="A742">
            <v>0</v>
          </cell>
          <cell r="B742">
            <v>0</v>
          </cell>
          <cell r="C742">
            <v>0</v>
          </cell>
          <cell r="D742">
            <v>0</v>
          </cell>
        </row>
        <row r="743">
          <cell r="A743">
            <v>0</v>
          </cell>
          <cell r="B743">
            <v>0</v>
          </cell>
          <cell r="C743">
            <v>0</v>
          </cell>
          <cell r="D743">
            <v>0</v>
          </cell>
        </row>
        <row r="744">
          <cell r="A744">
            <v>0</v>
          </cell>
          <cell r="B744">
            <v>0</v>
          </cell>
          <cell r="C744">
            <v>0</v>
          </cell>
          <cell r="D744">
            <v>0</v>
          </cell>
        </row>
        <row r="745">
          <cell r="A745">
            <v>0</v>
          </cell>
          <cell r="B745">
            <v>0</v>
          </cell>
          <cell r="C745">
            <v>0</v>
          </cell>
          <cell r="D745">
            <v>0</v>
          </cell>
        </row>
        <row r="746">
          <cell r="A746">
            <v>0</v>
          </cell>
          <cell r="B746">
            <v>0</v>
          </cell>
          <cell r="C746">
            <v>0</v>
          </cell>
          <cell r="D746">
            <v>0</v>
          </cell>
        </row>
        <row r="747">
          <cell r="A747">
            <v>0</v>
          </cell>
          <cell r="B747">
            <v>0</v>
          </cell>
          <cell r="C747">
            <v>0</v>
          </cell>
          <cell r="D747">
            <v>0</v>
          </cell>
        </row>
        <row r="748">
          <cell r="A748">
            <v>0</v>
          </cell>
          <cell r="B748">
            <v>0</v>
          </cell>
          <cell r="C748">
            <v>0</v>
          </cell>
          <cell r="D748">
            <v>0</v>
          </cell>
        </row>
        <row r="749">
          <cell r="A749">
            <v>0</v>
          </cell>
          <cell r="B749">
            <v>0</v>
          </cell>
          <cell r="C749">
            <v>0</v>
          </cell>
          <cell r="D749">
            <v>0</v>
          </cell>
        </row>
        <row r="750">
          <cell r="A750">
            <v>0</v>
          </cell>
          <cell r="B750">
            <v>0</v>
          </cell>
          <cell r="C750">
            <v>0</v>
          </cell>
          <cell r="D750">
            <v>0</v>
          </cell>
        </row>
        <row r="751">
          <cell r="A751">
            <v>0</v>
          </cell>
          <cell r="B751">
            <v>0</v>
          </cell>
          <cell r="C751">
            <v>0</v>
          </cell>
          <cell r="D751">
            <v>0</v>
          </cell>
        </row>
        <row r="752">
          <cell r="A752">
            <v>0</v>
          </cell>
          <cell r="B752">
            <v>0</v>
          </cell>
          <cell r="C752">
            <v>0</v>
          </cell>
          <cell r="D752">
            <v>0</v>
          </cell>
        </row>
        <row r="753">
          <cell r="A753">
            <v>0</v>
          </cell>
          <cell r="B753">
            <v>0</v>
          </cell>
          <cell r="C753">
            <v>0</v>
          </cell>
          <cell r="D753">
            <v>0</v>
          </cell>
        </row>
        <row r="754">
          <cell r="A754">
            <v>0</v>
          </cell>
          <cell r="B754">
            <v>0</v>
          </cell>
          <cell r="C754">
            <v>0</v>
          </cell>
          <cell r="D754">
            <v>0</v>
          </cell>
        </row>
        <row r="755">
          <cell r="A755">
            <v>0</v>
          </cell>
          <cell r="B755">
            <v>0</v>
          </cell>
          <cell r="C755">
            <v>0</v>
          </cell>
          <cell r="D755">
            <v>0</v>
          </cell>
        </row>
        <row r="756">
          <cell r="A756">
            <v>0</v>
          </cell>
          <cell r="B756">
            <v>0</v>
          </cell>
          <cell r="C756">
            <v>0</v>
          </cell>
          <cell r="D756">
            <v>0</v>
          </cell>
        </row>
        <row r="757">
          <cell r="A757">
            <v>0</v>
          </cell>
          <cell r="B757">
            <v>0</v>
          </cell>
          <cell r="C757">
            <v>0</v>
          </cell>
          <cell r="D757">
            <v>0</v>
          </cell>
        </row>
        <row r="758">
          <cell r="A758">
            <v>0</v>
          </cell>
          <cell r="B758">
            <v>0</v>
          </cell>
          <cell r="C758">
            <v>0</v>
          </cell>
          <cell r="D758">
            <v>0</v>
          </cell>
        </row>
        <row r="759">
          <cell r="A759">
            <v>0</v>
          </cell>
          <cell r="B759">
            <v>0</v>
          </cell>
          <cell r="C759">
            <v>0</v>
          </cell>
          <cell r="D759">
            <v>0</v>
          </cell>
        </row>
        <row r="760">
          <cell r="A760">
            <v>0</v>
          </cell>
          <cell r="B760">
            <v>0</v>
          </cell>
          <cell r="C760">
            <v>0</v>
          </cell>
          <cell r="D760">
            <v>0</v>
          </cell>
        </row>
        <row r="761">
          <cell r="A761">
            <v>0</v>
          </cell>
          <cell r="B761">
            <v>0</v>
          </cell>
          <cell r="C761">
            <v>0</v>
          </cell>
          <cell r="D761">
            <v>0</v>
          </cell>
        </row>
        <row r="762">
          <cell r="A762">
            <v>0</v>
          </cell>
          <cell r="B762">
            <v>0</v>
          </cell>
          <cell r="C762">
            <v>0</v>
          </cell>
          <cell r="D762">
            <v>0</v>
          </cell>
        </row>
        <row r="763">
          <cell r="A763">
            <v>0</v>
          </cell>
          <cell r="B763">
            <v>0</v>
          </cell>
          <cell r="C763">
            <v>0</v>
          </cell>
          <cell r="D763">
            <v>0</v>
          </cell>
        </row>
        <row r="764">
          <cell r="A764">
            <v>0</v>
          </cell>
          <cell r="B764">
            <v>0</v>
          </cell>
          <cell r="C764">
            <v>0</v>
          </cell>
          <cell r="D764">
            <v>0</v>
          </cell>
        </row>
        <row r="765">
          <cell r="A765">
            <v>0</v>
          </cell>
          <cell r="B765">
            <v>0</v>
          </cell>
          <cell r="C765">
            <v>0</v>
          </cell>
          <cell r="D765">
            <v>0</v>
          </cell>
        </row>
        <row r="766">
          <cell r="A766">
            <v>0</v>
          </cell>
          <cell r="B766">
            <v>0</v>
          </cell>
          <cell r="C766">
            <v>0</v>
          </cell>
          <cell r="D766">
            <v>0</v>
          </cell>
        </row>
        <row r="767">
          <cell r="A767">
            <v>0</v>
          </cell>
          <cell r="B767">
            <v>0</v>
          </cell>
          <cell r="C767">
            <v>0</v>
          </cell>
          <cell r="D767">
            <v>0</v>
          </cell>
        </row>
        <row r="768">
          <cell r="A768">
            <v>0</v>
          </cell>
          <cell r="B768">
            <v>0</v>
          </cell>
          <cell r="C768">
            <v>0</v>
          </cell>
          <cell r="D768">
            <v>0</v>
          </cell>
        </row>
        <row r="769">
          <cell r="A769">
            <v>0</v>
          </cell>
          <cell r="B769">
            <v>0</v>
          </cell>
          <cell r="C769">
            <v>0</v>
          </cell>
          <cell r="D769">
            <v>0</v>
          </cell>
        </row>
        <row r="770">
          <cell r="A770">
            <v>0</v>
          </cell>
          <cell r="B770">
            <v>0</v>
          </cell>
          <cell r="C770">
            <v>0</v>
          </cell>
          <cell r="D770">
            <v>0</v>
          </cell>
        </row>
        <row r="771">
          <cell r="A771">
            <v>0</v>
          </cell>
          <cell r="B771">
            <v>0</v>
          </cell>
          <cell r="C771">
            <v>0</v>
          </cell>
          <cell r="D771">
            <v>0</v>
          </cell>
        </row>
        <row r="772">
          <cell r="A772">
            <v>0</v>
          </cell>
          <cell r="B772">
            <v>0</v>
          </cell>
          <cell r="C772">
            <v>0</v>
          </cell>
          <cell r="D772">
            <v>0</v>
          </cell>
        </row>
        <row r="773">
          <cell r="A773">
            <v>0</v>
          </cell>
          <cell r="B773">
            <v>0</v>
          </cell>
          <cell r="C773">
            <v>0</v>
          </cell>
          <cell r="D773">
            <v>0</v>
          </cell>
        </row>
        <row r="774">
          <cell r="A774">
            <v>0</v>
          </cell>
          <cell r="B774">
            <v>0</v>
          </cell>
          <cell r="C774">
            <v>0</v>
          </cell>
          <cell r="D774">
            <v>0</v>
          </cell>
        </row>
        <row r="775">
          <cell r="A775">
            <v>0</v>
          </cell>
          <cell r="B775">
            <v>0</v>
          </cell>
          <cell r="C775">
            <v>0</v>
          </cell>
          <cell r="D775">
            <v>0</v>
          </cell>
        </row>
        <row r="776">
          <cell r="A776">
            <v>0</v>
          </cell>
          <cell r="B776">
            <v>0</v>
          </cell>
          <cell r="C776">
            <v>0</v>
          </cell>
          <cell r="D776">
            <v>0</v>
          </cell>
        </row>
        <row r="777">
          <cell r="A777">
            <v>0</v>
          </cell>
          <cell r="B777">
            <v>0</v>
          </cell>
          <cell r="C777">
            <v>0</v>
          </cell>
          <cell r="D777">
            <v>0</v>
          </cell>
        </row>
        <row r="778">
          <cell r="A778">
            <v>0</v>
          </cell>
          <cell r="B778">
            <v>0</v>
          </cell>
          <cell r="C778">
            <v>0</v>
          </cell>
          <cell r="D778">
            <v>0</v>
          </cell>
        </row>
        <row r="779">
          <cell r="A779">
            <v>0</v>
          </cell>
          <cell r="B779">
            <v>0</v>
          </cell>
          <cell r="C779">
            <v>0</v>
          </cell>
          <cell r="D779">
            <v>0</v>
          </cell>
        </row>
        <row r="780">
          <cell r="A780">
            <v>0</v>
          </cell>
          <cell r="B780">
            <v>0</v>
          </cell>
          <cell r="C780">
            <v>0</v>
          </cell>
          <cell r="D780">
            <v>0</v>
          </cell>
        </row>
        <row r="781">
          <cell r="A781">
            <v>0</v>
          </cell>
          <cell r="B781">
            <v>0</v>
          </cell>
          <cell r="C781">
            <v>0</v>
          </cell>
          <cell r="D781">
            <v>0</v>
          </cell>
        </row>
        <row r="782">
          <cell r="A782">
            <v>0</v>
          </cell>
          <cell r="B782">
            <v>0</v>
          </cell>
          <cell r="C782">
            <v>0</v>
          </cell>
          <cell r="D782">
            <v>0</v>
          </cell>
        </row>
        <row r="783">
          <cell r="A783">
            <v>0</v>
          </cell>
          <cell r="B783">
            <v>0</v>
          </cell>
          <cell r="C783">
            <v>0</v>
          </cell>
          <cell r="D783">
            <v>0</v>
          </cell>
        </row>
        <row r="784">
          <cell r="A784">
            <v>0</v>
          </cell>
          <cell r="B784">
            <v>0</v>
          </cell>
          <cell r="C784">
            <v>0</v>
          </cell>
          <cell r="D784">
            <v>0</v>
          </cell>
        </row>
        <row r="785">
          <cell r="A785">
            <v>0</v>
          </cell>
          <cell r="B785">
            <v>0</v>
          </cell>
          <cell r="C785">
            <v>0</v>
          </cell>
          <cell r="D785">
            <v>0</v>
          </cell>
        </row>
        <row r="786">
          <cell r="A786">
            <v>0</v>
          </cell>
          <cell r="B786">
            <v>0</v>
          </cell>
          <cell r="C786">
            <v>0</v>
          </cell>
          <cell r="D786">
            <v>0</v>
          </cell>
        </row>
        <row r="787">
          <cell r="A787">
            <v>0</v>
          </cell>
          <cell r="B787">
            <v>0</v>
          </cell>
          <cell r="C787">
            <v>0</v>
          </cell>
          <cell r="D787">
            <v>0</v>
          </cell>
        </row>
        <row r="788">
          <cell r="A788">
            <v>0</v>
          </cell>
          <cell r="B788">
            <v>0</v>
          </cell>
          <cell r="C788">
            <v>0</v>
          </cell>
          <cell r="D788">
            <v>0</v>
          </cell>
        </row>
        <row r="789">
          <cell r="A789">
            <v>0</v>
          </cell>
          <cell r="B789">
            <v>0</v>
          </cell>
          <cell r="C789">
            <v>0</v>
          </cell>
          <cell r="D789">
            <v>0</v>
          </cell>
        </row>
        <row r="790">
          <cell r="A790">
            <v>0</v>
          </cell>
          <cell r="B790">
            <v>0</v>
          </cell>
          <cell r="C790">
            <v>0</v>
          </cell>
          <cell r="D790">
            <v>0</v>
          </cell>
        </row>
        <row r="791">
          <cell r="A791">
            <v>0</v>
          </cell>
          <cell r="B791">
            <v>0</v>
          </cell>
          <cell r="C791">
            <v>0</v>
          </cell>
          <cell r="D791">
            <v>0</v>
          </cell>
        </row>
        <row r="792">
          <cell r="A792">
            <v>0</v>
          </cell>
          <cell r="B792">
            <v>0</v>
          </cell>
          <cell r="C792">
            <v>0</v>
          </cell>
          <cell r="D792">
            <v>0</v>
          </cell>
        </row>
        <row r="793">
          <cell r="A793">
            <v>0</v>
          </cell>
          <cell r="B793">
            <v>0</v>
          </cell>
          <cell r="C793">
            <v>0</v>
          </cell>
          <cell r="D793">
            <v>0</v>
          </cell>
        </row>
        <row r="794">
          <cell r="A794">
            <v>0</v>
          </cell>
          <cell r="B794">
            <v>0</v>
          </cell>
          <cell r="C794">
            <v>0</v>
          </cell>
          <cell r="D794">
            <v>0</v>
          </cell>
        </row>
        <row r="795">
          <cell r="A795">
            <v>0</v>
          </cell>
          <cell r="B795">
            <v>0</v>
          </cell>
          <cell r="C795">
            <v>0</v>
          </cell>
          <cell r="D795">
            <v>0</v>
          </cell>
        </row>
        <row r="796">
          <cell r="A796">
            <v>0</v>
          </cell>
          <cell r="B796">
            <v>0</v>
          </cell>
          <cell r="C796">
            <v>0</v>
          </cell>
          <cell r="D796">
            <v>0</v>
          </cell>
        </row>
        <row r="797">
          <cell r="A797">
            <v>0</v>
          </cell>
          <cell r="B797">
            <v>0</v>
          </cell>
          <cell r="C797">
            <v>0</v>
          </cell>
          <cell r="D797">
            <v>0</v>
          </cell>
        </row>
        <row r="798">
          <cell r="A798">
            <v>0</v>
          </cell>
          <cell r="B798">
            <v>0</v>
          </cell>
          <cell r="C798">
            <v>0</v>
          </cell>
          <cell r="D798">
            <v>0</v>
          </cell>
        </row>
        <row r="799">
          <cell r="A799">
            <v>0</v>
          </cell>
          <cell r="B799">
            <v>0</v>
          </cell>
          <cell r="C799">
            <v>0</v>
          </cell>
          <cell r="D799">
            <v>0</v>
          </cell>
        </row>
        <row r="800">
          <cell r="A800">
            <v>0</v>
          </cell>
          <cell r="B800">
            <v>0</v>
          </cell>
          <cell r="C800">
            <v>0</v>
          </cell>
          <cell r="D800">
            <v>0</v>
          </cell>
        </row>
        <row r="801">
          <cell r="A801">
            <v>0</v>
          </cell>
          <cell r="B801">
            <v>0</v>
          </cell>
          <cell r="C801">
            <v>0</v>
          </cell>
          <cell r="D801">
            <v>0</v>
          </cell>
        </row>
        <row r="802">
          <cell r="A802">
            <v>0</v>
          </cell>
          <cell r="B802">
            <v>0</v>
          </cell>
          <cell r="C802">
            <v>0</v>
          </cell>
          <cell r="D802">
            <v>0</v>
          </cell>
        </row>
        <row r="803">
          <cell r="A803">
            <v>0</v>
          </cell>
          <cell r="B803">
            <v>0</v>
          </cell>
          <cell r="C803">
            <v>0</v>
          </cell>
          <cell r="D803">
            <v>0</v>
          </cell>
        </row>
        <row r="804">
          <cell r="A804">
            <v>0</v>
          </cell>
          <cell r="B804">
            <v>0</v>
          </cell>
          <cell r="C804">
            <v>0</v>
          </cell>
          <cell r="D804">
            <v>0</v>
          </cell>
        </row>
        <row r="805">
          <cell r="A805">
            <v>0</v>
          </cell>
          <cell r="B805">
            <v>0</v>
          </cell>
          <cell r="C805">
            <v>0</v>
          </cell>
          <cell r="D805">
            <v>0</v>
          </cell>
        </row>
        <row r="806">
          <cell r="A806">
            <v>0</v>
          </cell>
          <cell r="B806">
            <v>0</v>
          </cell>
          <cell r="C806">
            <v>0</v>
          </cell>
          <cell r="D806">
            <v>0</v>
          </cell>
        </row>
        <row r="807">
          <cell r="A807">
            <v>0</v>
          </cell>
          <cell r="B807">
            <v>0</v>
          </cell>
          <cell r="C807">
            <v>0</v>
          </cell>
          <cell r="D807">
            <v>0</v>
          </cell>
        </row>
        <row r="808">
          <cell r="A808">
            <v>0</v>
          </cell>
          <cell r="B808">
            <v>0</v>
          </cell>
          <cell r="C808">
            <v>0</v>
          </cell>
          <cell r="D808">
            <v>0</v>
          </cell>
        </row>
        <row r="809">
          <cell r="A809">
            <v>0</v>
          </cell>
          <cell r="B809">
            <v>0</v>
          </cell>
          <cell r="C809">
            <v>0</v>
          </cell>
          <cell r="D809">
            <v>0</v>
          </cell>
        </row>
        <row r="810">
          <cell r="A810">
            <v>0</v>
          </cell>
          <cell r="B810">
            <v>0</v>
          </cell>
          <cell r="C810">
            <v>0</v>
          </cell>
          <cell r="D810">
            <v>0</v>
          </cell>
        </row>
        <row r="811">
          <cell r="A811">
            <v>0</v>
          </cell>
          <cell r="B811">
            <v>0</v>
          </cell>
          <cell r="C811">
            <v>0</v>
          </cell>
          <cell r="D811">
            <v>0</v>
          </cell>
        </row>
        <row r="812">
          <cell r="A812">
            <v>0</v>
          </cell>
          <cell r="B812">
            <v>0</v>
          </cell>
          <cell r="C812">
            <v>0</v>
          </cell>
          <cell r="D812">
            <v>0</v>
          </cell>
        </row>
        <row r="813">
          <cell r="A813">
            <v>0</v>
          </cell>
          <cell r="B813">
            <v>0</v>
          </cell>
          <cell r="C813">
            <v>0</v>
          </cell>
          <cell r="D813">
            <v>0</v>
          </cell>
        </row>
        <row r="814">
          <cell r="A814">
            <v>0</v>
          </cell>
          <cell r="B814">
            <v>0</v>
          </cell>
          <cell r="C814">
            <v>0</v>
          </cell>
          <cell r="D814">
            <v>0</v>
          </cell>
        </row>
        <row r="815">
          <cell r="A815">
            <v>0</v>
          </cell>
          <cell r="B815">
            <v>0</v>
          </cell>
          <cell r="C815">
            <v>0</v>
          </cell>
          <cell r="D815">
            <v>0</v>
          </cell>
        </row>
        <row r="816">
          <cell r="A816">
            <v>0</v>
          </cell>
          <cell r="B816">
            <v>0</v>
          </cell>
          <cell r="C816">
            <v>0</v>
          </cell>
          <cell r="D816">
            <v>0</v>
          </cell>
        </row>
        <row r="817">
          <cell r="A817">
            <v>0</v>
          </cell>
          <cell r="B817">
            <v>0</v>
          </cell>
          <cell r="C817">
            <v>0</v>
          </cell>
          <cell r="D817">
            <v>0</v>
          </cell>
        </row>
        <row r="818">
          <cell r="A818">
            <v>0</v>
          </cell>
          <cell r="B818">
            <v>0</v>
          </cell>
          <cell r="C818">
            <v>0</v>
          </cell>
          <cell r="D818">
            <v>0</v>
          </cell>
        </row>
        <row r="819">
          <cell r="A819">
            <v>0</v>
          </cell>
          <cell r="B819">
            <v>0</v>
          </cell>
          <cell r="C819">
            <v>0</v>
          </cell>
          <cell r="D819">
            <v>0</v>
          </cell>
        </row>
        <row r="820">
          <cell r="A820">
            <v>0</v>
          </cell>
          <cell r="B820">
            <v>0</v>
          </cell>
          <cell r="C820">
            <v>0</v>
          </cell>
          <cell r="D820">
            <v>0</v>
          </cell>
        </row>
        <row r="821">
          <cell r="A821">
            <v>0</v>
          </cell>
          <cell r="B821">
            <v>0</v>
          </cell>
          <cell r="C821">
            <v>0</v>
          </cell>
          <cell r="D821">
            <v>0</v>
          </cell>
        </row>
        <row r="822">
          <cell r="A822">
            <v>0</v>
          </cell>
          <cell r="B822">
            <v>0</v>
          </cell>
          <cell r="C822">
            <v>0</v>
          </cell>
          <cell r="D822">
            <v>0</v>
          </cell>
        </row>
        <row r="823">
          <cell r="A823">
            <v>0</v>
          </cell>
          <cell r="B823">
            <v>0</v>
          </cell>
          <cell r="C823">
            <v>0</v>
          </cell>
          <cell r="D823">
            <v>0</v>
          </cell>
        </row>
        <row r="824">
          <cell r="A824">
            <v>0</v>
          </cell>
          <cell r="B824">
            <v>0</v>
          </cell>
          <cell r="C824">
            <v>0</v>
          </cell>
          <cell r="D824">
            <v>0</v>
          </cell>
        </row>
        <row r="825">
          <cell r="A825">
            <v>0</v>
          </cell>
          <cell r="B825">
            <v>0</v>
          </cell>
          <cell r="C825">
            <v>0</v>
          </cell>
          <cell r="D825">
            <v>0</v>
          </cell>
        </row>
        <row r="826">
          <cell r="A826">
            <v>0</v>
          </cell>
          <cell r="B826">
            <v>0</v>
          </cell>
          <cell r="C826">
            <v>0</v>
          </cell>
          <cell r="D826">
            <v>0</v>
          </cell>
        </row>
        <row r="827">
          <cell r="A827">
            <v>0</v>
          </cell>
          <cell r="B827">
            <v>0</v>
          </cell>
          <cell r="C827">
            <v>0</v>
          </cell>
          <cell r="D827">
            <v>0</v>
          </cell>
        </row>
        <row r="828">
          <cell r="A828">
            <v>0</v>
          </cell>
          <cell r="B828">
            <v>0</v>
          </cell>
          <cell r="C828">
            <v>0</v>
          </cell>
          <cell r="D828">
            <v>0</v>
          </cell>
        </row>
        <row r="829">
          <cell r="A829">
            <v>0</v>
          </cell>
          <cell r="B829">
            <v>0</v>
          </cell>
          <cell r="C829">
            <v>0</v>
          </cell>
          <cell r="D829">
            <v>0</v>
          </cell>
        </row>
        <row r="830">
          <cell r="A830">
            <v>0</v>
          </cell>
          <cell r="B830">
            <v>0</v>
          </cell>
          <cell r="C830">
            <v>0</v>
          </cell>
          <cell r="D830">
            <v>0</v>
          </cell>
        </row>
        <row r="831">
          <cell r="A831">
            <v>0</v>
          </cell>
          <cell r="B831">
            <v>0</v>
          </cell>
          <cell r="C831">
            <v>0</v>
          </cell>
          <cell r="D831">
            <v>0</v>
          </cell>
        </row>
        <row r="832">
          <cell r="A832">
            <v>0</v>
          </cell>
          <cell r="B832">
            <v>0</v>
          </cell>
          <cell r="C832">
            <v>0</v>
          </cell>
          <cell r="D832">
            <v>0</v>
          </cell>
        </row>
        <row r="833">
          <cell r="A833">
            <v>0</v>
          </cell>
          <cell r="B833">
            <v>0</v>
          </cell>
          <cell r="C833">
            <v>0</v>
          </cell>
          <cell r="D833">
            <v>0</v>
          </cell>
        </row>
        <row r="834">
          <cell r="A834">
            <v>0</v>
          </cell>
          <cell r="B834">
            <v>0</v>
          </cell>
          <cell r="C834">
            <v>0</v>
          </cell>
          <cell r="D834">
            <v>0</v>
          </cell>
        </row>
        <row r="835">
          <cell r="A835">
            <v>0</v>
          </cell>
          <cell r="B835">
            <v>0</v>
          </cell>
          <cell r="C835">
            <v>0</v>
          </cell>
          <cell r="D835">
            <v>0</v>
          </cell>
        </row>
        <row r="836">
          <cell r="A836">
            <v>0</v>
          </cell>
          <cell r="B836">
            <v>0</v>
          </cell>
          <cell r="C836">
            <v>0</v>
          </cell>
          <cell r="D836">
            <v>0</v>
          </cell>
        </row>
        <row r="837">
          <cell r="A837">
            <v>0</v>
          </cell>
          <cell r="B837">
            <v>0</v>
          </cell>
          <cell r="C837">
            <v>0</v>
          </cell>
          <cell r="D837">
            <v>0</v>
          </cell>
        </row>
        <row r="838">
          <cell r="A838">
            <v>0</v>
          </cell>
          <cell r="B838">
            <v>0</v>
          </cell>
          <cell r="C838">
            <v>0</v>
          </cell>
          <cell r="D838">
            <v>0</v>
          </cell>
        </row>
        <row r="839">
          <cell r="A839">
            <v>0</v>
          </cell>
          <cell r="B839">
            <v>0</v>
          </cell>
          <cell r="C839">
            <v>0</v>
          </cell>
          <cell r="D839">
            <v>0</v>
          </cell>
        </row>
        <row r="840">
          <cell r="A840">
            <v>0</v>
          </cell>
          <cell r="B840">
            <v>0</v>
          </cell>
          <cell r="C840">
            <v>0</v>
          </cell>
          <cell r="D840">
            <v>0</v>
          </cell>
        </row>
        <row r="841">
          <cell r="A841">
            <v>0</v>
          </cell>
          <cell r="B841">
            <v>0</v>
          </cell>
          <cell r="C841">
            <v>0</v>
          </cell>
          <cell r="D841">
            <v>0</v>
          </cell>
        </row>
        <row r="842">
          <cell r="A842">
            <v>0</v>
          </cell>
          <cell r="B842">
            <v>0</v>
          </cell>
          <cell r="C842">
            <v>0</v>
          </cell>
          <cell r="D842">
            <v>0</v>
          </cell>
        </row>
        <row r="843">
          <cell r="A843">
            <v>0</v>
          </cell>
          <cell r="B843">
            <v>0</v>
          </cell>
          <cell r="C843">
            <v>0</v>
          </cell>
          <cell r="D843">
            <v>0</v>
          </cell>
        </row>
        <row r="844">
          <cell r="A844">
            <v>0</v>
          </cell>
          <cell r="B844">
            <v>0</v>
          </cell>
          <cell r="C844">
            <v>0</v>
          </cell>
          <cell r="D844">
            <v>0</v>
          </cell>
        </row>
        <row r="845">
          <cell r="A845">
            <v>0</v>
          </cell>
          <cell r="B845">
            <v>0</v>
          </cell>
          <cell r="C845">
            <v>0</v>
          </cell>
          <cell r="D845">
            <v>0</v>
          </cell>
        </row>
        <row r="846">
          <cell r="A846">
            <v>0</v>
          </cell>
          <cell r="B846">
            <v>0</v>
          </cell>
          <cell r="C846">
            <v>0</v>
          </cell>
          <cell r="D846">
            <v>0</v>
          </cell>
        </row>
        <row r="847">
          <cell r="A847">
            <v>0</v>
          </cell>
          <cell r="B847">
            <v>0</v>
          </cell>
          <cell r="C847">
            <v>0</v>
          </cell>
          <cell r="D847">
            <v>0</v>
          </cell>
        </row>
        <row r="848">
          <cell r="A848">
            <v>0</v>
          </cell>
          <cell r="B848">
            <v>0</v>
          </cell>
          <cell r="C848">
            <v>0</v>
          </cell>
          <cell r="D848">
            <v>0</v>
          </cell>
        </row>
        <row r="849">
          <cell r="A849">
            <v>0</v>
          </cell>
          <cell r="B849">
            <v>0</v>
          </cell>
          <cell r="C849">
            <v>0</v>
          </cell>
          <cell r="D849">
            <v>0</v>
          </cell>
        </row>
        <row r="850">
          <cell r="A850">
            <v>0</v>
          </cell>
          <cell r="B850">
            <v>0</v>
          </cell>
          <cell r="C850">
            <v>0</v>
          </cell>
          <cell r="D850">
            <v>0</v>
          </cell>
        </row>
        <row r="851">
          <cell r="A851">
            <v>0</v>
          </cell>
          <cell r="B851">
            <v>0</v>
          </cell>
          <cell r="C851">
            <v>0</v>
          </cell>
          <cell r="D851">
            <v>0</v>
          </cell>
        </row>
        <row r="852">
          <cell r="A852">
            <v>0</v>
          </cell>
          <cell r="B852">
            <v>0</v>
          </cell>
          <cell r="C852">
            <v>0</v>
          </cell>
          <cell r="D852">
            <v>0</v>
          </cell>
        </row>
        <row r="853">
          <cell r="A853">
            <v>0</v>
          </cell>
          <cell r="B853">
            <v>0</v>
          </cell>
          <cell r="C853">
            <v>0</v>
          </cell>
          <cell r="D853">
            <v>0</v>
          </cell>
        </row>
        <row r="854">
          <cell r="A854">
            <v>0</v>
          </cell>
          <cell r="B854">
            <v>0</v>
          </cell>
          <cell r="C854">
            <v>0</v>
          </cell>
          <cell r="D854">
            <v>0</v>
          </cell>
        </row>
        <row r="855">
          <cell r="A855">
            <v>0</v>
          </cell>
          <cell r="B855">
            <v>0</v>
          </cell>
          <cell r="C855">
            <v>0</v>
          </cell>
          <cell r="D855">
            <v>0</v>
          </cell>
        </row>
        <row r="856">
          <cell r="A856">
            <v>0</v>
          </cell>
          <cell r="B856">
            <v>0</v>
          </cell>
          <cell r="C856">
            <v>0</v>
          </cell>
          <cell r="D856">
            <v>0</v>
          </cell>
        </row>
        <row r="857">
          <cell r="A857">
            <v>0</v>
          </cell>
          <cell r="B857">
            <v>0</v>
          </cell>
          <cell r="C857">
            <v>0</v>
          </cell>
          <cell r="D857">
            <v>0</v>
          </cell>
        </row>
        <row r="858">
          <cell r="A858">
            <v>0</v>
          </cell>
          <cell r="B858">
            <v>0</v>
          </cell>
          <cell r="C858">
            <v>0</v>
          </cell>
          <cell r="D858">
            <v>0</v>
          </cell>
        </row>
        <row r="859">
          <cell r="A859">
            <v>0</v>
          </cell>
          <cell r="B859">
            <v>0</v>
          </cell>
          <cell r="C859">
            <v>0</v>
          </cell>
          <cell r="D859">
            <v>0</v>
          </cell>
        </row>
        <row r="860">
          <cell r="A860">
            <v>0</v>
          </cell>
          <cell r="B860">
            <v>0</v>
          </cell>
          <cell r="C860">
            <v>0</v>
          </cell>
          <cell r="D860">
            <v>0</v>
          </cell>
        </row>
        <row r="861">
          <cell r="A861">
            <v>0</v>
          </cell>
          <cell r="B861">
            <v>0</v>
          </cell>
          <cell r="C861">
            <v>0</v>
          </cell>
          <cell r="D861">
            <v>0</v>
          </cell>
        </row>
        <row r="862">
          <cell r="A862">
            <v>0</v>
          </cell>
          <cell r="B862">
            <v>0</v>
          </cell>
          <cell r="C862">
            <v>0</v>
          </cell>
          <cell r="D862">
            <v>0</v>
          </cell>
        </row>
        <row r="863">
          <cell r="A863">
            <v>0</v>
          </cell>
          <cell r="B863">
            <v>0</v>
          </cell>
          <cell r="C863">
            <v>0</v>
          </cell>
          <cell r="D863">
            <v>0</v>
          </cell>
        </row>
        <row r="864">
          <cell r="A864">
            <v>0</v>
          </cell>
          <cell r="B864">
            <v>0</v>
          </cell>
          <cell r="C864">
            <v>0</v>
          </cell>
          <cell r="D864">
            <v>0</v>
          </cell>
        </row>
        <row r="865">
          <cell r="A865">
            <v>0</v>
          </cell>
          <cell r="B865">
            <v>0</v>
          </cell>
          <cell r="C865">
            <v>0</v>
          </cell>
          <cell r="D865">
            <v>0</v>
          </cell>
        </row>
        <row r="866">
          <cell r="A866">
            <v>0</v>
          </cell>
          <cell r="B866">
            <v>0</v>
          </cell>
          <cell r="C866">
            <v>0</v>
          </cell>
          <cell r="D866">
            <v>0</v>
          </cell>
        </row>
        <row r="867">
          <cell r="A867">
            <v>0</v>
          </cell>
          <cell r="B867">
            <v>0</v>
          </cell>
          <cell r="C867">
            <v>0</v>
          </cell>
          <cell r="D867">
            <v>0</v>
          </cell>
        </row>
        <row r="868">
          <cell r="A868">
            <v>0</v>
          </cell>
          <cell r="B868">
            <v>0</v>
          </cell>
          <cell r="C868">
            <v>0</v>
          </cell>
          <cell r="D868">
            <v>0</v>
          </cell>
        </row>
        <row r="869">
          <cell r="A869">
            <v>0</v>
          </cell>
          <cell r="B869">
            <v>0</v>
          </cell>
          <cell r="C869">
            <v>0</v>
          </cell>
          <cell r="D869">
            <v>0</v>
          </cell>
        </row>
        <row r="870">
          <cell r="A870">
            <v>0</v>
          </cell>
          <cell r="B870">
            <v>0</v>
          </cell>
          <cell r="C870">
            <v>0</v>
          </cell>
          <cell r="D870">
            <v>0</v>
          </cell>
        </row>
        <row r="871">
          <cell r="A871">
            <v>0</v>
          </cell>
          <cell r="B871">
            <v>0</v>
          </cell>
          <cell r="C871">
            <v>0</v>
          </cell>
          <cell r="D871">
            <v>0</v>
          </cell>
        </row>
        <row r="872">
          <cell r="A872">
            <v>0</v>
          </cell>
          <cell r="B872">
            <v>0</v>
          </cell>
          <cell r="C872">
            <v>0</v>
          </cell>
          <cell r="D872">
            <v>0</v>
          </cell>
        </row>
        <row r="873">
          <cell r="A873">
            <v>0</v>
          </cell>
          <cell r="B873">
            <v>0</v>
          </cell>
          <cell r="C873">
            <v>0</v>
          </cell>
          <cell r="D873">
            <v>0</v>
          </cell>
        </row>
        <row r="874">
          <cell r="A874">
            <v>0</v>
          </cell>
          <cell r="B874">
            <v>0</v>
          </cell>
          <cell r="C874">
            <v>0</v>
          </cell>
          <cell r="D874">
            <v>0</v>
          </cell>
        </row>
        <row r="875">
          <cell r="A875">
            <v>0</v>
          </cell>
          <cell r="B875">
            <v>0</v>
          </cell>
          <cell r="C875">
            <v>0</v>
          </cell>
          <cell r="D875">
            <v>0</v>
          </cell>
        </row>
        <row r="876">
          <cell r="A876">
            <v>0</v>
          </cell>
          <cell r="B876">
            <v>0</v>
          </cell>
          <cell r="C876">
            <v>0</v>
          </cell>
          <cell r="D876">
            <v>0</v>
          </cell>
        </row>
        <row r="877">
          <cell r="A877">
            <v>0</v>
          </cell>
          <cell r="B877">
            <v>0</v>
          </cell>
          <cell r="C877">
            <v>0</v>
          </cell>
          <cell r="D877">
            <v>0</v>
          </cell>
        </row>
        <row r="878">
          <cell r="A878">
            <v>0</v>
          </cell>
          <cell r="B878">
            <v>0</v>
          </cell>
          <cell r="C878">
            <v>0</v>
          </cell>
          <cell r="D878">
            <v>0</v>
          </cell>
        </row>
        <row r="879">
          <cell r="A879">
            <v>0</v>
          </cell>
          <cell r="B879">
            <v>0</v>
          </cell>
          <cell r="C879">
            <v>0</v>
          </cell>
          <cell r="D879">
            <v>0</v>
          </cell>
        </row>
        <row r="880">
          <cell r="A880">
            <v>0</v>
          </cell>
          <cell r="B880">
            <v>0</v>
          </cell>
          <cell r="C880">
            <v>0</v>
          </cell>
          <cell r="D880">
            <v>0</v>
          </cell>
        </row>
        <row r="881">
          <cell r="A881">
            <v>0</v>
          </cell>
          <cell r="B881">
            <v>0</v>
          </cell>
          <cell r="C881">
            <v>0</v>
          </cell>
          <cell r="D881">
            <v>0</v>
          </cell>
        </row>
        <row r="882">
          <cell r="A882">
            <v>0</v>
          </cell>
          <cell r="B882">
            <v>0</v>
          </cell>
          <cell r="C882">
            <v>0</v>
          </cell>
          <cell r="D882">
            <v>0</v>
          </cell>
        </row>
        <row r="883">
          <cell r="A883">
            <v>0</v>
          </cell>
          <cell r="B883">
            <v>0</v>
          </cell>
          <cell r="C883">
            <v>0</v>
          </cell>
          <cell r="D883">
            <v>0</v>
          </cell>
        </row>
        <row r="884">
          <cell r="A884">
            <v>0</v>
          </cell>
          <cell r="B884">
            <v>0</v>
          </cell>
          <cell r="C884">
            <v>0</v>
          </cell>
          <cell r="D884">
            <v>0</v>
          </cell>
        </row>
        <row r="885">
          <cell r="A885">
            <v>0</v>
          </cell>
          <cell r="B885">
            <v>0</v>
          </cell>
          <cell r="C885">
            <v>0</v>
          </cell>
          <cell r="D885">
            <v>0</v>
          </cell>
        </row>
        <row r="886">
          <cell r="A886">
            <v>0</v>
          </cell>
          <cell r="B886">
            <v>0</v>
          </cell>
          <cell r="C886">
            <v>0</v>
          </cell>
          <cell r="D886">
            <v>0</v>
          </cell>
        </row>
        <row r="887">
          <cell r="A887">
            <v>0</v>
          </cell>
          <cell r="B887">
            <v>0</v>
          </cell>
          <cell r="C887">
            <v>0</v>
          </cell>
          <cell r="D887">
            <v>0</v>
          </cell>
        </row>
        <row r="888">
          <cell r="A888">
            <v>0</v>
          </cell>
          <cell r="B888">
            <v>0</v>
          </cell>
          <cell r="C888">
            <v>0</v>
          </cell>
          <cell r="D888">
            <v>0</v>
          </cell>
        </row>
        <row r="889">
          <cell r="A889">
            <v>0</v>
          </cell>
          <cell r="B889">
            <v>0</v>
          </cell>
          <cell r="C889">
            <v>0</v>
          </cell>
          <cell r="D889">
            <v>0</v>
          </cell>
        </row>
        <row r="890">
          <cell r="A890">
            <v>0</v>
          </cell>
          <cell r="B890">
            <v>0</v>
          </cell>
          <cell r="C890">
            <v>0</v>
          </cell>
          <cell r="D890">
            <v>0</v>
          </cell>
        </row>
        <row r="891">
          <cell r="A891">
            <v>0</v>
          </cell>
          <cell r="B891">
            <v>0</v>
          </cell>
          <cell r="C891">
            <v>0</v>
          </cell>
          <cell r="D891">
            <v>0</v>
          </cell>
        </row>
        <row r="892">
          <cell r="A892">
            <v>0</v>
          </cell>
          <cell r="B892">
            <v>0</v>
          </cell>
          <cell r="C892">
            <v>0</v>
          </cell>
          <cell r="D892">
            <v>0</v>
          </cell>
        </row>
        <row r="893">
          <cell r="A893">
            <v>0</v>
          </cell>
          <cell r="B893">
            <v>0</v>
          </cell>
          <cell r="C893">
            <v>0</v>
          </cell>
          <cell r="D893">
            <v>0</v>
          </cell>
        </row>
        <row r="894">
          <cell r="A894">
            <v>0</v>
          </cell>
          <cell r="B894">
            <v>0</v>
          </cell>
          <cell r="C894">
            <v>0</v>
          </cell>
          <cell r="D894">
            <v>0</v>
          </cell>
        </row>
        <row r="895">
          <cell r="A895">
            <v>0</v>
          </cell>
          <cell r="B895">
            <v>0</v>
          </cell>
          <cell r="C895">
            <v>0</v>
          </cell>
          <cell r="D895">
            <v>0</v>
          </cell>
        </row>
        <row r="896">
          <cell r="A896">
            <v>0</v>
          </cell>
          <cell r="B896">
            <v>0</v>
          </cell>
          <cell r="C896">
            <v>0</v>
          </cell>
          <cell r="D896">
            <v>0</v>
          </cell>
        </row>
        <row r="897">
          <cell r="A897">
            <v>0</v>
          </cell>
          <cell r="B897">
            <v>0</v>
          </cell>
          <cell r="C897">
            <v>0</v>
          </cell>
          <cell r="D897">
            <v>0</v>
          </cell>
        </row>
        <row r="898">
          <cell r="A898">
            <v>0</v>
          </cell>
          <cell r="B898">
            <v>0</v>
          </cell>
          <cell r="C898">
            <v>0</v>
          </cell>
          <cell r="D898">
            <v>0</v>
          </cell>
        </row>
        <row r="899">
          <cell r="A899">
            <v>0</v>
          </cell>
          <cell r="B899">
            <v>0</v>
          </cell>
          <cell r="C899">
            <v>0</v>
          </cell>
          <cell r="D899">
            <v>0</v>
          </cell>
        </row>
        <row r="900">
          <cell r="A900">
            <v>0</v>
          </cell>
          <cell r="B900">
            <v>0</v>
          </cell>
          <cell r="C900">
            <v>0</v>
          </cell>
          <cell r="D900">
            <v>0</v>
          </cell>
        </row>
        <row r="901">
          <cell r="A901">
            <v>0</v>
          </cell>
          <cell r="B901">
            <v>0</v>
          </cell>
          <cell r="C901">
            <v>0</v>
          </cell>
          <cell r="D901">
            <v>0</v>
          </cell>
        </row>
        <row r="902">
          <cell r="A902">
            <v>0</v>
          </cell>
          <cell r="B902">
            <v>0</v>
          </cell>
          <cell r="C902">
            <v>0</v>
          </cell>
          <cell r="D902">
            <v>0</v>
          </cell>
        </row>
        <row r="903">
          <cell r="A903">
            <v>0</v>
          </cell>
          <cell r="B903">
            <v>0</v>
          </cell>
          <cell r="C903">
            <v>0</v>
          </cell>
          <cell r="D903">
            <v>0</v>
          </cell>
        </row>
        <row r="904">
          <cell r="A904">
            <v>0</v>
          </cell>
          <cell r="B904">
            <v>0</v>
          </cell>
          <cell r="C904">
            <v>0</v>
          </cell>
          <cell r="D904">
            <v>0</v>
          </cell>
        </row>
        <row r="905">
          <cell r="A905">
            <v>0</v>
          </cell>
          <cell r="B905">
            <v>0</v>
          </cell>
          <cell r="C905">
            <v>0</v>
          </cell>
          <cell r="D905">
            <v>0</v>
          </cell>
        </row>
        <row r="906">
          <cell r="A906">
            <v>0</v>
          </cell>
          <cell r="B906">
            <v>0</v>
          </cell>
          <cell r="C906">
            <v>0</v>
          </cell>
          <cell r="D906">
            <v>0</v>
          </cell>
        </row>
        <row r="907">
          <cell r="A907">
            <v>0</v>
          </cell>
          <cell r="B907">
            <v>0</v>
          </cell>
          <cell r="C907">
            <v>0</v>
          </cell>
          <cell r="D907">
            <v>0</v>
          </cell>
        </row>
        <row r="908">
          <cell r="A908">
            <v>0</v>
          </cell>
          <cell r="B908">
            <v>0</v>
          </cell>
          <cell r="C908">
            <v>0</v>
          </cell>
          <cell r="D908">
            <v>0</v>
          </cell>
        </row>
        <row r="909">
          <cell r="A909">
            <v>0</v>
          </cell>
          <cell r="B909">
            <v>0</v>
          </cell>
          <cell r="C909">
            <v>0</v>
          </cell>
          <cell r="D909">
            <v>0</v>
          </cell>
        </row>
        <row r="910">
          <cell r="A910">
            <v>0</v>
          </cell>
          <cell r="B910">
            <v>0</v>
          </cell>
          <cell r="C910">
            <v>0</v>
          </cell>
          <cell r="D910">
            <v>0</v>
          </cell>
        </row>
        <row r="911">
          <cell r="A911">
            <v>0</v>
          </cell>
          <cell r="B911">
            <v>0</v>
          </cell>
          <cell r="C911">
            <v>0</v>
          </cell>
          <cell r="D911">
            <v>0</v>
          </cell>
        </row>
        <row r="912">
          <cell r="A912">
            <v>0</v>
          </cell>
          <cell r="B912">
            <v>0</v>
          </cell>
          <cell r="C912">
            <v>0</v>
          </cell>
          <cell r="D912">
            <v>0</v>
          </cell>
        </row>
        <row r="913">
          <cell r="A913">
            <v>0</v>
          </cell>
          <cell r="B913">
            <v>0</v>
          </cell>
          <cell r="C913">
            <v>0</v>
          </cell>
          <cell r="D913">
            <v>0</v>
          </cell>
        </row>
        <row r="914">
          <cell r="A914">
            <v>0</v>
          </cell>
          <cell r="B914">
            <v>0</v>
          </cell>
          <cell r="C914">
            <v>0</v>
          </cell>
          <cell r="D914">
            <v>0</v>
          </cell>
        </row>
        <row r="915">
          <cell r="A915">
            <v>0</v>
          </cell>
          <cell r="B915">
            <v>0</v>
          </cell>
          <cell r="C915">
            <v>0</v>
          </cell>
          <cell r="D915">
            <v>0</v>
          </cell>
        </row>
        <row r="916">
          <cell r="A916">
            <v>0</v>
          </cell>
          <cell r="B916">
            <v>0</v>
          </cell>
          <cell r="C916">
            <v>0</v>
          </cell>
          <cell r="D916">
            <v>0</v>
          </cell>
        </row>
        <row r="917">
          <cell r="A917">
            <v>0</v>
          </cell>
          <cell r="B917">
            <v>0</v>
          </cell>
          <cell r="C917">
            <v>0</v>
          </cell>
          <cell r="D917">
            <v>0</v>
          </cell>
        </row>
        <row r="918">
          <cell r="A918">
            <v>0</v>
          </cell>
          <cell r="B918">
            <v>0</v>
          </cell>
          <cell r="C918">
            <v>0</v>
          </cell>
          <cell r="D918">
            <v>0</v>
          </cell>
        </row>
        <row r="919">
          <cell r="A919">
            <v>0</v>
          </cell>
          <cell r="B919">
            <v>0</v>
          </cell>
          <cell r="C919">
            <v>0</v>
          </cell>
          <cell r="D919">
            <v>0</v>
          </cell>
        </row>
        <row r="920">
          <cell r="A920">
            <v>0</v>
          </cell>
          <cell r="B920">
            <v>0</v>
          </cell>
          <cell r="C920">
            <v>0</v>
          </cell>
          <cell r="D920">
            <v>0</v>
          </cell>
        </row>
        <row r="921">
          <cell r="A921">
            <v>0</v>
          </cell>
          <cell r="B921">
            <v>0</v>
          </cell>
          <cell r="C921">
            <v>0</v>
          </cell>
          <cell r="D921">
            <v>0</v>
          </cell>
        </row>
        <row r="922">
          <cell r="A922">
            <v>0</v>
          </cell>
          <cell r="B922">
            <v>0</v>
          </cell>
          <cell r="C922">
            <v>0</v>
          </cell>
          <cell r="D922">
            <v>0</v>
          </cell>
        </row>
        <row r="923">
          <cell r="A923">
            <v>0</v>
          </cell>
          <cell r="B923">
            <v>0</v>
          </cell>
          <cell r="C923">
            <v>0</v>
          </cell>
          <cell r="D923">
            <v>0</v>
          </cell>
        </row>
        <row r="924">
          <cell r="A924">
            <v>0</v>
          </cell>
          <cell r="B924">
            <v>0</v>
          </cell>
          <cell r="C924">
            <v>0</v>
          </cell>
          <cell r="D924">
            <v>0</v>
          </cell>
        </row>
        <row r="925">
          <cell r="A925">
            <v>0</v>
          </cell>
          <cell r="B925">
            <v>0</v>
          </cell>
          <cell r="C925">
            <v>0</v>
          </cell>
          <cell r="D925">
            <v>0</v>
          </cell>
        </row>
        <row r="926">
          <cell r="A926">
            <v>0</v>
          </cell>
          <cell r="B926">
            <v>0</v>
          </cell>
          <cell r="C926">
            <v>0</v>
          </cell>
          <cell r="D926">
            <v>0</v>
          </cell>
        </row>
        <row r="927">
          <cell r="A927">
            <v>0</v>
          </cell>
          <cell r="B927">
            <v>0</v>
          </cell>
          <cell r="C927">
            <v>0</v>
          </cell>
          <cell r="D927">
            <v>0</v>
          </cell>
        </row>
        <row r="928">
          <cell r="A928">
            <v>0</v>
          </cell>
          <cell r="B928">
            <v>0</v>
          </cell>
          <cell r="C928">
            <v>0</v>
          </cell>
          <cell r="D928">
            <v>0</v>
          </cell>
        </row>
        <row r="929">
          <cell r="A929">
            <v>0</v>
          </cell>
          <cell r="B929">
            <v>0</v>
          </cell>
          <cell r="C929">
            <v>0</v>
          </cell>
          <cell r="D929">
            <v>0</v>
          </cell>
        </row>
        <row r="930">
          <cell r="A930">
            <v>0</v>
          </cell>
          <cell r="B930">
            <v>0</v>
          </cell>
          <cell r="C930">
            <v>0</v>
          </cell>
          <cell r="D930">
            <v>0</v>
          </cell>
        </row>
        <row r="931">
          <cell r="A931">
            <v>0</v>
          </cell>
          <cell r="B931">
            <v>0</v>
          </cell>
          <cell r="C931">
            <v>0</v>
          </cell>
          <cell r="D931">
            <v>0</v>
          </cell>
        </row>
        <row r="932">
          <cell r="A932">
            <v>0</v>
          </cell>
          <cell r="B932">
            <v>0</v>
          </cell>
          <cell r="C932">
            <v>0</v>
          </cell>
          <cell r="D932">
            <v>0</v>
          </cell>
        </row>
        <row r="933">
          <cell r="A933">
            <v>0</v>
          </cell>
          <cell r="B933">
            <v>0</v>
          </cell>
          <cell r="C933">
            <v>0</v>
          </cell>
          <cell r="D933">
            <v>0</v>
          </cell>
        </row>
        <row r="934">
          <cell r="A934">
            <v>0</v>
          </cell>
          <cell r="B934">
            <v>0</v>
          </cell>
          <cell r="C934">
            <v>0</v>
          </cell>
          <cell r="D934">
            <v>0</v>
          </cell>
        </row>
        <row r="935">
          <cell r="A935">
            <v>0</v>
          </cell>
          <cell r="B935">
            <v>0</v>
          </cell>
          <cell r="C935">
            <v>0</v>
          </cell>
          <cell r="D935">
            <v>0</v>
          </cell>
        </row>
        <row r="936">
          <cell r="A936">
            <v>0</v>
          </cell>
          <cell r="B936">
            <v>0</v>
          </cell>
          <cell r="C936">
            <v>0</v>
          </cell>
          <cell r="D936">
            <v>0</v>
          </cell>
        </row>
        <row r="937">
          <cell r="A937">
            <v>0</v>
          </cell>
          <cell r="B937">
            <v>0</v>
          </cell>
          <cell r="C937">
            <v>0</v>
          </cell>
          <cell r="D937">
            <v>0</v>
          </cell>
        </row>
        <row r="938">
          <cell r="A938">
            <v>0</v>
          </cell>
          <cell r="B938">
            <v>0</v>
          </cell>
          <cell r="C938">
            <v>0</v>
          </cell>
          <cell r="D938">
            <v>0</v>
          </cell>
        </row>
        <row r="939">
          <cell r="A939">
            <v>0</v>
          </cell>
          <cell r="B939">
            <v>0</v>
          </cell>
          <cell r="C939">
            <v>0</v>
          </cell>
          <cell r="D939">
            <v>0</v>
          </cell>
        </row>
        <row r="940">
          <cell r="A940">
            <v>0</v>
          </cell>
          <cell r="B940">
            <v>0</v>
          </cell>
          <cell r="C940">
            <v>0</v>
          </cell>
          <cell r="D940">
            <v>0</v>
          </cell>
        </row>
        <row r="941">
          <cell r="A941">
            <v>0</v>
          </cell>
          <cell r="B941">
            <v>0</v>
          </cell>
          <cell r="C941">
            <v>0</v>
          </cell>
          <cell r="D941">
            <v>0</v>
          </cell>
        </row>
        <row r="942">
          <cell r="A942">
            <v>0</v>
          </cell>
          <cell r="B942">
            <v>0</v>
          </cell>
          <cell r="C942">
            <v>0</v>
          </cell>
          <cell r="D942">
            <v>0</v>
          </cell>
        </row>
        <row r="943">
          <cell r="A943">
            <v>0</v>
          </cell>
          <cell r="B943">
            <v>0</v>
          </cell>
          <cell r="C943">
            <v>0</v>
          </cell>
          <cell r="D943">
            <v>0</v>
          </cell>
        </row>
        <row r="944">
          <cell r="A944">
            <v>0</v>
          </cell>
          <cell r="B944">
            <v>0</v>
          </cell>
          <cell r="C944">
            <v>0</v>
          </cell>
          <cell r="D944">
            <v>0</v>
          </cell>
        </row>
        <row r="945">
          <cell r="A945">
            <v>0</v>
          </cell>
          <cell r="B945">
            <v>0</v>
          </cell>
          <cell r="C945">
            <v>0</v>
          </cell>
          <cell r="D945">
            <v>0</v>
          </cell>
        </row>
        <row r="946">
          <cell r="A946">
            <v>0</v>
          </cell>
          <cell r="B946">
            <v>0</v>
          </cell>
          <cell r="C946">
            <v>0</v>
          </cell>
          <cell r="D946">
            <v>0</v>
          </cell>
        </row>
        <row r="947">
          <cell r="A947">
            <v>0</v>
          </cell>
          <cell r="B947">
            <v>0</v>
          </cell>
          <cell r="C947">
            <v>0</v>
          </cell>
          <cell r="D947">
            <v>0</v>
          </cell>
        </row>
        <row r="948">
          <cell r="A948">
            <v>0</v>
          </cell>
          <cell r="B948">
            <v>0</v>
          </cell>
          <cell r="C948">
            <v>0</v>
          </cell>
          <cell r="D948">
            <v>0</v>
          </cell>
        </row>
        <row r="949">
          <cell r="A949">
            <v>0</v>
          </cell>
          <cell r="B949">
            <v>0</v>
          </cell>
          <cell r="C949">
            <v>0</v>
          </cell>
          <cell r="D949">
            <v>0</v>
          </cell>
        </row>
        <row r="950">
          <cell r="A950">
            <v>0</v>
          </cell>
          <cell r="B950">
            <v>0</v>
          </cell>
          <cell r="C950">
            <v>0</v>
          </cell>
          <cell r="D950">
            <v>0</v>
          </cell>
        </row>
        <row r="951">
          <cell r="A951">
            <v>0</v>
          </cell>
          <cell r="B951">
            <v>0</v>
          </cell>
          <cell r="C951">
            <v>0</v>
          </cell>
          <cell r="D951">
            <v>0</v>
          </cell>
        </row>
        <row r="952">
          <cell r="A952">
            <v>0</v>
          </cell>
          <cell r="B952">
            <v>0</v>
          </cell>
          <cell r="C952">
            <v>0</v>
          </cell>
          <cell r="D952">
            <v>0</v>
          </cell>
        </row>
        <row r="953">
          <cell r="A953">
            <v>0</v>
          </cell>
          <cell r="B953">
            <v>0</v>
          </cell>
          <cell r="C953">
            <v>0</v>
          </cell>
          <cell r="D953">
            <v>0</v>
          </cell>
        </row>
        <row r="954">
          <cell r="A954">
            <v>0</v>
          </cell>
          <cell r="B954">
            <v>0</v>
          </cell>
          <cell r="C954">
            <v>0</v>
          </cell>
          <cell r="D954">
            <v>0</v>
          </cell>
        </row>
        <row r="955">
          <cell r="A955">
            <v>0</v>
          </cell>
          <cell r="B955">
            <v>0</v>
          </cell>
          <cell r="C955">
            <v>0</v>
          </cell>
          <cell r="D955">
            <v>0</v>
          </cell>
        </row>
        <row r="956">
          <cell r="A956">
            <v>0</v>
          </cell>
          <cell r="B956">
            <v>0</v>
          </cell>
          <cell r="C956">
            <v>0</v>
          </cell>
          <cell r="D956">
            <v>0</v>
          </cell>
        </row>
        <row r="957">
          <cell r="A957">
            <v>0</v>
          </cell>
          <cell r="B957">
            <v>0</v>
          </cell>
          <cell r="C957">
            <v>0</v>
          </cell>
          <cell r="D957">
            <v>0</v>
          </cell>
        </row>
        <row r="958">
          <cell r="A958">
            <v>0</v>
          </cell>
          <cell r="B958">
            <v>0</v>
          </cell>
          <cell r="C958">
            <v>0</v>
          </cell>
          <cell r="D958">
            <v>0</v>
          </cell>
        </row>
        <row r="959">
          <cell r="A959">
            <v>0</v>
          </cell>
          <cell r="B959">
            <v>0</v>
          </cell>
          <cell r="C959">
            <v>0</v>
          </cell>
          <cell r="D959">
            <v>0</v>
          </cell>
        </row>
        <row r="960">
          <cell r="A960">
            <v>0</v>
          </cell>
          <cell r="B960">
            <v>0</v>
          </cell>
          <cell r="C960">
            <v>0</v>
          </cell>
          <cell r="D960">
            <v>0</v>
          </cell>
        </row>
        <row r="961">
          <cell r="A961">
            <v>0</v>
          </cell>
          <cell r="B961">
            <v>0</v>
          </cell>
          <cell r="C961">
            <v>0</v>
          </cell>
          <cell r="D961">
            <v>0</v>
          </cell>
        </row>
        <row r="962">
          <cell r="A962">
            <v>0</v>
          </cell>
          <cell r="B962">
            <v>0</v>
          </cell>
          <cell r="C962">
            <v>0</v>
          </cell>
          <cell r="D962">
            <v>0</v>
          </cell>
        </row>
        <row r="963">
          <cell r="A963">
            <v>0</v>
          </cell>
          <cell r="B963">
            <v>0</v>
          </cell>
          <cell r="C963">
            <v>0</v>
          </cell>
          <cell r="D963">
            <v>0</v>
          </cell>
        </row>
        <row r="964">
          <cell r="A964">
            <v>0</v>
          </cell>
          <cell r="B964">
            <v>0</v>
          </cell>
          <cell r="C964">
            <v>0</v>
          </cell>
          <cell r="D964">
            <v>0</v>
          </cell>
        </row>
        <row r="965">
          <cell r="A965">
            <v>0</v>
          </cell>
          <cell r="B965">
            <v>0</v>
          </cell>
          <cell r="C965">
            <v>0</v>
          </cell>
          <cell r="D965">
            <v>0</v>
          </cell>
        </row>
        <row r="966">
          <cell r="A966">
            <v>0</v>
          </cell>
          <cell r="B966">
            <v>0</v>
          </cell>
          <cell r="C966">
            <v>0</v>
          </cell>
          <cell r="D966">
            <v>0</v>
          </cell>
        </row>
        <row r="967">
          <cell r="A967">
            <v>0</v>
          </cell>
          <cell r="B967">
            <v>0</v>
          </cell>
          <cell r="C967">
            <v>0</v>
          </cell>
          <cell r="D967">
            <v>0</v>
          </cell>
        </row>
        <row r="968">
          <cell r="A968">
            <v>0</v>
          </cell>
          <cell r="B968">
            <v>0</v>
          </cell>
          <cell r="C968">
            <v>0</v>
          </cell>
          <cell r="D968">
            <v>0</v>
          </cell>
        </row>
        <row r="969">
          <cell r="A969">
            <v>0</v>
          </cell>
          <cell r="B969">
            <v>0</v>
          </cell>
          <cell r="C969">
            <v>0</v>
          </cell>
          <cell r="D969">
            <v>0</v>
          </cell>
        </row>
        <row r="970">
          <cell r="A970">
            <v>0</v>
          </cell>
          <cell r="B970">
            <v>0</v>
          </cell>
          <cell r="C970">
            <v>0</v>
          </cell>
          <cell r="D970">
            <v>0</v>
          </cell>
        </row>
        <row r="971">
          <cell r="A971">
            <v>0</v>
          </cell>
          <cell r="B971">
            <v>0</v>
          </cell>
          <cell r="C971">
            <v>0</v>
          </cell>
          <cell r="D971">
            <v>0</v>
          </cell>
        </row>
        <row r="972">
          <cell r="A972">
            <v>0</v>
          </cell>
          <cell r="B972">
            <v>0</v>
          </cell>
          <cell r="C972">
            <v>0</v>
          </cell>
          <cell r="D972">
            <v>0</v>
          </cell>
        </row>
        <row r="973">
          <cell r="A973">
            <v>0</v>
          </cell>
          <cell r="B973">
            <v>0</v>
          </cell>
          <cell r="C973">
            <v>0</v>
          </cell>
          <cell r="D973">
            <v>0</v>
          </cell>
        </row>
        <row r="974">
          <cell r="A974">
            <v>0</v>
          </cell>
          <cell r="B974">
            <v>0</v>
          </cell>
          <cell r="C974">
            <v>0</v>
          </cell>
          <cell r="D974">
            <v>0</v>
          </cell>
        </row>
        <row r="975">
          <cell r="A975">
            <v>0</v>
          </cell>
          <cell r="B975">
            <v>0</v>
          </cell>
          <cell r="C975">
            <v>0</v>
          </cell>
          <cell r="D975">
            <v>0</v>
          </cell>
        </row>
        <row r="976">
          <cell r="A976">
            <v>0</v>
          </cell>
          <cell r="B976">
            <v>0</v>
          </cell>
          <cell r="C976">
            <v>0</v>
          </cell>
          <cell r="D976">
            <v>0</v>
          </cell>
        </row>
        <row r="977">
          <cell r="A977">
            <v>0</v>
          </cell>
          <cell r="B977">
            <v>0</v>
          </cell>
          <cell r="C977">
            <v>0</v>
          </cell>
          <cell r="D977">
            <v>0</v>
          </cell>
        </row>
        <row r="978">
          <cell r="A978">
            <v>0</v>
          </cell>
          <cell r="B978">
            <v>0</v>
          </cell>
          <cell r="C978">
            <v>0</v>
          </cell>
          <cell r="D978">
            <v>0</v>
          </cell>
        </row>
        <row r="979">
          <cell r="A979">
            <v>0</v>
          </cell>
          <cell r="B979">
            <v>0</v>
          </cell>
          <cell r="C979">
            <v>0</v>
          </cell>
          <cell r="D979">
            <v>0</v>
          </cell>
        </row>
        <row r="980">
          <cell r="A980">
            <v>0</v>
          </cell>
          <cell r="B980">
            <v>0</v>
          </cell>
          <cell r="C980">
            <v>0</v>
          </cell>
          <cell r="D980">
            <v>0</v>
          </cell>
        </row>
        <row r="981">
          <cell r="A981">
            <v>0</v>
          </cell>
          <cell r="B981">
            <v>0</v>
          </cell>
          <cell r="C981">
            <v>0</v>
          </cell>
          <cell r="D981">
            <v>0</v>
          </cell>
        </row>
        <row r="982">
          <cell r="A982">
            <v>0</v>
          </cell>
          <cell r="B982">
            <v>0</v>
          </cell>
          <cell r="C982">
            <v>0</v>
          </cell>
          <cell r="D982">
            <v>0</v>
          </cell>
        </row>
        <row r="983">
          <cell r="A983">
            <v>0</v>
          </cell>
          <cell r="B983">
            <v>0</v>
          </cell>
          <cell r="C983">
            <v>0</v>
          </cell>
          <cell r="D983">
            <v>0</v>
          </cell>
        </row>
        <row r="984">
          <cell r="A984">
            <v>0</v>
          </cell>
          <cell r="B984">
            <v>0</v>
          </cell>
          <cell r="C984">
            <v>0</v>
          </cell>
          <cell r="D984">
            <v>0</v>
          </cell>
        </row>
        <row r="985">
          <cell r="A985">
            <v>0</v>
          </cell>
          <cell r="B985">
            <v>0</v>
          </cell>
          <cell r="C985">
            <v>0</v>
          </cell>
          <cell r="D985">
            <v>0</v>
          </cell>
        </row>
        <row r="986">
          <cell r="A986">
            <v>0</v>
          </cell>
          <cell r="B986">
            <v>0</v>
          </cell>
          <cell r="C986">
            <v>0</v>
          </cell>
          <cell r="D986">
            <v>0</v>
          </cell>
        </row>
        <row r="987">
          <cell r="A987">
            <v>0</v>
          </cell>
          <cell r="B987">
            <v>0</v>
          </cell>
          <cell r="C987">
            <v>0</v>
          </cell>
          <cell r="D987">
            <v>0</v>
          </cell>
        </row>
        <row r="988">
          <cell r="A988">
            <v>0</v>
          </cell>
          <cell r="B988">
            <v>0</v>
          </cell>
          <cell r="C988">
            <v>0</v>
          </cell>
          <cell r="D988">
            <v>0</v>
          </cell>
        </row>
        <row r="989">
          <cell r="A989">
            <v>0</v>
          </cell>
          <cell r="B989">
            <v>0</v>
          </cell>
          <cell r="C989">
            <v>0</v>
          </cell>
          <cell r="D989">
            <v>0</v>
          </cell>
        </row>
        <row r="990">
          <cell r="A990">
            <v>0</v>
          </cell>
          <cell r="B990">
            <v>0</v>
          </cell>
          <cell r="C990">
            <v>0</v>
          </cell>
          <cell r="D990">
            <v>0</v>
          </cell>
        </row>
        <row r="991">
          <cell r="A991">
            <v>0</v>
          </cell>
          <cell r="B991">
            <v>0</v>
          </cell>
          <cell r="C991">
            <v>0</v>
          </cell>
          <cell r="D991">
            <v>0</v>
          </cell>
        </row>
        <row r="992">
          <cell r="A992">
            <v>0</v>
          </cell>
          <cell r="B992">
            <v>0</v>
          </cell>
          <cell r="C992">
            <v>0</v>
          </cell>
          <cell r="D992">
            <v>0</v>
          </cell>
        </row>
        <row r="993">
          <cell r="A993">
            <v>0</v>
          </cell>
          <cell r="B993">
            <v>0</v>
          </cell>
          <cell r="C993">
            <v>0</v>
          </cell>
          <cell r="D993">
            <v>0</v>
          </cell>
        </row>
        <row r="994">
          <cell r="A994">
            <v>0</v>
          </cell>
          <cell r="B994">
            <v>0</v>
          </cell>
          <cell r="C994">
            <v>0</v>
          </cell>
          <cell r="D994">
            <v>0</v>
          </cell>
        </row>
        <row r="995">
          <cell r="A995">
            <v>0</v>
          </cell>
          <cell r="B995">
            <v>0</v>
          </cell>
          <cell r="C995">
            <v>0</v>
          </cell>
          <cell r="D995">
            <v>0</v>
          </cell>
        </row>
        <row r="996">
          <cell r="A996">
            <v>0</v>
          </cell>
          <cell r="B996">
            <v>0</v>
          </cell>
          <cell r="C996">
            <v>0</v>
          </cell>
          <cell r="D996">
            <v>0</v>
          </cell>
        </row>
        <row r="997">
          <cell r="A997">
            <v>0</v>
          </cell>
          <cell r="B997">
            <v>0</v>
          </cell>
          <cell r="C997">
            <v>0</v>
          </cell>
          <cell r="D997">
            <v>0</v>
          </cell>
        </row>
        <row r="998">
          <cell r="A998">
            <v>0</v>
          </cell>
          <cell r="B998">
            <v>0</v>
          </cell>
          <cell r="C998">
            <v>0</v>
          </cell>
          <cell r="D998">
            <v>0</v>
          </cell>
        </row>
        <row r="999">
          <cell r="A999">
            <v>0</v>
          </cell>
          <cell r="B999">
            <v>0</v>
          </cell>
          <cell r="C999">
            <v>0</v>
          </cell>
          <cell r="D999">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e"/>
      <sheetName val="CF_Calc"/>
      <sheetName val="ProjectFinCalc"/>
      <sheetName val="ProjectFin"/>
      <sheetName val="CMS Fin"/>
      <sheetName val="Spec Summary"/>
      <sheetName val="Summary"/>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hart"/>
      <sheetName val="Rev Chart"/>
      <sheetName val="Tariff Chart"/>
      <sheetName val="DSCR Chart"/>
      <sheetName val="Tariff"/>
      <sheetName val="Slides"/>
      <sheetName val="Cover"/>
      <sheetName val="DEBT SIZING"/>
      <sheetName val="Assum"/>
      <sheetName val="Return"/>
      <sheetName val="Interest"/>
      <sheetName val="LLCFin"/>
      <sheetName val="Sales Tax"/>
      <sheetName val="Construction Funding"/>
      <sheetName val="Fin_Calc"/>
      <sheetName val="Fin_Calc_Monthly"/>
      <sheetName val="Owners Construction"/>
      <sheetName val="2007 Partner Forecast"/>
      <sheetName val="2008 Partner Forecast"/>
      <sheetName val="2009 Partner Forecast"/>
      <sheetName val="Deb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Pre-COD"/>
      <sheetName val="Fin_Calc"/>
      <sheetName val="Fin_Calc_Monthly"/>
      <sheetName val="Spend Curves"/>
      <sheetName val="Transmission"/>
      <sheetName val="Pre-Comm Ops"/>
      <sheetName val="Development Cost"/>
      <sheetName val="Plant Avail"/>
      <sheetName val="PPA"/>
      <sheetName val="Coal"/>
      <sheetName val="PP VOM"/>
      <sheetName val="Mine MM"/>
      <sheetName val="Power Plant O&amp;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Pre-COD"/>
      <sheetName val="Fin_Calc"/>
      <sheetName val="Fin_Calc_Monthly"/>
      <sheetName val="Spend Curves"/>
      <sheetName val="Transmission"/>
      <sheetName val="Pre-Comm Ops"/>
      <sheetName val="Development Cost"/>
      <sheetName val="Plant Avail"/>
      <sheetName val="PPA"/>
      <sheetName val="Coal"/>
      <sheetName val="PP VOM"/>
      <sheetName val="Mine MM"/>
      <sheetName val="Power Plant O&amp;M"/>
    </sheetNames>
    <sheetDataSet>
      <sheetData sheetId="0" refreshError="1">
        <row r="15">
          <cell r="D15">
            <v>40633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ssum"/>
      <sheetName val="CF_Calc"/>
      <sheetName val="Fin_Calc"/>
      <sheetName val="Fin_Calc_Monthly"/>
      <sheetName val="Debt"/>
      <sheetName val="LLCFin"/>
      <sheetName val="Return"/>
      <sheetName val="Charts"/>
      <sheetName val="Sheet1"/>
      <sheetName val="Chart1a"/>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ed In"/>
      <sheetName val="Linked Out"/>
      <sheetName val="Macros"/>
      <sheetName val="FERC Accounts"/>
      <sheetName val="FERC Descrip"/>
      <sheetName val="Function Conversion"/>
      <sheetName val="Line Rollup"/>
      <sheetName val="FERC Statement of Ops"/>
      <sheetName val="AMP Stmt of Ops"/>
      <sheetName val="IMEA Stmt of Ops"/>
      <sheetName val="IMPA Stmt of Ops"/>
      <sheetName val="KMPA Stmt of Ops"/>
      <sheetName val="LGE Stmt of Ops"/>
      <sheetName val="MJMEUC Stmt of Ops"/>
      <sheetName val="NIMPA Stmt of Ops"/>
      <sheetName val="PPI Stmt of Ops"/>
      <sheetName val="SIPC Stmt of Ops"/>
      <sheetName val="Budget Spread"/>
      <sheetName val="Income Statement"/>
      <sheetName val="Monthly Actuals"/>
      <sheetName val="PCS Import-Jan-2012"/>
      <sheetName val="PCS Import-Feb-2012"/>
      <sheetName val="PCS Import-Mar-2012"/>
      <sheetName val="PCS Import-Apr-2012"/>
      <sheetName val="PCS Import-May-2012"/>
      <sheetName val="PCS Import-Jun-2012"/>
      <sheetName val="PCS Import-Jul-2012"/>
      <sheetName val="PCS Import-Aug-2012"/>
      <sheetName val="PCS Import-Sep-2012"/>
      <sheetName val="PCS Import-Oct-2012"/>
      <sheetName val="PCS Import-Nov-2012"/>
      <sheetName val="PCS Import-Dec-2012"/>
      <sheetName val="Sheet4"/>
      <sheetName val="Sheet1"/>
      <sheetName val="August 2012 FERC Financial Repo"/>
    </sheetNames>
    <sheetDataSet>
      <sheetData sheetId="0"/>
      <sheetData sheetId="1"/>
      <sheetData sheetId="2"/>
      <sheetData sheetId="3"/>
      <sheetData sheetId="4"/>
      <sheetData sheetId="5"/>
      <sheetData sheetId="6">
        <row r="2">
          <cell r="D2">
            <v>0</v>
          </cell>
          <cell r="E2">
            <v>0</v>
          </cell>
          <cell r="F2">
            <v>0</v>
          </cell>
        </row>
        <row r="3">
          <cell r="D3">
            <v>0</v>
          </cell>
          <cell r="E3">
            <v>0</v>
          </cell>
          <cell r="F3">
            <v>0</v>
          </cell>
        </row>
        <row r="4">
          <cell r="D4">
            <v>0</v>
          </cell>
          <cell r="E4">
            <v>0</v>
          </cell>
          <cell r="F4">
            <v>0</v>
          </cell>
        </row>
        <row r="5">
          <cell r="D5">
            <v>0</v>
          </cell>
          <cell r="E5">
            <v>0</v>
          </cell>
          <cell r="F5">
            <v>0</v>
          </cell>
        </row>
        <row r="6">
          <cell r="D6">
            <v>0</v>
          </cell>
          <cell r="E6">
            <v>0</v>
          </cell>
          <cell r="F6">
            <v>0</v>
          </cell>
        </row>
        <row r="7">
          <cell r="D7">
            <v>0</v>
          </cell>
          <cell r="E7">
            <v>0</v>
          </cell>
          <cell r="F7">
            <v>0</v>
          </cell>
        </row>
        <row r="8">
          <cell r="D8">
            <v>0</v>
          </cell>
          <cell r="E8">
            <v>0</v>
          </cell>
          <cell r="F8">
            <v>0</v>
          </cell>
        </row>
        <row r="9">
          <cell r="D9">
            <v>0</v>
          </cell>
          <cell r="E9">
            <v>0</v>
          </cell>
          <cell r="F9">
            <v>0</v>
          </cell>
        </row>
        <row r="10">
          <cell r="D10">
            <v>0</v>
          </cell>
          <cell r="E10">
            <v>0</v>
          </cell>
          <cell r="F10">
            <v>0</v>
          </cell>
        </row>
        <row r="11">
          <cell r="D11">
            <v>0</v>
          </cell>
          <cell r="E11">
            <v>0</v>
          </cell>
          <cell r="F11">
            <v>0</v>
          </cell>
        </row>
        <row r="12">
          <cell r="D12">
            <v>0</v>
          </cell>
          <cell r="E12">
            <v>0</v>
          </cell>
          <cell r="F12">
            <v>0</v>
          </cell>
        </row>
        <row r="13">
          <cell r="D13">
            <v>0</v>
          </cell>
          <cell r="E13">
            <v>0</v>
          </cell>
          <cell r="F13">
            <v>0</v>
          </cell>
        </row>
        <row r="14">
          <cell r="D14">
            <v>0</v>
          </cell>
          <cell r="E14">
            <v>0</v>
          </cell>
          <cell r="F14">
            <v>0</v>
          </cell>
        </row>
        <row r="15">
          <cell r="D15">
            <v>0</v>
          </cell>
          <cell r="E15">
            <v>0</v>
          </cell>
          <cell r="F15">
            <v>0</v>
          </cell>
        </row>
        <row r="16">
          <cell r="D16">
            <v>0</v>
          </cell>
          <cell r="E16">
            <v>0</v>
          </cell>
          <cell r="F16">
            <v>0</v>
          </cell>
        </row>
        <row r="17">
          <cell r="D17">
            <v>0</v>
          </cell>
          <cell r="E17">
            <v>0</v>
          </cell>
          <cell r="F17">
            <v>0</v>
          </cell>
        </row>
        <row r="18">
          <cell r="D18">
            <v>0</v>
          </cell>
          <cell r="E18">
            <v>0</v>
          </cell>
          <cell r="F18">
            <v>0</v>
          </cell>
        </row>
        <row r="19">
          <cell r="D19">
            <v>0</v>
          </cell>
          <cell r="E19">
            <v>0</v>
          </cell>
          <cell r="F19">
            <v>0</v>
          </cell>
        </row>
        <row r="20">
          <cell r="D20">
            <v>0</v>
          </cell>
          <cell r="E20">
            <v>0</v>
          </cell>
          <cell r="F20">
            <v>0</v>
          </cell>
        </row>
        <row r="21">
          <cell r="D21">
            <v>0</v>
          </cell>
          <cell r="E21">
            <v>0</v>
          </cell>
          <cell r="F21">
            <v>0</v>
          </cell>
        </row>
        <row r="22">
          <cell r="D22">
            <v>0</v>
          </cell>
          <cell r="E22">
            <v>0</v>
          </cell>
          <cell r="F22">
            <v>0</v>
          </cell>
        </row>
        <row r="23">
          <cell r="D23">
            <v>0</v>
          </cell>
          <cell r="E23">
            <v>0</v>
          </cell>
          <cell r="F23">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row r="28">
          <cell r="D28">
            <v>0</v>
          </cell>
          <cell r="E28">
            <v>0</v>
          </cell>
          <cell r="F28">
            <v>0</v>
          </cell>
        </row>
        <row r="29">
          <cell r="D29">
            <v>0</v>
          </cell>
          <cell r="E29">
            <v>0</v>
          </cell>
          <cell r="F29">
            <v>0</v>
          </cell>
        </row>
        <row r="30">
          <cell r="D30">
            <v>0</v>
          </cell>
          <cell r="E30">
            <v>0</v>
          </cell>
          <cell r="F30">
            <v>0</v>
          </cell>
        </row>
        <row r="31">
          <cell r="D31">
            <v>0</v>
          </cell>
          <cell r="E31">
            <v>0</v>
          </cell>
          <cell r="F31">
            <v>0</v>
          </cell>
        </row>
        <row r="32">
          <cell r="D32">
            <v>0</v>
          </cell>
          <cell r="E32">
            <v>0</v>
          </cell>
          <cell r="F32">
            <v>0</v>
          </cell>
        </row>
        <row r="33">
          <cell r="D33">
            <v>0</v>
          </cell>
          <cell r="E33">
            <v>0</v>
          </cell>
          <cell r="F33">
            <v>0</v>
          </cell>
        </row>
        <row r="34">
          <cell r="D34">
            <v>0</v>
          </cell>
          <cell r="E34">
            <v>0</v>
          </cell>
          <cell r="F34">
            <v>0</v>
          </cell>
        </row>
        <row r="35">
          <cell r="D35">
            <v>0</v>
          </cell>
          <cell r="E35">
            <v>0</v>
          </cell>
          <cell r="F35">
            <v>0</v>
          </cell>
        </row>
        <row r="36">
          <cell r="D36">
            <v>0</v>
          </cell>
          <cell r="E36">
            <v>0</v>
          </cell>
          <cell r="F36">
            <v>0</v>
          </cell>
        </row>
        <row r="37">
          <cell r="D37">
            <v>0</v>
          </cell>
          <cell r="E37">
            <v>0</v>
          </cell>
          <cell r="F37">
            <v>0</v>
          </cell>
        </row>
        <row r="38">
          <cell r="D38">
            <v>0</v>
          </cell>
          <cell r="E38">
            <v>0</v>
          </cell>
          <cell r="F38">
            <v>0</v>
          </cell>
        </row>
        <row r="39">
          <cell r="D39">
            <v>0</v>
          </cell>
          <cell r="E39">
            <v>0</v>
          </cell>
          <cell r="F39">
            <v>0</v>
          </cell>
        </row>
        <row r="40">
          <cell r="D40">
            <v>0</v>
          </cell>
          <cell r="E40">
            <v>0</v>
          </cell>
          <cell r="F40">
            <v>0</v>
          </cell>
        </row>
        <row r="41">
          <cell r="D41">
            <v>0</v>
          </cell>
          <cell r="E41">
            <v>0</v>
          </cell>
          <cell r="F41">
            <v>0</v>
          </cell>
        </row>
        <row r="42">
          <cell r="D42">
            <v>0</v>
          </cell>
          <cell r="E42">
            <v>0</v>
          </cell>
          <cell r="F42">
            <v>0</v>
          </cell>
        </row>
        <row r="43">
          <cell r="D43">
            <v>0</v>
          </cell>
          <cell r="E43">
            <v>0</v>
          </cell>
          <cell r="F43">
            <v>0</v>
          </cell>
        </row>
        <row r="44">
          <cell r="D44">
            <v>0</v>
          </cell>
          <cell r="E44">
            <v>0</v>
          </cell>
          <cell r="F44">
            <v>0</v>
          </cell>
        </row>
        <row r="45">
          <cell r="D45">
            <v>0</v>
          </cell>
          <cell r="E45">
            <v>0</v>
          </cell>
          <cell r="F45">
            <v>0</v>
          </cell>
        </row>
        <row r="46">
          <cell r="D46">
            <v>0</v>
          </cell>
          <cell r="E46">
            <v>0</v>
          </cell>
          <cell r="F46">
            <v>0</v>
          </cell>
        </row>
        <row r="47">
          <cell r="D47">
            <v>0</v>
          </cell>
          <cell r="E47">
            <v>0</v>
          </cell>
          <cell r="F47">
            <v>0</v>
          </cell>
        </row>
        <row r="48">
          <cell r="D48">
            <v>0</v>
          </cell>
          <cell r="E48">
            <v>0</v>
          </cell>
          <cell r="F48">
            <v>0</v>
          </cell>
        </row>
        <row r="49">
          <cell r="D49">
            <v>0</v>
          </cell>
          <cell r="E49">
            <v>0</v>
          </cell>
          <cell r="F49">
            <v>0</v>
          </cell>
        </row>
        <row r="50">
          <cell r="D50">
            <v>0</v>
          </cell>
          <cell r="E50">
            <v>0</v>
          </cell>
          <cell r="F50">
            <v>0</v>
          </cell>
        </row>
        <row r="51">
          <cell r="D51">
            <v>0</v>
          </cell>
          <cell r="E51">
            <v>0</v>
          </cell>
          <cell r="F51">
            <v>0</v>
          </cell>
        </row>
        <row r="52">
          <cell r="D52">
            <v>0</v>
          </cell>
          <cell r="E52">
            <v>0</v>
          </cell>
          <cell r="F52">
            <v>0</v>
          </cell>
        </row>
        <row r="53">
          <cell r="D53">
            <v>0</v>
          </cell>
          <cell r="E53">
            <v>0</v>
          </cell>
          <cell r="F53">
            <v>0</v>
          </cell>
        </row>
        <row r="54">
          <cell r="D54">
            <v>0</v>
          </cell>
          <cell r="E54">
            <v>0</v>
          </cell>
          <cell r="F54">
            <v>0</v>
          </cell>
        </row>
        <row r="55">
          <cell r="D55">
            <v>0</v>
          </cell>
          <cell r="E55">
            <v>0</v>
          </cell>
          <cell r="F55">
            <v>0</v>
          </cell>
        </row>
        <row r="56">
          <cell r="D56">
            <v>0</v>
          </cell>
          <cell r="E56">
            <v>0</v>
          </cell>
          <cell r="F56">
            <v>0</v>
          </cell>
        </row>
        <row r="57">
          <cell r="D57">
            <v>0</v>
          </cell>
          <cell r="E57">
            <v>0</v>
          </cell>
          <cell r="F57">
            <v>0</v>
          </cell>
        </row>
        <row r="58">
          <cell r="D58">
            <v>0</v>
          </cell>
          <cell r="E58">
            <v>0</v>
          </cell>
          <cell r="F58">
            <v>0</v>
          </cell>
        </row>
        <row r="59">
          <cell r="D59">
            <v>0</v>
          </cell>
          <cell r="E59">
            <v>0</v>
          </cell>
          <cell r="F59">
            <v>0</v>
          </cell>
        </row>
        <row r="60">
          <cell r="D60">
            <v>0</v>
          </cell>
          <cell r="E60">
            <v>0</v>
          </cell>
          <cell r="F60">
            <v>0</v>
          </cell>
        </row>
        <row r="61">
          <cell r="D61">
            <v>0</v>
          </cell>
          <cell r="E61">
            <v>0</v>
          </cell>
          <cell r="F61">
            <v>0</v>
          </cell>
        </row>
        <row r="62">
          <cell r="D62">
            <v>0</v>
          </cell>
          <cell r="E62">
            <v>0</v>
          </cell>
          <cell r="F62">
            <v>0</v>
          </cell>
        </row>
        <row r="63">
          <cell r="D63">
            <v>0</v>
          </cell>
          <cell r="E63">
            <v>0</v>
          </cell>
          <cell r="F63">
            <v>0</v>
          </cell>
        </row>
        <row r="64">
          <cell r="D64">
            <v>0</v>
          </cell>
          <cell r="E64">
            <v>0</v>
          </cell>
          <cell r="F64">
            <v>0</v>
          </cell>
        </row>
        <row r="65">
          <cell r="D65">
            <v>0</v>
          </cell>
          <cell r="E65">
            <v>0</v>
          </cell>
          <cell r="F65">
            <v>0</v>
          </cell>
        </row>
        <row r="66">
          <cell r="D66">
            <v>0</v>
          </cell>
          <cell r="E66">
            <v>0</v>
          </cell>
          <cell r="F66">
            <v>0</v>
          </cell>
        </row>
        <row r="67">
          <cell r="D67">
            <v>0</v>
          </cell>
          <cell r="E67">
            <v>0</v>
          </cell>
          <cell r="F67">
            <v>0</v>
          </cell>
        </row>
        <row r="68">
          <cell r="D68">
            <v>0</v>
          </cell>
          <cell r="E68">
            <v>0</v>
          </cell>
          <cell r="F68">
            <v>0</v>
          </cell>
        </row>
        <row r="69">
          <cell r="D69">
            <v>0</v>
          </cell>
          <cell r="E69">
            <v>0</v>
          </cell>
          <cell r="F69">
            <v>0</v>
          </cell>
        </row>
        <row r="70">
          <cell r="D70">
            <v>0</v>
          </cell>
          <cell r="E70">
            <v>0</v>
          </cell>
          <cell r="F70">
            <v>0</v>
          </cell>
        </row>
        <row r="71">
          <cell r="D71">
            <v>0</v>
          </cell>
          <cell r="E71">
            <v>0</v>
          </cell>
          <cell r="F71">
            <v>0</v>
          </cell>
        </row>
        <row r="72">
          <cell r="D72">
            <v>0</v>
          </cell>
          <cell r="E72">
            <v>0</v>
          </cell>
          <cell r="F72">
            <v>0</v>
          </cell>
        </row>
        <row r="73">
          <cell r="D73">
            <v>0</v>
          </cell>
          <cell r="E73">
            <v>0</v>
          </cell>
          <cell r="F73">
            <v>0</v>
          </cell>
        </row>
        <row r="74">
          <cell r="D74">
            <v>0</v>
          </cell>
          <cell r="E74">
            <v>0</v>
          </cell>
          <cell r="F74">
            <v>0</v>
          </cell>
        </row>
        <row r="75">
          <cell r="D75">
            <v>0</v>
          </cell>
          <cell r="E75">
            <v>0</v>
          </cell>
          <cell r="F75">
            <v>0</v>
          </cell>
        </row>
        <row r="76">
          <cell r="D76">
            <v>0</v>
          </cell>
          <cell r="E76">
            <v>0</v>
          </cell>
          <cell r="F76">
            <v>0</v>
          </cell>
        </row>
        <row r="77">
          <cell r="D77">
            <v>0</v>
          </cell>
          <cell r="E77">
            <v>0</v>
          </cell>
          <cell r="F77">
            <v>0</v>
          </cell>
        </row>
        <row r="78">
          <cell r="D78">
            <v>0</v>
          </cell>
          <cell r="E78">
            <v>0</v>
          </cell>
          <cell r="F78">
            <v>0</v>
          </cell>
        </row>
        <row r="79">
          <cell r="D79">
            <v>0</v>
          </cell>
          <cell r="E79">
            <v>0</v>
          </cell>
          <cell r="F79">
            <v>0</v>
          </cell>
        </row>
        <row r="80">
          <cell r="D80">
            <v>0</v>
          </cell>
          <cell r="E80">
            <v>0</v>
          </cell>
          <cell r="F80">
            <v>0</v>
          </cell>
        </row>
        <row r="81">
          <cell r="D81">
            <v>0</v>
          </cell>
          <cell r="E81">
            <v>0</v>
          </cell>
          <cell r="F81">
            <v>0</v>
          </cell>
        </row>
        <row r="82">
          <cell r="D82">
            <v>0</v>
          </cell>
          <cell r="E82">
            <v>0</v>
          </cell>
          <cell r="F82">
            <v>0</v>
          </cell>
        </row>
        <row r="83">
          <cell r="D83">
            <v>0</v>
          </cell>
          <cell r="E83">
            <v>0</v>
          </cell>
          <cell r="F83">
            <v>0</v>
          </cell>
        </row>
        <row r="84">
          <cell r="D84">
            <v>0</v>
          </cell>
          <cell r="E84">
            <v>0</v>
          </cell>
          <cell r="F84">
            <v>0</v>
          </cell>
        </row>
        <row r="85">
          <cell r="D85">
            <v>0</v>
          </cell>
          <cell r="E85">
            <v>0</v>
          </cell>
          <cell r="F85">
            <v>0</v>
          </cell>
        </row>
        <row r="86">
          <cell r="D86">
            <v>0</v>
          </cell>
          <cell r="E86">
            <v>0</v>
          </cell>
          <cell r="F86">
            <v>0</v>
          </cell>
        </row>
        <row r="87">
          <cell r="D87">
            <v>0</v>
          </cell>
          <cell r="E87">
            <v>0</v>
          </cell>
          <cell r="F87">
            <v>0</v>
          </cell>
        </row>
        <row r="88">
          <cell r="D88">
            <v>0</v>
          </cell>
          <cell r="E88">
            <v>0</v>
          </cell>
          <cell r="F88">
            <v>0</v>
          </cell>
        </row>
        <row r="89">
          <cell r="D89">
            <v>0</v>
          </cell>
          <cell r="E89">
            <v>0</v>
          </cell>
          <cell r="F89">
            <v>0</v>
          </cell>
        </row>
        <row r="90">
          <cell r="D90">
            <v>0</v>
          </cell>
          <cell r="E90">
            <v>0</v>
          </cell>
          <cell r="F90">
            <v>0</v>
          </cell>
        </row>
        <row r="91">
          <cell r="D91">
            <v>0</v>
          </cell>
          <cell r="E91">
            <v>0</v>
          </cell>
          <cell r="F91">
            <v>0</v>
          </cell>
        </row>
        <row r="92">
          <cell r="D92">
            <v>0</v>
          </cell>
          <cell r="E92">
            <v>0</v>
          </cell>
          <cell r="F92">
            <v>0</v>
          </cell>
        </row>
        <row r="93">
          <cell r="D93">
            <v>0</v>
          </cell>
          <cell r="E93">
            <v>0</v>
          </cell>
          <cell r="F93">
            <v>0</v>
          </cell>
        </row>
        <row r="94">
          <cell r="D94">
            <v>0</v>
          </cell>
          <cell r="E94">
            <v>0</v>
          </cell>
          <cell r="F94">
            <v>0</v>
          </cell>
        </row>
        <row r="95">
          <cell r="D95">
            <v>0</v>
          </cell>
          <cell r="E95">
            <v>0</v>
          </cell>
          <cell r="F95">
            <v>0</v>
          </cell>
        </row>
        <row r="96">
          <cell r="D96">
            <v>0</v>
          </cell>
          <cell r="E96">
            <v>0</v>
          </cell>
          <cell r="F96">
            <v>0</v>
          </cell>
        </row>
        <row r="97">
          <cell r="D97">
            <v>0</v>
          </cell>
          <cell r="E97">
            <v>0</v>
          </cell>
          <cell r="F97">
            <v>0</v>
          </cell>
        </row>
        <row r="98">
          <cell r="D98">
            <v>0</v>
          </cell>
          <cell r="E98">
            <v>0</v>
          </cell>
          <cell r="F98">
            <v>0</v>
          </cell>
        </row>
        <row r="99">
          <cell r="D99">
            <v>0</v>
          </cell>
          <cell r="E99">
            <v>0</v>
          </cell>
          <cell r="F99">
            <v>0</v>
          </cell>
        </row>
        <row r="100">
          <cell r="D100">
            <v>0</v>
          </cell>
          <cell r="E100">
            <v>0</v>
          </cell>
          <cell r="F100">
            <v>0</v>
          </cell>
        </row>
        <row r="101">
          <cell r="D101">
            <v>0</v>
          </cell>
          <cell r="E101">
            <v>0</v>
          </cell>
          <cell r="F101">
            <v>0</v>
          </cell>
        </row>
        <row r="102">
          <cell r="D102">
            <v>0</v>
          </cell>
          <cell r="E102">
            <v>0</v>
          </cell>
          <cell r="F102">
            <v>0</v>
          </cell>
        </row>
        <row r="103">
          <cell r="D103">
            <v>0</v>
          </cell>
          <cell r="E103">
            <v>0</v>
          </cell>
          <cell r="F103">
            <v>0</v>
          </cell>
        </row>
        <row r="104">
          <cell r="D104">
            <v>0</v>
          </cell>
          <cell r="E104">
            <v>0</v>
          </cell>
          <cell r="F104">
            <v>0</v>
          </cell>
        </row>
        <row r="105">
          <cell r="D105">
            <v>0</v>
          </cell>
          <cell r="E105">
            <v>0</v>
          </cell>
          <cell r="F105">
            <v>0</v>
          </cell>
        </row>
        <row r="106">
          <cell r="D106">
            <v>0</v>
          </cell>
          <cell r="E106">
            <v>0</v>
          </cell>
          <cell r="F106">
            <v>0</v>
          </cell>
        </row>
        <row r="107">
          <cell r="D107">
            <v>0</v>
          </cell>
          <cell r="E107">
            <v>0</v>
          </cell>
          <cell r="F107">
            <v>0</v>
          </cell>
        </row>
        <row r="108">
          <cell r="D108">
            <v>0</v>
          </cell>
          <cell r="E108">
            <v>0</v>
          </cell>
          <cell r="F108">
            <v>0</v>
          </cell>
        </row>
        <row r="109">
          <cell r="D109">
            <v>0</v>
          </cell>
          <cell r="E109">
            <v>0</v>
          </cell>
          <cell r="F109">
            <v>0</v>
          </cell>
        </row>
        <row r="110">
          <cell r="D110">
            <v>0</v>
          </cell>
          <cell r="E110">
            <v>0</v>
          </cell>
          <cell r="F110">
            <v>0</v>
          </cell>
        </row>
        <row r="111">
          <cell r="D111">
            <v>0</v>
          </cell>
          <cell r="E111">
            <v>0</v>
          </cell>
          <cell r="F111">
            <v>0</v>
          </cell>
        </row>
        <row r="112">
          <cell r="D112">
            <v>0</v>
          </cell>
          <cell r="E112">
            <v>0</v>
          </cell>
          <cell r="F112">
            <v>0</v>
          </cell>
        </row>
        <row r="113">
          <cell r="D113">
            <v>0</v>
          </cell>
          <cell r="E113">
            <v>0</v>
          </cell>
          <cell r="F113">
            <v>0</v>
          </cell>
        </row>
        <row r="114">
          <cell r="D114">
            <v>0</v>
          </cell>
          <cell r="E114">
            <v>0</v>
          </cell>
          <cell r="F114">
            <v>0</v>
          </cell>
        </row>
        <row r="115">
          <cell r="D115">
            <v>0</v>
          </cell>
          <cell r="E115">
            <v>0</v>
          </cell>
          <cell r="F115">
            <v>0</v>
          </cell>
        </row>
        <row r="116">
          <cell r="D116">
            <v>0</v>
          </cell>
          <cell r="E116">
            <v>0</v>
          </cell>
          <cell r="F116">
            <v>0</v>
          </cell>
        </row>
        <row r="117">
          <cell r="D117">
            <v>0</v>
          </cell>
          <cell r="E117">
            <v>0</v>
          </cell>
          <cell r="F117">
            <v>0</v>
          </cell>
        </row>
        <row r="118">
          <cell r="D118">
            <v>0</v>
          </cell>
          <cell r="E118">
            <v>0</v>
          </cell>
          <cell r="F118">
            <v>0</v>
          </cell>
        </row>
        <row r="119">
          <cell r="D119">
            <v>0</v>
          </cell>
          <cell r="E119">
            <v>0</v>
          </cell>
          <cell r="F119">
            <v>0</v>
          </cell>
        </row>
        <row r="120">
          <cell r="D120">
            <v>0</v>
          </cell>
          <cell r="E120">
            <v>0</v>
          </cell>
          <cell r="F120">
            <v>0</v>
          </cell>
        </row>
        <row r="121">
          <cell r="D121">
            <v>0</v>
          </cell>
          <cell r="E121">
            <v>0</v>
          </cell>
          <cell r="F121">
            <v>0</v>
          </cell>
        </row>
        <row r="122">
          <cell r="D122">
            <v>0</v>
          </cell>
          <cell r="E122">
            <v>0</v>
          </cell>
          <cell r="F122">
            <v>0</v>
          </cell>
        </row>
        <row r="123">
          <cell r="D123">
            <v>0</v>
          </cell>
          <cell r="E123">
            <v>0</v>
          </cell>
          <cell r="F123">
            <v>0</v>
          </cell>
        </row>
        <row r="124">
          <cell r="D124">
            <v>0</v>
          </cell>
          <cell r="E124">
            <v>0</v>
          </cell>
          <cell r="F124">
            <v>0</v>
          </cell>
        </row>
        <row r="125">
          <cell r="D125">
            <v>0</v>
          </cell>
          <cell r="E125">
            <v>0</v>
          </cell>
          <cell r="F125">
            <v>0</v>
          </cell>
        </row>
        <row r="126">
          <cell r="D126">
            <v>0</v>
          </cell>
          <cell r="E126">
            <v>0</v>
          </cell>
          <cell r="F126">
            <v>0</v>
          </cell>
        </row>
        <row r="127">
          <cell r="D127">
            <v>0</v>
          </cell>
          <cell r="E127">
            <v>0</v>
          </cell>
          <cell r="F127">
            <v>0</v>
          </cell>
        </row>
        <row r="128">
          <cell r="D128">
            <v>0</v>
          </cell>
          <cell r="E128">
            <v>0</v>
          </cell>
          <cell r="F128">
            <v>0</v>
          </cell>
        </row>
        <row r="129">
          <cell r="D129">
            <v>0</v>
          </cell>
          <cell r="E129">
            <v>0</v>
          </cell>
          <cell r="F129">
            <v>0</v>
          </cell>
        </row>
        <row r="130">
          <cell r="D130">
            <v>0</v>
          </cell>
          <cell r="E130">
            <v>0</v>
          </cell>
          <cell r="F130">
            <v>0</v>
          </cell>
        </row>
        <row r="131">
          <cell r="D131">
            <v>0</v>
          </cell>
          <cell r="E131">
            <v>0</v>
          </cell>
          <cell r="F131">
            <v>0</v>
          </cell>
        </row>
        <row r="132">
          <cell r="D132">
            <v>0</v>
          </cell>
          <cell r="E132">
            <v>0</v>
          </cell>
          <cell r="F132">
            <v>0</v>
          </cell>
        </row>
        <row r="133">
          <cell r="D133">
            <v>0</v>
          </cell>
          <cell r="E133">
            <v>0</v>
          </cell>
          <cell r="F133">
            <v>0</v>
          </cell>
        </row>
        <row r="134">
          <cell r="D134">
            <v>0</v>
          </cell>
          <cell r="E134">
            <v>0</v>
          </cell>
          <cell r="F134">
            <v>0</v>
          </cell>
        </row>
        <row r="135">
          <cell r="D135">
            <v>0</v>
          </cell>
          <cell r="E135">
            <v>0</v>
          </cell>
          <cell r="F135">
            <v>0</v>
          </cell>
        </row>
        <row r="136">
          <cell r="D136">
            <v>0</v>
          </cell>
          <cell r="E136">
            <v>0</v>
          </cell>
          <cell r="F136">
            <v>0</v>
          </cell>
        </row>
        <row r="137">
          <cell r="D137">
            <v>0</v>
          </cell>
          <cell r="E137">
            <v>0</v>
          </cell>
          <cell r="F137">
            <v>0</v>
          </cell>
        </row>
        <row r="138">
          <cell r="D138">
            <v>0</v>
          </cell>
          <cell r="E138">
            <v>0</v>
          </cell>
          <cell r="F138">
            <v>0</v>
          </cell>
        </row>
        <row r="139">
          <cell r="D139">
            <v>0</v>
          </cell>
          <cell r="E139">
            <v>0</v>
          </cell>
          <cell r="F139">
            <v>0</v>
          </cell>
        </row>
        <row r="140">
          <cell r="D140">
            <v>0</v>
          </cell>
          <cell r="E140">
            <v>0</v>
          </cell>
          <cell r="F140">
            <v>0</v>
          </cell>
        </row>
        <row r="141">
          <cell r="D141">
            <v>0</v>
          </cell>
          <cell r="E141">
            <v>0</v>
          </cell>
          <cell r="F141">
            <v>0</v>
          </cell>
        </row>
        <row r="142">
          <cell r="D142">
            <v>0</v>
          </cell>
          <cell r="E142">
            <v>0</v>
          </cell>
          <cell r="F142">
            <v>0</v>
          </cell>
        </row>
        <row r="143">
          <cell r="D143">
            <v>0</v>
          </cell>
          <cell r="E143">
            <v>0</v>
          </cell>
          <cell r="F143">
            <v>0</v>
          </cell>
        </row>
        <row r="144">
          <cell r="D144">
            <v>0</v>
          </cell>
          <cell r="E144">
            <v>0</v>
          </cell>
          <cell r="F144">
            <v>0</v>
          </cell>
        </row>
        <row r="145">
          <cell r="D145">
            <v>0</v>
          </cell>
          <cell r="E145">
            <v>0</v>
          </cell>
          <cell r="F145">
            <v>0</v>
          </cell>
        </row>
        <row r="146">
          <cell r="D146">
            <v>0</v>
          </cell>
          <cell r="E146">
            <v>0</v>
          </cell>
          <cell r="F146">
            <v>0</v>
          </cell>
        </row>
        <row r="147">
          <cell r="D147">
            <v>0</v>
          </cell>
          <cell r="E147">
            <v>0</v>
          </cell>
          <cell r="F147">
            <v>0</v>
          </cell>
        </row>
        <row r="148">
          <cell r="D148">
            <v>0</v>
          </cell>
          <cell r="E148">
            <v>0</v>
          </cell>
          <cell r="F148">
            <v>0</v>
          </cell>
        </row>
        <row r="149">
          <cell r="D149">
            <v>0</v>
          </cell>
          <cell r="E149">
            <v>0</v>
          </cell>
          <cell r="F149">
            <v>0</v>
          </cell>
        </row>
        <row r="150">
          <cell r="D150">
            <v>0</v>
          </cell>
          <cell r="E150">
            <v>0</v>
          </cell>
          <cell r="F150">
            <v>0</v>
          </cell>
        </row>
        <row r="151">
          <cell r="D151">
            <v>0</v>
          </cell>
          <cell r="E151">
            <v>0</v>
          </cell>
          <cell r="F151">
            <v>0</v>
          </cell>
        </row>
        <row r="152">
          <cell r="D152">
            <v>0</v>
          </cell>
          <cell r="E152">
            <v>0</v>
          </cell>
          <cell r="F152">
            <v>0</v>
          </cell>
        </row>
        <row r="153">
          <cell r="D153">
            <v>0</v>
          </cell>
          <cell r="E153">
            <v>0</v>
          </cell>
          <cell r="F153">
            <v>0</v>
          </cell>
        </row>
        <row r="154">
          <cell r="D154">
            <v>0</v>
          </cell>
          <cell r="E154">
            <v>0</v>
          </cell>
          <cell r="F154">
            <v>0</v>
          </cell>
        </row>
        <row r="155">
          <cell r="D155">
            <v>0</v>
          </cell>
          <cell r="E155">
            <v>0</v>
          </cell>
          <cell r="F155">
            <v>0</v>
          </cell>
        </row>
        <row r="156">
          <cell r="D156">
            <v>0</v>
          </cell>
          <cell r="E156">
            <v>0</v>
          </cell>
          <cell r="F156">
            <v>0</v>
          </cell>
        </row>
        <row r="157">
          <cell r="D157">
            <v>0</v>
          </cell>
          <cell r="E157">
            <v>0</v>
          </cell>
          <cell r="F157">
            <v>0</v>
          </cell>
        </row>
        <row r="158">
          <cell r="D158">
            <v>0</v>
          </cell>
          <cell r="E158">
            <v>0</v>
          </cell>
          <cell r="F158">
            <v>0</v>
          </cell>
        </row>
        <row r="159">
          <cell r="D159">
            <v>0</v>
          </cell>
          <cell r="E159">
            <v>0</v>
          </cell>
          <cell r="F159">
            <v>0</v>
          </cell>
        </row>
        <row r="160">
          <cell r="D160">
            <v>0</v>
          </cell>
          <cell r="E160">
            <v>0</v>
          </cell>
          <cell r="F160">
            <v>0</v>
          </cell>
        </row>
        <row r="161">
          <cell r="D161">
            <v>0</v>
          </cell>
          <cell r="E161">
            <v>0</v>
          </cell>
          <cell r="F161">
            <v>0</v>
          </cell>
        </row>
        <row r="162">
          <cell r="D162">
            <v>0</v>
          </cell>
          <cell r="E162">
            <v>0</v>
          </cell>
          <cell r="F162">
            <v>0</v>
          </cell>
        </row>
        <row r="163">
          <cell r="D163">
            <v>0</v>
          </cell>
          <cell r="E163">
            <v>0</v>
          </cell>
          <cell r="F163">
            <v>0</v>
          </cell>
        </row>
        <row r="164">
          <cell r="D164">
            <v>0</v>
          </cell>
          <cell r="E164">
            <v>0</v>
          </cell>
          <cell r="F164">
            <v>0</v>
          </cell>
        </row>
        <row r="165">
          <cell r="D165">
            <v>0</v>
          </cell>
          <cell r="E165">
            <v>0</v>
          </cell>
          <cell r="F165">
            <v>0</v>
          </cell>
        </row>
        <row r="166">
          <cell r="D166">
            <v>0</v>
          </cell>
          <cell r="E166">
            <v>0</v>
          </cell>
          <cell r="F166">
            <v>0</v>
          </cell>
        </row>
        <row r="167">
          <cell r="D167">
            <v>0</v>
          </cell>
          <cell r="E167">
            <v>0</v>
          </cell>
          <cell r="F167">
            <v>0</v>
          </cell>
        </row>
        <row r="168">
          <cell r="D168">
            <v>0</v>
          </cell>
          <cell r="E168">
            <v>0</v>
          </cell>
          <cell r="F168">
            <v>0</v>
          </cell>
        </row>
        <row r="169">
          <cell r="D169">
            <v>0</v>
          </cell>
          <cell r="E169">
            <v>0</v>
          </cell>
          <cell r="F169">
            <v>0</v>
          </cell>
        </row>
        <row r="170">
          <cell r="D170">
            <v>0</v>
          </cell>
          <cell r="E170">
            <v>0</v>
          </cell>
          <cell r="F170">
            <v>0</v>
          </cell>
        </row>
        <row r="171">
          <cell r="D171">
            <v>0</v>
          </cell>
          <cell r="E171">
            <v>0</v>
          </cell>
          <cell r="F171">
            <v>0</v>
          </cell>
        </row>
        <row r="172">
          <cell r="D172">
            <v>0</v>
          </cell>
          <cell r="E172">
            <v>0</v>
          </cell>
          <cell r="F172">
            <v>0</v>
          </cell>
        </row>
        <row r="173">
          <cell r="D173">
            <v>0</v>
          </cell>
          <cell r="E173">
            <v>0</v>
          </cell>
          <cell r="F173">
            <v>0</v>
          </cell>
        </row>
        <row r="174">
          <cell r="D174">
            <v>0</v>
          </cell>
          <cell r="E174">
            <v>0</v>
          </cell>
          <cell r="F174">
            <v>0</v>
          </cell>
        </row>
        <row r="175">
          <cell r="D175">
            <v>0</v>
          </cell>
          <cell r="E175">
            <v>0</v>
          </cell>
          <cell r="F175">
            <v>0</v>
          </cell>
        </row>
        <row r="176">
          <cell r="D176">
            <v>0</v>
          </cell>
          <cell r="E176">
            <v>0</v>
          </cell>
          <cell r="F176">
            <v>0</v>
          </cell>
        </row>
        <row r="177">
          <cell r="D177">
            <v>0</v>
          </cell>
          <cell r="E177">
            <v>0</v>
          </cell>
          <cell r="F177">
            <v>0</v>
          </cell>
        </row>
        <row r="178">
          <cell r="D178">
            <v>0</v>
          </cell>
          <cell r="E178">
            <v>0</v>
          </cell>
          <cell r="F178">
            <v>0</v>
          </cell>
        </row>
        <row r="179">
          <cell r="D179">
            <v>0</v>
          </cell>
          <cell r="E179">
            <v>0</v>
          </cell>
          <cell r="F179">
            <v>0</v>
          </cell>
        </row>
        <row r="180">
          <cell r="D180">
            <v>0</v>
          </cell>
          <cell r="E180">
            <v>0</v>
          </cell>
          <cell r="F180">
            <v>0</v>
          </cell>
        </row>
        <row r="181">
          <cell r="D181">
            <v>0</v>
          </cell>
          <cell r="E181">
            <v>0</v>
          </cell>
          <cell r="F181">
            <v>0</v>
          </cell>
        </row>
        <row r="182">
          <cell r="D182">
            <v>0</v>
          </cell>
          <cell r="E182">
            <v>0</v>
          </cell>
          <cell r="F182">
            <v>0</v>
          </cell>
        </row>
        <row r="183">
          <cell r="D183">
            <v>0</v>
          </cell>
          <cell r="E183">
            <v>0</v>
          </cell>
          <cell r="F183">
            <v>0</v>
          </cell>
        </row>
        <row r="184">
          <cell r="D184">
            <v>0</v>
          </cell>
          <cell r="E184">
            <v>0</v>
          </cell>
          <cell r="F184">
            <v>0</v>
          </cell>
        </row>
        <row r="185">
          <cell r="D185">
            <v>0</v>
          </cell>
          <cell r="E185">
            <v>0</v>
          </cell>
          <cell r="F185">
            <v>0</v>
          </cell>
        </row>
        <row r="186">
          <cell r="D186">
            <v>0</v>
          </cell>
          <cell r="E186">
            <v>0</v>
          </cell>
          <cell r="F186">
            <v>0</v>
          </cell>
        </row>
        <row r="187">
          <cell r="D187">
            <v>0</v>
          </cell>
          <cell r="E187">
            <v>0</v>
          </cell>
          <cell r="F187">
            <v>0</v>
          </cell>
        </row>
        <row r="188">
          <cell r="D188">
            <v>0</v>
          </cell>
          <cell r="E188">
            <v>0</v>
          </cell>
          <cell r="F188">
            <v>0</v>
          </cell>
        </row>
        <row r="189">
          <cell r="D189">
            <v>0</v>
          </cell>
          <cell r="E189">
            <v>0</v>
          </cell>
          <cell r="F189">
            <v>0</v>
          </cell>
        </row>
        <row r="190">
          <cell r="D190">
            <v>0</v>
          </cell>
          <cell r="E190">
            <v>0</v>
          </cell>
          <cell r="F190">
            <v>0</v>
          </cell>
        </row>
        <row r="191">
          <cell r="D191">
            <v>0</v>
          </cell>
          <cell r="E191">
            <v>0</v>
          </cell>
          <cell r="F191">
            <v>0</v>
          </cell>
        </row>
        <row r="192">
          <cell r="D192" t="str">
            <v>Rental/Lease Income</v>
          </cell>
          <cell r="E192" t="str">
            <v>fixed</v>
          </cell>
          <cell r="F192" t="str">
            <v>Rental/Lease Income</v>
          </cell>
        </row>
        <row r="193">
          <cell r="D193" t="str">
            <v>Rental/Lease Income</v>
          </cell>
          <cell r="E193" t="str">
            <v>fixed</v>
          </cell>
          <cell r="F193" t="str">
            <v>Rental/Lease Income</v>
          </cell>
        </row>
        <row r="194">
          <cell r="D194" t="str">
            <v>Rental/Lease Income</v>
          </cell>
          <cell r="E194" t="str">
            <v>fixed</v>
          </cell>
          <cell r="F194" t="str">
            <v>Rental/Lease Income</v>
          </cell>
        </row>
        <row r="195">
          <cell r="D195" t="str">
            <v>Rental/Lease Income</v>
          </cell>
          <cell r="E195" t="str">
            <v>fixed</v>
          </cell>
          <cell r="F195" t="str">
            <v>Rental/Lease Income</v>
          </cell>
        </row>
        <row r="196">
          <cell r="D196" t="str">
            <v>Interest Income</v>
          </cell>
          <cell r="E196" t="str">
            <v>fixed</v>
          </cell>
          <cell r="F196" t="str">
            <v>Interest Income</v>
          </cell>
        </row>
        <row r="197">
          <cell r="D197" t="str">
            <v>Rental/Lease Income</v>
          </cell>
          <cell r="E197" t="str">
            <v>fixed</v>
          </cell>
          <cell r="F197" t="str">
            <v>Rental/Lease Income</v>
          </cell>
        </row>
        <row r="198">
          <cell r="D198" t="str">
            <v>Rental/Lease Income</v>
          </cell>
          <cell r="E198" t="str">
            <v>fixed</v>
          </cell>
          <cell r="F198" t="str">
            <v>Rental/Lease Income</v>
          </cell>
        </row>
        <row r="199">
          <cell r="D199" t="str">
            <v>Coal Costs - Variable</v>
          </cell>
          <cell r="E199" t="str">
            <v>variable</v>
          </cell>
          <cell r="F199" t="str">
            <v>Coal</v>
          </cell>
        </row>
        <row r="200">
          <cell r="D200" t="str">
            <v>Coal Costs - Variable</v>
          </cell>
          <cell r="E200" t="str">
            <v>variable</v>
          </cell>
          <cell r="F200" t="str">
            <v>Coal</v>
          </cell>
        </row>
        <row r="201">
          <cell r="D201" t="str">
            <v>Natural Gas</v>
          </cell>
          <cell r="E201" t="str">
            <v>variable</v>
          </cell>
          <cell r="F201" t="str">
            <v>Natural Gas</v>
          </cell>
        </row>
        <row r="202">
          <cell r="D202" t="str">
            <v>Coal Inventory Valuation Adjustment</v>
          </cell>
          <cell r="E202" t="str">
            <v>fixed</v>
          </cell>
          <cell r="F202" t="str">
            <v>Coal Inventory Valuation Adj't</v>
          </cell>
        </row>
        <row r="203">
          <cell r="D203" t="str">
            <v>Coal Costs - Fixed</v>
          </cell>
          <cell r="E203" t="str">
            <v>fixed</v>
          </cell>
          <cell r="F203" t="str">
            <v>Coal Fixed Costs</v>
          </cell>
        </row>
        <row r="204">
          <cell r="D204" t="str">
            <v>Other Chemicals</v>
          </cell>
          <cell r="E204" t="str">
            <v>variable</v>
          </cell>
          <cell r="F204" t="str">
            <v>Other Chemicals</v>
          </cell>
        </row>
        <row r="205">
          <cell r="D205" t="str">
            <v>Limestone</v>
          </cell>
          <cell r="E205" t="str">
            <v>variable</v>
          </cell>
          <cell r="F205" t="str">
            <v>Limestone</v>
          </cell>
        </row>
        <row r="206">
          <cell r="D206" t="str">
            <v>Ammonia</v>
          </cell>
          <cell r="E206" t="str">
            <v>variable</v>
          </cell>
          <cell r="F206" t="str">
            <v>Ammonia</v>
          </cell>
        </row>
        <row r="207">
          <cell r="D207" t="str">
            <v>Other Chemicals</v>
          </cell>
          <cell r="E207" t="str">
            <v>variable</v>
          </cell>
          <cell r="F207" t="str">
            <v>Diesel</v>
          </cell>
        </row>
        <row r="208">
          <cell r="D208" t="str">
            <v>Other Chemicals</v>
          </cell>
          <cell r="E208" t="str">
            <v>variable</v>
          </cell>
          <cell r="F208" t="str">
            <v>Hydrogen</v>
          </cell>
        </row>
        <row r="209">
          <cell r="D209" t="str">
            <v>Other Chemicals</v>
          </cell>
          <cell r="E209" t="str">
            <v>variable</v>
          </cell>
          <cell r="F209" t="str">
            <v>Turbine Gases</v>
          </cell>
        </row>
        <row r="210">
          <cell r="D210" t="str">
            <v>Other Chemicals</v>
          </cell>
          <cell r="E210" t="str">
            <v>variable</v>
          </cell>
          <cell r="F210" t="str">
            <v>Boiler Chemicals</v>
          </cell>
        </row>
        <row r="211">
          <cell r="D211" t="str">
            <v>Other Chemicals</v>
          </cell>
          <cell r="E211" t="str">
            <v>variable</v>
          </cell>
          <cell r="F211" t="str">
            <v>Water Treatment</v>
          </cell>
        </row>
        <row r="212">
          <cell r="D212" t="str">
            <v>Other Chemicals</v>
          </cell>
          <cell r="E212" t="str">
            <v>variable</v>
          </cell>
          <cell r="F212" t="str">
            <v>Cooling Water</v>
          </cell>
        </row>
        <row r="213">
          <cell r="D213" t="str">
            <v>Other Chemicals</v>
          </cell>
          <cell r="E213" t="str">
            <v>variable</v>
          </cell>
          <cell r="F213" t="str">
            <v>CLCW</v>
          </cell>
        </row>
        <row r="214">
          <cell r="D214" t="str">
            <v>Other Chemicals</v>
          </cell>
          <cell r="E214" t="str">
            <v>variable</v>
          </cell>
          <cell r="F214" t="str">
            <v>Polisher Chemicals</v>
          </cell>
        </row>
        <row r="215">
          <cell r="D215" t="str">
            <v>PAC</v>
          </cell>
          <cell r="E215" t="str">
            <v>variable</v>
          </cell>
          <cell r="F215" t="str">
            <v>Mercury Mitigation System / PAC</v>
          </cell>
        </row>
        <row r="216">
          <cell r="D216" t="str">
            <v>Other Chemicals</v>
          </cell>
          <cell r="E216" t="str">
            <v>variable</v>
          </cell>
          <cell r="F216" t="str">
            <v>FGD System</v>
          </cell>
        </row>
        <row r="217">
          <cell r="D217" t="str">
            <v>Other Chemicals</v>
          </cell>
          <cell r="E217" t="str">
            <v>variable</v>
          </cell>
          <cell r="F217" t="str">
            <v>Chemical Reagent Supplies</v>
          </cell>
        </row>
        <row r="218">
          <cell r="D218" t="str">
            <v>Other Chemicals</v>
          </cell>
          <cell r="E218" t="str">
            <v>variable</v>
          </cell>
          <cell r="F218" t="str">
            <v>Stack &amp; Continuous Emissions Monitoring</v>
          </cell>
        </row>
        <row r="219">
          <cell r="D219" t="str">
            <v>Other Materials and Supplies</v>
          </cell>
          <cell r="E219" t="str">
            <v>variable</v>
          </cell>
          <cell r="F219" t="str">
            <v>Operating Material &amp; Supplies</v>
          </cell>
        </row>
        <row r="220">
          <cell r="D220" t="str">
            <v>Other Chemicals</v>
          </cell>
          <cell r="E220" t="str">
            <v>variable</v>
          </cell>
          <cell r="F220" t="str">
            <v>Batteries</v>
          </cell>
        </row>
        <row r="221">
          <cell r="D221" t="str">
            <v>Other Chemicals</v>
          </cell>
          <cell r="E221" t="str">
            <v>variable</v>
          </cell>
          <cell r="F221" t="str">
            <v>Belt</v>
          </cell>
        </row>
        <row r="222">
          <cell r="D222" t="str">
            <v>Other Chemicals</v>
          </cell>
          <cell r="E222" t="str">
            <v>variable</v>
          </cell>
          <cell r="F222" t="str">
            <v>Belt Drives</v>
          </cell>
        </row>
        <row r="223">
          <cell r="D223" t="str">
            <v>Other Chemicals</v>
          </cell>
          <cell r="E223" t="str">
            <v>variable</v>
          </cell>
          <cell r="F223" t="str">
            <v>Belt Rollers</v>
          </cell>
        </row>
        <row r="224">
          <cell r="D224" t="str">
            <v>Other Chemicals</v>
          </cell>
          <cell r="E224" t="str">
            <v>variable</v>
          </cell>
          <cell r="F224" t="str">
            <v>Belt Splices/Vulcanizing</v>
          </cell>
        </row>
        <row r="225">
          <cell r="D225" t="str">
            <v>Other Chemicals</v>
          </cell>
          <cell r="E225" t="str">
            <v>variable</v>
          </cell>
          <cell r="F225" t="str">
            <v>Belt Structure</v>
          </cell>
        </row>
        <row r="226">
          <cell r="D226" t="str">
            <v>Other Chemicals</v>
          </cell>
          <cell r="E226" t="str">
            <v>variable</v>
          </cell>
          <cell r="F226" t="str">
            <v>Bits/Sleeves/Lugs</v>
          </cell>
        </row>
        <row r="227">
          <cell r="D227" t="str">
            <v>Other Chemicals</v>
          </cell>
          <cell r="E227" t="str">
            <v>variable</v>
          </cell>
          <cell r="F227" t="str">
            <v>Cables</v>
          </cell>
        </row>
        <row r="228">
          <cell r="D228" t="str">
            <v>Other Chemicals</v>
          </cell>
          <cell r="E228" t="str">
            <v>variable</v>
          </cell>
          <cell r="F228" t="str">
            <v>Chains</v>
          </cell>
        </row>
        <row r="229">
          <cell r="D229" t="str">
            <v>Other Chemicals</v>
          </cell>
          <cell r="E229" t="str">
            <v>variable</v>
          </cell>
          <cell r="F229" t="str">
            <v>Chargers</v>
          </cell>
        </row>
        <row r="230">
          <cell r="D230" t="str">
            <v>Other Chemicals</v>
          </cell>
          <cell r="E230" t="str">
            <v>variable</v>
          </cell>
          <cell r="F230" t="str">
            <v>Coal Storage</v>
          </cell>
        </row>
        <row r="231">
          <cell r="D231" t="str">
            <v>Other Chemicals</v>
          </cell>
          <cell r="E231" t="str">
            <v>variable</v>
          </cell>
          <cell r="F231" t="str">
            <v>Curtains</v>
          </cell>
        </row>
        <row r="232">
          <cell r="D232" t="str">
            <v>Other Chemicals</v>
          </cell>
          <cell r="E232" t="str">
            <v>variable</v>
          </cell>
          <cell r="F232" t="str">
            <v>Doors</v>
          </cell>
        </row>
        <row r="233">
          <cell r="D233" t="str">
            <v>Other Chemicals</v>
          </cell>
          <cell r="E233" t="str">
            <v>variable</v>
          </cell>
          <cell r="F233" t="str">
            <v>Drill Steel</v>
          </cell>
        </row>
        <row r="234">
          <cell r="D234" t="str">
            <v>Other Chemicals</v>
          </cell>
          <cell r="E234" t="str">
            <v>variable</v>
          </cell>
          <cell r="F234" t="str">
            <v>Dust Control</v>
          </cell>
        </row>
        <row r="235">
          <cell r="D235" t="str">
            <v>Other Chemicals</v>
          </cell>
          <cell r="E235" t="str">
            <v>variable</v>
          </cell>
          <cell r="F235" t="str">
            <v>Freight</v>
          </cell>
        </row>
        <row r="236">
          <cell r="D236" t="str">
            <v>Other Chemicals</v>
          </cell>
          <cell r="E236" t="str">
            <v>variable</v>
          </cell>
          <cell r="F236" t="str">
            <v>Fuel/Oil</v>
          </cell>
        </row>
        <row r="237">
          <cell r="D237" t="str">
            <v>Other Chemicals</v>
          </cell>
          <cell r="E237" t="str">
            <v>variable</v>
          </cell>
          <cell r="F237" t="str">
            <v>Hangers</v>
          </cell>
        </row>
        <row r="238">
          <cell r="D238" t="str">
            <v>Other Chemicals</v>
          </cell>
          <cell r="E238" t="str">
            <v>variable</v>
          </cell>
          <cell r="F238" t="str">
            <v>Lifeline</v>
          </cell>
        </row>
        <row r="239">
          <cell r="D239" t="str">
            <v>Other Chemicals</v>
          </cell>
          <cell r="E239" t="str">
            <v>variable</v>
          </cell>
          <cell r="F239" t="str">
            <v>Mesh</v>
          </cell>
        </row>
        <row r="240">
          <cell r="D240" t="str">
            <v>Other Chemicals</v>
          </cell>
          <cell r="E240" t="str">
            <v>variable</v>
          </cell>
          <cell r="F240" t="str">
            <v>Other/Supplies/Tools</v>
          </cell>
        </row>
        <row r="241">
          <cell r="D241" t="str">
            <v>Other Chemicals</v>
          </cell>
          <cell r="E241" t="str">
            <v>variable</v>
          </cell>
          <cell r="F241" t="str">
            <v>Overcast</v>
          </cell>
        </row>
        <row r="242">
          <cell r="D242" t="str">
            <v>Other Chemicals</v>
          </cell>
          <cell r="E242" t="str">
            <v>variable</v>
          </cell>
          <cell r="F242" t="str">
            <v>Pipes</v>
          </cell>
        </row>
        <row r="243">
          <cell r="D243" t="str">
            <v>Other Chemicals</v>
          </cell>
          <cell r="E243" t="str">
            <v>variable</v>
          </cell>
          <cell r="F243" t="str">
            <v>Plates</v>
          </cell>
        </row>
        <row r="244">
          <cell r="D244" t="str">
            <v>Other Chemicals</v>
          </cell>
          <cell r="E244" t="str">
            <v>variable</v>
          </cell>
          <cell r="F244" t="str">
            <v>Posts &amp; Cribs/Props/Jacks</v>
          </cell>
        </row>
        <row r="245">
          <cell r="D245" t="str">
            <v>Other Chemicals</v>
          </cell>
          <cell r="E245" t="str">
            <v>variable</v>
          </cell>
          <cell r="F245" t="str">
            <v>Pulleys</v>
          </cell>
        </row>
        <row r="246">
          <cell r="D246" t="str">
            <v>Other Chemicals</v>
          </cell>
          <cell r="E246" t="str">
            <v>variable</v>
          </cell>
          <cell r="F246" t="str">
            <v>Resin</v>
          </cell>
        </row>
        <row r="247">
          <cell r="D247" t="str">
            <v>Other Chemicals</v>
          </cell>
          <cell r="E247" t="str">
            <v>variable</v>
          </cell>
          <cell r="F247" t="str">
            <v>Rock Dust</v>
          </cell>
        </row>
        <row r="248">
          <cell r="D248" t="str">
            <v>Other Chemicals</v>
          </cell>
          <cell r="E248" t="str">
            <v>variable</v>
          </cell>
          <cell r="F248" t="str">
            <v>Roof Bolts</v>
          </cell>
        </row>
        <row r="249">
          <cell r="D249" t="str">
            <v>Other Chemicals</v>
          </cell>
          <cell r="E249" t="str">
            <v>variable</v>
          </cell>
          <cell r="F249" t="str">
            <v>Safety Equipment</v>
          </cell>
        </row>
        <row r="250">
          <cell r="D250" t="str">
            <v>Other Chemicals</v>
          </cell>
          <cell r="E250" t="str">
            <v>variable</v>
          </cell>
          <cell r="F250" t="str">
            <v>Screen/Vibratory</v>
          </cell>
        </row>
        <row r="251">
          <cell r="D251" t="str">
            <v>Other Chemicals</v>
          </cell>
          <cell r="E251" t="str">
            <v>variable</v>
          </cell>
          <cell r="F251" t="str">
            <v>Sealant</v>
          </cell>
        </row>
        <row r="252">
          <cell r="D252" t="str">
            <v>Other Chemicals</v>
          </cell>
          <cell r="E252" t="str">
            <v>variable</v>
          </cell>
          <cell r="F252" t="str">
            <v>Stopping's/Blocks</v>
          </cell>
        </row>
        <row r="253">
          <cell r="D253" t="str">
            <v>Other Chemicals</v>
          </cell>
          <cell r="E253" t="str">
            <v>variable</v>
          </cell>
          <cell r="F253" t="str">
            <v>Tires</v>
          </cell>
        </row>
        <row r="254">
          <cell r="D254" t="str">
            <v>Other Chemicals</v>
          </cell>
          <cell r="E254" t="str">
            <v>variable</v>
          </cell>
          <cell r="F254" t="str">
            <v>Travel</v>
          </cell>
        </row>
        <row r="255">
          <cell r="D255" t="str">
            <v>Other Chemicals</v>
          </cell>
          <cell r="E255" t="str">
            <v>variable</v>
          </cell>
          <cell r="F255" t="str">
            <v>Water Pumps</v>
          </cell>
        </row>
        <row r="256">
          <cell r="D256" t="str">
            <v>Other Chemicals</v>
          </cell>
          <cell r="E256" t="str">
            <v>variable</v>
          </cell>
          <cell r="F256" t="str">
            <v>Water/Sewage Treatment</v>
          </cell>
        </row>
        <row r="257">
          <cell r="D257" t="str">
            <v>Other Chemicals</v>
          </cell>
          <cell r="E257" t="str">
            <v>variable</v>
          </cell>
          <cell r="F257" t="str">
            <v>Wipers</v>
          </cell>
        </row>
        <row r="258">
          <cell r="D258" t="str">
            <v>Outside Services - Other</v>
          </cell>
          <cell r="E258" t="str">
            <v>fixed</v>
          </cell>
          <cell r="F258" t="str">
            <v>Other Outside Services</v>
          </cell>
        </row>
        <row r="259">
          <cell r="D259" t="str">
            <v>Purchased Power</v>
          </cell>
          <cell r="E259" t="str">
            <v>variable</v>
          </cell>
          <cell r="F259" t="str">
            <v>Purchased Power</v>
          </cell>
        </row>
        <row r="260">
          <cell r="D260" t="str">
            <v>Purchased Coal</v>
          </cell>
          <cell r="E260" t="str">
            <v>variable</v>
          </cell>
          <cell r="F260" t="str">
            <v>Purchased Coal</v>
          </cell>
        </row>
        <row r="261">
          <cell r="D261" t="str">
            <v>Waste Disposal</v>
          </cell>
          <cell r="E261" t="str">
            <v>variable</v>
          </cell>
          <cell r="F261" t="str">
            <v>Waste Disposal</v>
          </cell>
        </row>
        <row r="262">
          <cell r="D262" t="str">
            <v>Waste Disposal</v>
          </cell>
          <cell r="E262" t="str">
            <v>variable</v>
          </cell>
          <cell r="F262" t="str">
            <v>Transportation</v>
          </cell>
        </row>
        <row r="263">
          <cell r="D263" t="str">
            <v>Waste Disposal</v>
          </cell>
          <cell r="E263" t="str">
            <v>variable</v>
          </cell>
          <cell r="F263" t="str">
            <v>Raw Water Sludge Disposal</v>
          </cell>
        </row>
        <row r="264">
          <cell r="D264" t="str">
            <v>Waste Disposal</v>
          </cell>
          <cell r="E264" t="str">
            <v>variable</v>
          </cell>
          <cell r="F264" t="str">
            <v>Replacement Cost</v>
          </cell>
        </row>
        <row r="265">
          <cell r="D265" t="str">
            <v>Noise Abatement</v>
          </cell>
          <cell r="E265" t="str">
            <v>fixed</v>
          </cell>
          <cell r="F265" t="str">
            <v>Noise Abatement</v>
          </cell>
        </row>
        <row r="266">
          <cell r="D266" t="str">
            <v>Miscellaneous Other Expense</v>
          </cell>
          <cell r="E266" t="str">
            <v>fixed</v>
          </cell>
          <cell r="F266" t="str">
            <v>Reallocation of SG&amp;A to Ops</v>
          </cell>
        </row>
        <row r="267">
          <cell r="D267" t="str">
            <v>Other Chemicals</v>
          </cell>
          <cell r="E267" t="str">
            <v>variable</v>
          </cell>
          <cell r="F267" t="str">
            <v>Parts Inventory - Shrinkage</v>
          </cell>
        </row>
        <row r="268">
          <cell r="D268" t="str">
            <v>Other Chemicals</v>
          </cell>
          <cell r="E268" t="str">
            <v>variable</v>
          </cell>
          <cell r="F268" t="str">
            <v>Parts Inventory - Variance</v>
          </cell>
        </row>
        <row r="269">
          <cell r="D269" t="str">
            <v>Other Chemicals</v>
          </cell>
          <cell r="E269" t="str">
            <v>variable</v>
          </cell>
          <cell r="F269" t="str">
            <v>Inventory Variation</v>
          </cell>
        </row>
        <row r="270">
          <cell r="D270" t="str">
            <v>Miscellaneous Other Expense</v>
          </cell>
          <cell r="E270" t="str">
            <v>fixed</v>
          </cell>
          <cell r="F270" t="str">
            <v>Elim. of Intercompany Exp.</v>
          </cell>
        </row>
        <row r="271">
          <cell r="D271" t="str">
            <v>Salaries and Wages</v>
          </cell>
          <cell r="E271" t="str">
            <v>fixed</v>
          </cell>
          <cell r="F271" t="str">
            <v>Regular Exempt-S</v>
          </cell>
        </row>
        <row r="272">
          <cell r="D272" t="str">
            <v>Salaries and Wages</v>
          </cell>
          <cell r="E272" t="str">
            <v>fixed</v>
          </cell>
          <cell r="F272" t="str">
            <v>Regular Exempt-S</v>
          </cell>
        </row>
        <row r="273">
          <cell r="D273" t="str">
            <v>Overtime</v>
          </cell>
          <cell r="E273" t="str">
            <v>fixed</v>
          </cell>
          <cell r="F273" t="str">
            <v>Discretionary Overtime Exempt-S</v>
          </cell>
        </row>
        <row r="274">
          <cell r="D274" t="str">
            <v>Salaries and Wages</v>
          </cell>
          <cell r="E274" t="str">
            <v>fixed</v>
          </cell>
          <cell r="F274" t="str">
            <v>Regular Non-Exempt-S</v>
          </cell>
        </row>
        <row r="275">
          <cell r="D275" t="str">
            <v>Overtime</v>
          </cell>
          <cell r="E275" t="str">
            <v>fixed</v>
          </cell>
          <cell r="F275" t="str">
            <v>Overtime-Non-Exempt-S</v>
          </cell>
        </row>
        <row r="276">
          <cell r="D276" t="str">
            <v>Overtime</v>
          </cell>
          <cell r="E276" t="str">
            <v>fixed</v>
          </cell>
          <cell r="F276" t="str">
            <v>Double Time-S</v>
          </cell>
        </row>
        <row r="277">
          <cell r="D277" t="str">
            <v>Overtime</v>
          </cell>
          <cell r="E277" t="str">
            <v>fixed</v>
          </cell>
          <cell r="F277" t="str">
            <v>Triple Time-S</v>
          </cell>
        </row>
        <row r="278">
          <cell r="D278" t="str">
            <v>Overtime</v>
          </cell>
          <cell r="E278" t="str">
            <v>fixed</v>
          </cell>
          <cell r="F278" t="str">
            <v>Meal Allowance-S</v>
          </cell>
        </row>
        <row r="279">
          <cell r="D279" t="str">
            <v>Salaries and Wages</v>
          </cell>
          <cell r="E279" t="str">
            <v>fixed</v>
          </cell>
          <cell r="F279" t="str">
            <v>Shift Differential-S</v>
          </cell>
        </row>
        <row r="280">
          <cell r="D280" t="str">
            <v>Salaries and Wages</v>
          </cell>
          <cell r="E280" t="str">
            <v>fixed</v>
          </cell>
          <cell r="F280" t="str">
            <v>Training-S</v>
          </cell>
        </row>
        <row r="281">
          <cell r="D281" t="str">
            <v>Salaries and Wages</v>
          </cell>
          <cell r="E281" t="str">
            <v>fixed</v>
          </cell>
          <cell r="F281" t="str">
            <v>Regular Straight Time-H</v>
          </cell>
        </row>
        <row r="282">
          <cell r="D282" t="str">
            <v>Salaries and Wages</v>
          </cell>
          <cell r="E282" t="str">
            <v>fixed</v>
          </cell>
          <cell r="F282" t="str">
            <v>Regular Straight Time-H</v>
          </cell>
        </row>
        <row r="283">
          <cell r="D283" t="str">
            <v>Overtime</v>
          </cell>
          <cell r="E283" t="str">
            <v>fixed</v>
          </cell>
          <cell r="F283" t="str">
            <v>Overtime-H</v>
          </cell>
        </row>
        <row r="284">
          <cell r="D284" t="str">
            <v>Overtime</v>
          </cell>
          <cell r="E284" t="str">
            <v>fixed</v>
          </cell>
          <cell r="F284" t="str">
            <v>Double Time-H</v>
          </cell>
        </row>
        <row r="285">
          <cell r="D285" t="str">
            <v>Overtime</v>
          </cell>
          <cell r="E285" t="str">
            <v>fixed</v>
          </cell>
          <cell r="F285" t="str">
            <v>Triple Time-H</v>
          </cell>
        </row>
        <row r="286">
          <cell r="D286" t="str">
            <v>Overtime</v>
          </cell>
          <cell r="E286" t="str">
            <v>fixed</v>
          </cell>
          <cell r="F286" t="str">
            <v>Meal Allowance-H</v>
          </cell>
        </row>
        <row r="287">
          <cell r="D287" t="str">
            <v>Salaries and Wages</v>
          </cell>
          <cell r="E287" t="str">
            <v>fixed</v>
          </cell>
          <cell r="F287" t="str">
            <v>Show-Up Pay-H</v>
          </cell>
        </row>
        <row r="288">
          <cell r="D288" t="str">
            <v>Salaries and Wages</v>
          </cell>
          <cell r="E288" t="str">
            <v>fixed</v>
          </cell>
          <cell r="F288" t="str">
            <v>Call Out Pay-H</v>
          </cell>
        </row>
        <row r="289">
          <cell r="D289" t="str">
            <v>Salaries and Wages</v>
          </cell>
          <cell r="E289" t="str">
            <v>fixed</v>
          </cell>
          <cell r="F289" t="str">
            <v>Travel Pay-H</v>
          </cell>
        </row>
        <row r="290">
          <cell r="D290" t="str">
            <v>Salaries and Wages</v>
          </cell>
          <cell r="E290" t="str">
            <v>fixed</v>
          </cell>
          <cell r="F290" t="str">
            <v>Shift Differential-H</v>
          </cell>
        </row>
        <row r="291">
          <cell r="D291" t="str">
            <v>Salaries and Wages</v>
          </cell>
          <cell r="E291" t="str">
            <v>fixed</v>
          </cell>
          <cell r="F291" t="str">
            <v>Training-H</v>
          </cell>
        </row>
        <row r="292">
          <cell r="D292" t="str">
            <v>Salaries and Wages</v>
          </cell>
          <cell r="E292" t="str">
            <v>fixed</v>
          </cell>
          <cell r="F292" t="str">
            <v>Vacation Pay-S</v>
          </cell>
        </row>
        <row r="293">
          <cell r="D293" t="str">
            <v>Salaries and Wages</v>
          </cell>
          <cell r="E293" t="str">
            <v>fixed</v>
          </cell>
          <cell r="F293" t="str">
            <v>Holiday Pay-S</v>
          </cell>
        </row>
        <row r="294">
          <cell r="D294" t="str">
            <v>Salaries and Wages</v>
          </cell>
          <cell r="E294" t="str">
            <v>fixed</v>
          </cell>
          <cell r="F294" t="str">
            <v>Sick Leave-S</v>
          </cell>
        </row>
        <row r="295">
          <cell r="D295" t="str">
            <v>Salaries and Wages</v>
          </cell>
          <cell r="E295" t="str">
            <v>fixed</v>
          </cell>
          <cell r="F295" t="str">
            <v>Bereavement Leave-S</v>
          </cell>
        </row>
        <row r="296">
          <cell r="D296" t="str">
            <v>Salaries and Wages</v>
          </cell>
          <cell r="E296" t="str">
            <v>fixed</v>
          </cell>
          <cell r="F296" t="str">
            <v>Jury Duty-S</v>
          </cell>
        </row>
        <row r="297">
          <cell r="D297" t="str">
            <v>Salaries and Wages</v>
          </cell>
          <cell r="E297" t="str">
            <v>fixed</v>
          </cell>
          <cell r="F297" t="str">
            <v>Floating Holiday-S</v>
          </cell>
        </row>
        <row r="298">
          <cell r="D298" t="str">
            <v>Salaries and Wages</v>
          </cell>
          <cell r="E298" t="str">
            <v>fixed</v>
          </cell>
          <cell r="F298" t="str">
            <v>Inclement Weather-S</v>
          </cell>
        </row>
        <row r="299">
          <cell r="D299" t="str">
            <v>Salaries and Wages</v>
          </cell>
          <cell r="E299" t="str">
            <v>fixed</v>
          </cell>
          <cell r="F299" t="str">
            <v>Vacation Pay-H</v>
          </cell>
        </row>
        <row r="300">
          <cell r="D300" t="str">
            <v>Salaries and Wages</v>
          </cell>
          <cell r="E300" t="str">
            <v>fixed</v>
          </cell>
          <cell r="F300" t="str">
            <v>Holiday Pay-H</v>
          </cell>
        </row>
        <row r="301">
          <cell r="D301" t="str">
            <v>Salaries and Wages</v>
          </cell>
          <cell r="E301" t="str">
            <v>fixed</v>
          </cell>
          <cell r="F301" t="str">
            <v>Sick Leave-H</v>
          </cell>
        </row>
        <row r="302">
          <cell r="D302" t="str">
            <v>Salaries and Wages</v>
          </cell>
          <cell r="E302" t="str">
            <v>fixed</v>
          </cell>
          <cell r="F302" t="str">
            <v>Bereavement Leave-H</v>
          </cell>
        </row>
        <row r="303">
          <cell r="D303" t="str">
            <v>Salaries and Wages</v>
          </cell>
          <cell r="E303" t="str">
            <v>fixed</v>
          </cell>
          <cell r="F303" t="str">
            <v>Jury Duty-H</v>
          </cell>
        </row>
        <row r="304">
          <cell r="D304" t="str">
            <v>Salaries and Wages</v>
          </cell>
          <cell r="E304" t="str">
            <v>fixed</v>
          </cell>
          <cell r="F304" t="str">
            <v>Floating Holiday-H</v>
          </cell>
        </row>
        <row r="305">
          <cell r="D305" t="str">
            <v>Salaries and Wages</v>
          </cell>
          <cell r="E305" t="str">
            <v>fixed</v>
          </cell>
          <cell r="F305" t="str">
            <v>Inclement Weather-H</v>
          </cell>
        </row>
        <row r="306">
          <cell r="D306" t="str">
            <v>Bonuses</v>
          </cell>
          <cell r="E306" t="str">
            <v>fixed</v>
          </cell>
          <cell r="F306" t="str">
            <v>STIP-S</v>
          </cell>
        </row>
        <row r="307">
          <cell r="D307" t="str">
            <v>Bonuses</v>
          </cell>
          <cell r="E307" t="str">
            <v>fixed</v>
          </cell>
          <cell r="F307" t="str">
            <v>STIP-S</v>
          </cell>
        </row>
        <row r="308">
          <cell r="D308" t="str">
            <v>Bonuses</v>
          </cell>
          <cell r="E308" t="str">
            <v>fixed</v>
          </cell>
          <cell r="F308" t="str">
            <v>STIP-H</v>
          </cell>
        </row>
        <row r="309">
          <cell r="D309" t="str">
            <v>Bonuses</v>
          </cell>
          <cell r="E309" t="str">
            <v>fixed</v>
          </cell>
          <cell r="F309" t="str">
            <v>MIPMO-S</v>
          </cell>
        </row>
        <row r="310">
          <cell r="D310" t="str">
            <v>Bonuses</v>
          </cell>
          <cell r="E310" t="str">
            <v>fixed</v>
          </cell>
          <cell r="F310" t="str">
            <v>MIP-S</v>
          </cell>
        </row>
        <row r="311">
          <cell r="D311" t="str">
            <v>Bonuses</v>
          </cell>
          <cell r="E311" t="str">
            <v>fixed</v>
          </cell>
          <cell r="F311" t="str">
            <v>MIP-H</v>
          </cell>
        </row>
        <row r="312">
          <cell r="D312" t="str">
            <v>Bonuses</v>
          </cell>
          <cell r="E312" t="str">
            <v>fixed</v>
          </cell>
          <cell r="F312" t="str">
            <v>Other Safety Awards-S</v>
          </cell>
        </row>
        <row r="313">
          <cell r="D313" t="str">
            <v>Bonuses</v>
          </cell>
          <cell r="E313" t="str">
            <v>fixed</v>
          </cell>
          <cell r="F313" t="str">
            <v>MIPMO-H</v>
          </cell>
        </row>
        <row r="314">
          <cell r="D314" t="str">
            <v>Bonuses</v>
          </cell>
          <cell r="E314" t="str">
            <v>fixed</v>
          </cell>
          <cell r="F314" t="str">
            <v>PPIP-S</v>
          </cell>
        </row>
        <row r="315">
          <cell r="D315" t="str">
            <v>Bonuses</v>
          </cell>
          <cell r="E315" t="str">
            <v>fixed</v>
          </cell>
          <cell r="F315" t="str">
            <v>PPIP-H</v>
          </cell>
        </row>
        <row r="316">
          <cell r="D316" t="str">
            <v>Bonuses</v>
          </cell>
          <cell r="E316" t="str">
            <v>fixed</v>
          </cell>
          <cell r="F316" t="str">
            <v>Relocation Bonus-S</v>
          </cell>
        </row>
        <row r="317">
          <cell r="D317" t="str">
            <v>Bonuses</v>
          </cell>
          <cell r="E317" t="str">
            <v>fixed</v>
          </cell>
          <cell r="F317" t="str">
            <v>Relocation Bonus-H</v>
          </cell>
        </row>
        <row r="318">
          <cell r="D318" t="str">
            <v>Bonuses</v>
          </cell>
          <cell r="E318" t="str">
            <v>fixed</v>
          </cell>
          <cell r="F318" t="str">
            <v>Sign-On Bonus-S</v>
          </cell>
        </row>
        <row r="319">
          <cell r="D319" t="str">
            <v>Bonuses</v>
          </cell>
          <cell r="E319" t="str">
            <v>fixed</v>
          </cell>
          <cell r="F319" t="str">
            <v>Sign-On Bonus-H</v>
          </cell>
        </row>
        <row r="320">
          <cell r="D320" t="str">
            <v>Bonuses</v>
          </cell>
          <cell r="E320" t="str">
            <v>fixed</v>
          </cell>
          <cell r="F320" t="str">
            <v>Referral / Other Bonus-S</v>
          </cell>
        </row>
        <row r="321">
          <cell r="D321" t="str">
            <v>Bonuses</v>
          </cell>
          <cell r="E321" t="str">
            <v>fixed</v>
          </cell>
          <cell r="F321" t="str">
            <v>Referral / Other Bonus-H</v>
          </cell>
        </row>
        <row r="322">
          <cell r="D322" t="str">
            <v>Salaries and Wages</v>
          </cell>
          <cell r="E322" t="str">
            <v>fixed</v>
          </cell>
          <cell r="F322" t="str">
            <v>Severance Pay-S</v>
          </cell>
        </row>
        <row r="323">
          <cell r="D323" t="str">
            <v>Salaries and Wages</v>
          </cell>
          <cell r="E323" t="str">
            <v>fixed</v>
          </cell>
          <cell r="F323" t="str">
            <v>Severance Pay-H</v>
          </cell>
        </row>
        <row r="324">
          <cell r="D324" t="str">
            <v>Payroll Taxes</v>
          </cell>
          <cell r="E324" t="str">
            <v>fixed</v>
          </cell>
          <cell r="F324" t="str">
            <v>FICA</v>
          </cell>
        </row>
        <row r="325">
          <cell r="D325" t="str">
            <v>Payroll Taxes</v>
          </cell>
          <cell r="E325" t="str">
            <v>fixed</v>
          </cell>
          <cell r="F325" t="str">
            <v>FICM</v>
          </cell>
        </row>
        <row r="326">
          <cell r="D326" t="str">
            <v>Payroll Taxes</v>
          </cell>
          <cell r="E326" t="str">
            <v>fixed</v>
          </cell>
          <cell r="F326" t="str">
            <v>FUT</v>
          </cell>
        </row>
        <row r="327">
          <cell r="D327" t="str">
            <v>Payroll Taxes</v>
          </cell>
          <cell r="E327" t="str">
            <v>fixed</v>
          </cell>
          <cell r="F327" t="str">
            <v>SUT</v>
          </cell>
        </row>
        <row r="328">
          <cell r="D328" t="str">
            <v>Employee Benefits</v>
          </cell>
          <cell r="E328" t="str">
            <v>fixed</v>
          </cell>
          <cell r="F328" t="str">
            <v>401k Matching-S</v>
          </cell>
        </row>
        <row r="329">
          <cell r="D329" t="str">
            <v>Employee Benefits</v>
          </cell>
          <cell r="E329" t="str">
            <v>fixed</v>
          </cell>
          <cell r="F329" t="str">
            <v>401k Matching-S</v>
          </cell>
        </row>
        <row r="330">
          <cell r="D330" t="str">
            <v>Employee Benefits</v>
          </cell>
          <cell r="E330" t="str">
            <v>fixed</v>
          </cell>
          <cell r="F330" t="str">
            <v>Dental-S</v>
          </cell>
        </row>
        <row r="331">
          <cell r="D331" t="str">
            <v>Employee Benefits</v>
          </cell>
          <cell r="E331" t="str">
            <v>fixed</v>
          </cell>
          <cell r="F331" t="str">
            <v>Life Insurance-S</v>
          </cell>
        </row>
        <row r="332">
          <cell r="D332" t="str">
            <v>Employee Benefits</v>
          </cell>
          <cell r="E332" t="str">
            <v>fixed</v>
          </cell>
          <cell r="F332" t="str">
            <v>AD&amp;D-S</v>
          </cell>
        </row>
        <row r="333">
          <cell r="D333" t="str">
            <v>Employee Benefits</v>
          </cell>
          <cell r="E333" t="str">
            <v>fixed</v>
          </cell>
          <cell r="F333" t="str">
            <v>Long Term Disability-S</v>
          </cell>
        </row>
        <row r="334">
          <cell r="D334" t="str">
            <v>Employee Benefits</v>
          </cell>
          <cell r="E334" t="str">
            <v>fixed</v>
          </cell>
          <cell r="F334" t="str">
            <v>Short Term Disability-S</v>
          </cell>
        </row>
        <row r="335">
          <cell r="D335" t="str">
            <v>Employee Benefits</v>
          </cell>
          <cell r="E335" t="str">
            <v>fixed</v>
          </cell>
          <cell r="F335" t="str">
            <v>Group Health Insurance-S</v>
          </cell>
        </row>
        <row r="336">
          <cell r="D336" t="str">
            <v>Employee Benefits</v>
          </cell>
          <cell r="E336" t="str">
            <v>fixed</v>
          </cell>
          <cell r="F336" t="str">
            <v>HSA - Company Contribution-S</v>
          </cell>
        </row>
        <row r="337">
          <cell r="D337" t="str">
            <v>Employee Benefits</v>
          </cell>
          <cell r="E337" t="str">
            <v>fixed</v>
          </cell>
          <cell r="F337" t="str">
            <v>Uniform Services-S</v>
          </cell>
        </row>
        <row r="338">
          <cell r="D338" t="str">
            <v>Employee Benefits</v>
          </cell>
          <cell r="E338" t="str">
            <v>fixed</v>
          </cell>
          <cell r="F338" t="str">
            <v>Tuition Reimbursement-S</v>
          </cell>
        </row>
        <row r="339">
          <cell r="D339" t="str">
            <v>Employee Benefits</v>
          </cell>
          <cell r="E339" t="str">
            <v>fixed</v>
          </cell>
          <cell r="F339" t="str">
            <v>Vision-S</v>
          </cell>
        </row>
        <row r="340">
          <cell r="D340" t="str">
            <v>Employee Benefits</v>
          </cell>
          <cell r="E340" t="str">
            <v>fixed</v>
          </cell>
          <cell r="F340" t="str">
            <v>Black Lung Allocation - State-S</v>
          </cell>
        </row>
        <row r="341">
          <cell r="D341" t="str">
            <v>Employee Benefits</v>
          </cell>
          <cell r="E341" t="str">
            <v>fixed</v>
          </cell>
          <cell r="F341" t="str">
            <v>Black Lung Allocation - Federal-S</v>
          </cell>
        </row>
        <row r="342">
          <cell r="D342" t="str">
            <v>Employee Benefits</v>
          </cell>
          <cell r="E342" t="str">
            <v>fixed</v>
          </cell>
          <cell r="F342" t="str">
            <v>Wellnes-S</v>
          </cell>
        </row>
        <row r="343">
          <cell r="D343" t="str">
            <v>Employee Benefits</v>
          </cell>
          <cell r="E343" t="str">
            <v>fixed</v>
          </cell>
          <cell r="F343" t="str">
            <v>LT Disability Prem-S</v>
          </cell>
        </row>
        <row r="344">
          <cell r="D344" t="str">
            <v>Employee Benefits</v>
          </cell>
          <cell r="E344" t="str">
            <v>fixed</v>
          </cell>
          <cell r="F344" t="str">
            <v>Retire Med Reimb-S</v>
          </cell>
        </row>
        <row r="345">
          <cell r="D345" t="str">
            <v>Employee Benefits</v>
          </cell>
          <cell r="E345" t="str">
            <v>fixed</v>
          </cell>
          <cell r="F345" t="str">
            <v>401k Matching-H</v>
          </cell>
        </row>
        <row r="346">
          <cell r="D346" t="str">
            <v>Employee Benefits</v>
          </cell>
          <cell r="E346" t="str">
            <v>fixed</v>
          </cell>
          <cell r="F346" t="str">
            <v>401k Matching-H</v>
          </cell>
        </row>
        <row r="347">
          <cell r="D347" t="str">
            <v>Employee Benefits</v>
          </cell>
          <cell r="E347" t="str">
            <v>fixed</v>
          </cell>
          <cell r="F347" t="str">
            <v>Dental-H</v>
          </cell>
        </row>
        <row r="348">
          <cell r="D348" t="str">
            <v>Employee Benefits</v>
          </cell>
          <cell r="E348" t="str">
            <v>fixed</v>
          </cell>
          <cell r="F348" t="str">
            <v>Life Insurance-H</v>
          </cell>
        </row>
        <row r="349">
          <cell r="D349" t="str">
            <v>Employee Benefits</v>
          </cell>
          <cell r="E349" t="str">
            <v>fixed</v>
          </cell>
          <cell r="F349" t="str">
            <v>AD&amp;D-H</v>
          </cell>
        </row>
        <row r="350">
          <cell r="D350" t="str">
            <v>Employee Benefits</v>
          </cell>
          <cell r="E350" t="str">
            <v>fixed</v>
          </cell>
          <cell r="F350" t="str">
            <v>Long Term Disability-H</v>
          </cell>
        </row>
        <row r="351">
          <cell r="D351" t="str">
            <v>Employee Benefits</v>
          </cell>
          <cell r="E351" t="str">
            <v>fixed</v>
          </cell>
          <cell r="F351" t="str">
            <v>Short Term Disability-H</v>
          </cell>
        </row>
        <row r="352">
          <cell r="D352" t="str">
            <v>Employee Benefits</v>
          </cell>
          <cell r="E352" t="str">
            <v>fixed</v>
          </cell>
          <cell r="F352" t="str">
            <v>Group Health Insurance-H</v>
          </cell>
        </row>
        <row r="353">
          <cell r="D353" t="str">
            <v>Employee Benefits</v>
          </cell>
          <cell r="E353" t="str">
            <v>fixed</v>
          </cell>
          <cell r="F353" t="str">
            <v>HSA - Company Contribution-H</v>
          </cell>
        </row>
        <row r="354">
          <cell r="D354" t="str">
            <v>Employee Benefits</v>
          </cell>
          <cell r="E354" t="str">
            <v>fixed</v>
          </cell>
          <cell r="F354" t="str">
            <v>Uniform Services-H</v>
          </cell>
        </row>
        <row r="355">
          <cell r="D355" t="str">
            <v>Employee Benefits</v>
          </cell>
          <cell r="E355" t="str">
            <v>fixed</v>
          </cell>
          <cell r="F355" t="str">
            <v>Tuition Reimbursement-H</v>
          </cell>
        </row>
        <row r="356">
          <cell r="D356" t="str">
            <v>Employee Benefits</v>
          </cell>
          <cell r="E356" t="str">
            <v>fixed</v>
          </cell>
          <cell r="F356" t="str">
            <v>Vision-H</v>
          </cell>
        </row>
        <row r="357">
          <cell r="D357" t="str">
            <v>Employee Benefits</v>
          </cell>
          <cell r="E357" t="str">
            <v>fixed</v>
          </cell>
          <cell r="F357" t="str">
            <v>Black Lung Allocation - State-H</v>
          </cell>
        </row>
        <row r="358">
          <cell r="D358" t="str">
            <v>Employee Benefits</v>
          </cell>
          <cell r="E358" t="str">
            <v>fixed</v>
          </cell>
          <cell r="F358" t="str">
            <v>Black Lung Allocation - Federal-H</v>
          </cell>
        </row>
        <row r="359">
          <cell r="D359" t="str">
            <v>Employee Benefits</v>
          </cell>
          <cell r="E359" t="str">
            <v>fixed</v>
          </cell>
          <cell r="F359" t="str">
            <v>Wellnes-H</v>
          </cell>
        </row>
        <row r="360">
          <cell r="D360" t="str">
            <v>Employee Benefits</v>
          </cell>
          <cell r="E360" t="str">
            <v>fixed</v>
          </cell>
          <cell r="F360" t="str">
            <v>LT Disability Prem-H</v>
          </cell>
        </row>
        <row r="361">
          <cell r="D361" t="str">
            <v>Employee Benefits</v>
          </cell>
          <cell r="E361" t="str">
            <v>fixed</v>
          </cell>
          <cell r="F361" t="str">
            <v>Retire Med Reimb-H</v>
          </cell>
        </row>
        <row r="362">
          <cell r="D362" t="str">
            <v>Contractor Labor</v>
          </cell>
          <cell r="E362" t="str">
            <v>fixed</v>
          </cell>
          <cell r="F362" t="str">
            <v>Contract Labor</v>
          </cell>
        </row>
        <row r="363">
          <cell r="D363" t="str">
            <v>Workers Compensation</v>
          </cell>
          <cell r="E363" t="str">
            <v>fixed</v>
          </cell>
          <cell r="F363" t="str">
            <v>Workers Compensation-S</v>
          </cell>
        </row>
        <row r="364">
          <cell r="D364" t="str">
            <v>Workers Compensation</v>
          </cell>
          <cell r="E364" t="str">
            <v>fixed</v>
          </cell>
          <cell r="F364" t="str">
            <v>Workers Compensation-H</v>
          </cell>
        </row>
        <row r="365">
          <cell r="D365" t="str">
            <v>Employee Expenses</v>
          </cell>
          <cell r="E365" t="str">
            <v>fixed</v>
          </cell>
          <cell r="F365" t="str">
            <v>Recruiting</v>
          </cell>
        </row>
        <row r="366">
          <cell r="D366" t="str">
            <v>Employee Expenses</v>
          </cell>
          <cell r="E366" t="str">
            <v>fixed</v>
          </cell>
          <cell r="F366" t="str">
            <v>Recruiting</v>
          </cell>
        </row>
        <row r="367">
          <cell r="D367" t="str">
            <v>Employee Expenses</v>
          </cell>
          <cell r="E367" t="str">
            <v>fixed</v>
          </cell>
          <cell r="F367" t="str">
            <v>Recruiting</v>
          </cell>
        </row>
        <row r="368">
          <cell r="D368" t="str">
            <v>Employee Expenses</v>
          </cell>
          <cell r="E368" t="str">
            <v>fixed</v>
          </cell>
          <cell r="F368" t="str">
            <v>Recruiting</v>
          </cell>
        </row>
        <row r="369">
          <cell r="D369" t="str">
            <v>Employee Expenses</v>
          </cell>
          <cell r="E369" t="str">
            <v>fixed</v>
          </cell>
          <cell r="F369" t="str">
            <v>Recruiting</v>
          </cell>
        </row>
        <row r="370">
          <cell r="D370" t="str">
            <v>Employee Expenses</v>
          </cell>
          <cell r="E370" t="str">
            <v>fixed</v>
          </cell>
          <cell r="F370" t="str">
            <v>Relocation</v>
          </cell>
        </row>
        <row r="371">
          <cell r="D371" t="str">
            <v>Employee Expenses</v>
          </cell>
          <cell r="E371" t="str">
            <v>fixed</v>
          </cell>
          <cell r="F371" t="str">
            <v>Relocation</v>
          </cell>
        </row>
        <row r="372">
          <cell r="D372" t="str">
            <v>Employee Expenses</v>
          </cell>
          <cell r="E372" t="str">
            <v>fixed</v>
          </cell>
          <cell r="F372" t="str">
            <v>Relocation</v>
          </cell>
        </row>
        <row r="373">
          <cell r="D373" t="str">
            <v>Employee Expenses</v>
          </cell>
          <cell r="E373" t="str">
            <v>fixed</v>
          </cell>
          <cell r="F373" t="str">
            <v>Relocation</v>
          </cell>
        </row>
        <row r="374">
          <cell r="D374" t="str">
            <v>Employee Expenses</v>
          </cell>
          <cell r="E374" t="str">
            <v>fixed</v>
          </cell>
          <cell r="F374" t="str">
            <v>Business Travel</v>
          </cell>
        </row>
        <row r="375">
          <cell r="D375" t="str">
            <v>Employee Expenses</v>
          </cell>
          <cell r="E375" t="str">
            <v>fixed</v>
          </cell>
          <cell r="F375" t="str">
            <v>Meals &amp; Entertainment</v>
          </cell>
        </row>
        <row r="376">
          <cell r="D376" t="str">
            <v>Employee Expenses</v>
          </cell>
          <cell r="E376" t="str">
            <v>fixed</v>
          </cell>
          <cell r="F376" t="str">
            <v>Overtime Meals</v>
          </cell>
        </row>
        <row r="377">
          <cell r="D377" t="str">
            <v>Employee Expenses</v>
          </cell>
          <cell r="E377" t="str">
            <v>fixed</v>
          </cell>
          <cell r="F377" t="str">
            <v>Medical Screenings</v>
          </cell>
        </row>
        <row r="378">
          <cell r="D378" t="str">
            <v>Employee Expenses</v>
          </cell>
          <cell r="E378" t="str">
            <v>fixed</v>
          </cell>
          <cell r="F378" t="str">
            <v>Gifts</v>
          </cell>
        </row>
        <row r="379">
          <cell r="D379" t="str">
            <v>Employee Expenses</v>
          </cell>
          <cell r="E379" t="str">
            <v>fixed</v>
          </cell>
          <cell r="F379" t="str">
            <v>Employee Events</v>
          </cell>
        </row>
        <row r="380">
          <cell r="D380" t="str">
            <v>Employee Expenses</v>
          </cell>
          <cell r="E380" t="str">
            <v>fixed</v>
          </cell>
          <cell r="F380" t="str">
            <v>Staff Memberships</v>
          </cell>
        </row>
        <row r="381">
          <cell r="D381" t="str">
            <v>Employee Expenses</v>
          </cell>
          <cell r="E381" t="str">
            <v>fixed</v>
          </cell>
          <cell r="F381" t="str">
            <v>Random Drug Testing</v>
          </cell>
        </row>
        <row r="382">
          <cell r="D382" t="str">
            <v>Employee Expenses</v>
          </cell>
          <cell r="E382" t="str">
            <v>fixed</v>
          </cell>
          <cell r="F382" t="str">
            <v>Miscellaneous Supplies</v>
          </cell>
        </row>
        <row r="383">
          <cell r="D383" t="str">
            <v>Employee Expenses</v>
          </cell>
          <cell r="E383" t="str">
            <v>fixed</v>
          </cell>
          <cell r="F383" t="str">
            <v>Training and Development</v>
          </cell>
        </row>
        <row r="384">
          <cell r="D384" t="str">
            <v>Employee Expenses</v>
          </cell>
          <cell r="E384" t="str">
            <v>fixed</v>
          </cell>
          <cell r="F384" t="str">
            <v>Training</v>
          </cell>
        </row>
        <row r="385">
          <cell r="D385" t="str">
            <v>Employee Expenses</v>
          </cell>
          <cell r="E385" t="str">
            <v>fixed</v>
          </cell>
          <cell r="F385" t="str">
            <v>Conferences</v>
          </cell>
        </row>
        <row r="386">
          <cell r="D386" t="str">
            <v>Repairs &amp; Maintenance</v>
          </cell>
          <cell r="E386" t="str">
            <v>fixed</v>
          </cell>
          <cell r="F386" t="str">
            <v>Parts &amp; Supplies</v>
          </cell>
        </row>
        <row r="387">
          <cell r="D387" t="str">
            <v>Repairs &amp; Maintenance</v>
          </cell>
          <cell r="E387" t="str">
            <v>fixed</v>
          </cell>
          <cell r="F387" t="str">
            <v>LCM - Miners</v>
          </cell>
        </row>
        <row r="388">
          <cell r="D388" t="str">
            <v>Repairs &amp; Maintenance</v>
          </cell>
          <cell r="E388" t="str">
            <v>fixed</v>
          </cell>
          <cell r="F388" t="str">
            <v>LCM - Haulers</v>
          </cell>
        </row>
        <row r="389">
          <cell r="D389" t="str">
            <v>Repairs &amp; Maintenance</v>
          </cell>
          <cell r="E389" t="str">
            <v>fixed</v>
          </cell>
          <cell r="F389" t="str">
            <v>LCM - Feeders</v>
          </cell>
        </row>
        <row r="390">
          <cell r="D390" t="str">
            <v>Repairs &amp; Maintenance</v>
          </cell>
          <cell r="E390" t="str">
            <v>fixed</v>
          </cell>
          <cell r="F390" t="str">
            <v>Other</v>
          </cell>
        </row>
        <row r="391">
          <cell r="D391" t="str">
            <v>Repairs &amp; Maintenance</v>
          </cell>
          <cell r="E391" t="str">
            <v>fixed</v>
          </cell>
          <cell r="F391" t="str">
            <v>Electrical</v>
          </cell>
        </row>
        <row r="392">
          <cell r="D392" t="str">
            <v>Repairs &amp; Maintenance</v>
          </cell>
          <cell r="E392" t="str">
            <v>fixed</v>
          </cell>
          <cell r="F392" t="str">
            <v>Hydraulics</v>
          </cell>
        </row>
        <row r="393">
          <cell r="D393" t="str">
            <v>Repairs &amp; Maintenance</v>
          </cell>
          <cell r="E393" t="str">
            <v>fixed</v>
          </cell>
          <cell r="F393" t="str">
            <v>Mechanical</v>
          </cell>
        </row>
        <row r="394">
          <cell r="D394" t="str">
            <v>Repairs &amp; Maintenance</v>
          </cell>
          <cell r="E394" t="str">
            <v>fixed</v>
          </cell>
          <cell r="F394" t="str">
            <v>Surface Handling</v>
          </cell>
        </row>
        <row r="395">
          <cell r="D395" t="str">
            <v>Miscellaneous Other Expense</v>
          </cell>
          <cell r="E395" t="str">
            <v>fixed</v>
          </cell>
          <cell r="F395" t="str">
            <v>Research &amp; Development</v>
          </cell>
        </row>
        <row r="396">
          <cell r="D396" t="str">
            <v>Repairs &amp; Maintenance</v>
          </cell>
          <cell r="E396" t="str">
            <v>fixed</v>
          </cell>
          <cell r="F396" t="str">
            <v>Tools</v>
          </cell>
        </row>
        <row r="397">
          <cell r="D397" t="str">
            <v>Allowances SO2</v>
          </cell>
          <cell r="E397" t="str">
            <v>fixed</v>
          </cell>
          <cell r="F397" t="str">
            <v>Allowances SO2 Expense</v>
          </cell>
        </row>
        <row r="398">
          <cell r="D398" t="str">
            <v>Allowances Nox</v>
          </cell>
          <cell r="E398" t="str">
            <v>fixed</v>
          </cell>
          <cell r="F398" t="str">
            <v>Allowances NOx Expense</v>
          </cell>
        </row>
        <row r="399">
          <cell r="D399" t="str">
            <v>Miscellaneous Other Expense</v>
          </cell>
          <cell r="E399" t="str">
            <v>fixed</v>
          </cell>
          <cell r="F399" t="str">
            <v>Reclamation</v>
          </cell>
        </row>
        <row r="400">
          <cell r="D400" t="str">
            <v>Material Handling</v>
          </cell>
          <cell r="E400" t="str">
            <v>fixed</v>
          </cell>
          <cell r="F400" t="str">
            <v>Material Handling Costs</v>
          </cell>
        </row>
        <row r="401">
          <cell r="D401" t="str">
            <v>Company Vehicle Expense</v>
          </cell>
          <cell r="E401" t="str">
            <v>fixed</v>
          </cell>
          <cell r="F401" t="str">
            <v>Company Vehicles</v>
          </cell>
        </row>
        <row r="402">
          <cell r="D402" t="str">
            <v>Company Vehicle Expense</v>
          </cell>
          <cell r="E402" t="str">
            <v>fixed</v>
          </cell>
          <cell r="F402" t="str">
            <v>Vehicle Fuel</v>
          </cell>
        </row>
        <row r="403">
          <cell r="D403" t="str">
            <v>Company Vehicle Expense</v>
          </cell>
          <cell r="E403" t="str">
            <v>fixed</v>
          </cell>
          <cell r="F403" t="str">
            <v>Vehicle Maintenance</v>
          </cell>
        </row>
        <row r="404">
          <cell r="D404" t="str">
            <v>Company Vehicle Expense</v>
          </cell>
          <cell r="E404" t="str">
            <v>fixed</v>
          </cell>
          <cell r="F404" t="str">
            <v>Vehicle Rent</v>
          </cell>
        </row>
        <row r="405">
          <cell r="D405" t="str">
            <v>Company Vehicle Expense</v>
          </cell>
          <cell r="E405" t="str">
            <v>fixed</v>
          </cell>
          <cell r="F405" t="str">
            <v>Other Vehicle (Misc. taxes, license and fees)</v>
          </cell>
        </row>
        <row r="406">
          <cell r="D406" t="str">
            <v>Misc. Admin. &amp; General Expense</v>
          </cell>
          <cell r="E406" t="str">
            <v>fixed</v>
          </cell>
          <cell r="F406" t="str">
            <v>Equipment Rental Expense</v>
          </cell>
        </row>
        <row r="407">
          <cell r="D407" t="str">
            <v>Misc. Admin. &amp; General Expense</v>
          </cell>
          <cell r="E407" t="str">
            <v>fixed</v>
          </cell>
          <cell r="F407" t="str">
            <v>Rental Expense - Other</v>
          </cell>
        </row>
        <row r="408">
          <cell r="D408" t="str">
            <v>Misc. Admin. &amp; General Expense</v>
          </cell>
          <cell r="E408" t="str">
            <v>fixed</v>
          </cell>
          <cell r="F408" t="str">
            <v>Lease Expense</v>
          </cell>
        </row>
        <row r="409">
          <cell r="D409" t="str">
            <v>Misc. Admin. &amp; General Expense</v>
          </cell>
          <cell r="E409" t="str">
            <v>fixed</v>
          </cell>
          <cell r="F409" t="str">
            <v>Office Supplies</v>
          </cell>
        </row>
        <row r="410">
          <cell r="D410" t="str">
            <v>Misc. Admin. &amp; General Expense</v>
          </cell>
          <cell r="E410" t="str">
            <v>fixed</v>
          </cell>
          <cell r="F410" t="str">
            <v>Office Phones</v>
          </cell>
        </row>
        <row r="411">
          <cell r="D411" t="str">
            <v>Misc. Admin. &amp; General Expense</v>
          </cell>
          <cell r="E411" t="str">
            <v>fixed</v>
          </cell>
          <cell r="F411" t="str">
            <v>Mobile Phones</v>
          </cell>
        </row>
        <row r="412">
          <cell r="D412" t="str">
            <v>Misc. Admin. &amp; General Expense</v>
          </cell>
          <cell r="E412" t="str">
            <v>fixed</v>
          </cell>
          <cell r="F412" t="str">
            <v>Photos</v>
          </cell>
        </row>
        <row r="413">
          <cell r="D413" t="str">
            <v>Misc. Admin. &amp; General Expense</v>
          </cell>
          <cell r="E413" t="str">
            <v>fixed</v>
          </cell>
          <cell r="F413" t="str">
            <v>Postage &amp; Shipping</v>
          </cell>
        </row>
        <row r="414">
          <cell r="D414" t="str">
            <v>Utilities Expense</v>
          </cell>
          <cell r="E414" t="str">
            <v>fixed</v>
          </cell>
          <cell r="F414" t="str">
            <v>Electric Utilities</v>
          </cell>
        </row>
        <row r="415">
          <cell r="D415" t="str">
            <v>Utilities Expense</v>
          </cell>
          <cell r="E415" t="str">
            <v>fixed</v>
          </cell>
          <cell r="F415" t="str">
            <v>Water &amp; Sewer</v>
          </cell>
        </row>
        <row r="416">
          <cell r="D416" t="str">
            <v>Misc. Admin. &amp; General Expense</v>
          </cell>
          <cell r="E416" t="str">
            <v>fixed</v>
          </cell>
          <cell r="F416" t="str">
            <v>Security</v>
          </cell>
        </row>
        <row r="417">
          <cell r="D417" t="str">
            <v>Misc. Admin. &amp; General Expense</v>
          </cell>
          <cell r="E417" t="str">
            <v>fixed</v>
          </cell>
          <cell r="F417" t="str">
            <v>Janitor Service</v>
          </cell>
        </row>
        <row r="418">
          <cell r="D418" t="str">
            <v>Misc. Admin. &amp; General Expense</v>
          </cell>
          <cell r="E418" t="str">
            <v>fixed</v>
          </cell>
          <cell r="F418" t="str">
            <v>Office Furniture</v>
          </cell>
        </row>
        <row r="419">
          <cell r="D419" t="str">
            <v>Misc. Admin. &amp; General Expense</v>
          </cell>
          <cell r="E419" t="str">
            <v>fixed</v>
          </cell>
          <cell r="F419" t="str">
            <v>Advertising</v>
          </cell>
        </row>
        <row r="420">
          <cell r="D420" t="str">
            <v>Misc. Admin. &amp; General Expense</v>
          </cell>
          <cell r="E420" t="str">
            <v>fixed</v>
          </cell>
          <cell r="F420" t="str">
            <v>Public Relations &amp; Promotion</v>
          </cell>
        </row>
        <row r="421">
          <cell r="D421" t="str">
            <v>Misc. Admin. &amp; General Expense</v>
          </cell>
          <cell r="E421" t="str">
            <v>fixed</v>
          </cell>
          <cell r="F421" t="str">
            <v>Office Safety Equipment</v>
          </cell>
        </row>
        <row r="422">
          <cell r="D422" t="str">
            <v>Misc. Admin. &amp; General Expense</v>
          </cell>
          <cell r="E422" t="str">
            <v>fixed</v>
          </cell>
          <cell r="F422" t="str">
            <v>Newsletter</v>
          </cell>
        </row>
        <row r="423">
          <cell r="D423" t="str">
            <v>Misc. Admin. &amp; General Expense</v>
          </cell>
          <cell r="E423" t="str">
            <v>fixed</v>
          </cell>
          <cell r="F423" t="str">
            <v>Printing</v>
          </cell>
        </row>
        <row r="424">
          <cell r="D424" t="str">
            <v>Misc. Admin. &amp; General Expense</v>
          </cell>
          <cell r="E424" t="str">
            <v>fixed</v>
          </cell>
          <cell r="F424" t="str">
            <v>Meeting Expenses</v>
          </cell>
        </row>
        <row r="425">
          <cell r="D425" t="str">
            <v>Misc. Admin. &amp; General Expense</v>
          </cell>
          <cell r="E425" t="str">
            <v>fixed</v>
          </cell>
          <cell r="F425" t="str">
            <v>Board Expenses</v>
          </cell>
        </row>
        <row r="426">
          <cell r="D426" t="str">
            <v>Misc. Admin. &amp; General Expense</v>
          </cell>
          <cell r="E426" t="str">
            <v>fixed</v>
          </cell>
          <cell r="F426" t="str">
            <v>Radios</v>
          </cell>
        </row>
        <row r="427">
          <cell r="D427" t="str">
            <v>Misc. Admin. &amp; General Expense</v>
          </cell>
          <cell r="E427" t="str">
            <v>fixed</v>
          </cell>
          <cell r="F427" t="str">
            <v>Misc Expenses</v>
          </cell>
        </row>
        <row r="428">
          <cell r="D428" t="str">
            <v>IT and Communications Expense</v>
          </cell>
          <cell r="E428" t="str">
            <v>fixed</v>
          </cell>
          <cell r="F428" t="str">
            <v>HR Payroll System</v>
          </cell>
        </row>
        <row r="429">
          <cell r="D429" t="str">
            <v>IT and Communications Expense</v>
          </cell>
          <cell r="E429" t="str">
            <v>fixed</v>
          </cell>
          <cell r="F429" t="str">
            <v>Computers</v>
          </cell>
        </row>
        <row r="430">
          <cell r="D430" t="str">
            <v>IT and Communications Expense</v>
          </cell>
          <cell r="E430" t="str">
            <v>fixed</v>
          </cell>
          <cell r="F430" t="str">
            <v>Printers</v>
          </cell>
        </row>
        <row r="431">
          <cell r="D431" t="str">
            <v>IT and Communications Expense</v>
          </cell>
          <cell r="E431" t="str">
            <v>fixed</v>
          </cell>
          <cell r="F431" t="str">
            <v>Copiers / Plotter</v>
          </cell>
        </row>
        <row r="432">
          <cell r="D432" t="str">
            <v>IT and Communications Expense</v>
          </cell>
          <cell r="E432" t="str">
            <v>fixed</v>
          </cell>
          <cell r="F432" t="str">
            <v>Fax Machines</v>
          </cell>
        </row>
        <row r="433">
          <cell r="D433" t="str">
            <v>IT and Communications Expense</v>
          </cell>
          <cell r="E433" t="str">
            <v>fixed</v>
          </cell>
          <cell r="F433" t="str">
            <v>Internet Access</v>
          </cell>
        </row>
        <row r="434">
          <cell r="D434" t="str">
            <v>IT and Communications Expense</v>
          </cell>
          <cell r="E434" t="str">
            <v>fixed</v>
          </cell>
          <cell r="F434" t="str">
            <v>IT Services / Support</v>
          </cell>
        </row>
        <row r="435">
          <cell r="D435" t="str">
            <v>IT and Communications Expense</v>
          </cell>
          <cell r="E435" t="str">
            <v>fixed</v>
          </cell>
          <cell r="F435" t="str">
            <v>Accounting Software</v>
          </cell>
        </row>
        <row r="436">
          <cell r="D436" t="str">
            <v>IT and Communications Expense</v>
          </cell>
          <cell r="E436" t="str">
            <v>fixed</v>
          </cell>
          <cell r="F436" t="str">
            <v>Desktop Software</v>
          </cell>
        </row>
        <row r="437">
          <cell r="D437" t="str">
            <v>IT and Communications Expense</v>
          </cell>
          <cell r="E437" t="str">
            <v>fixed</v>
          </cell>
          <cell r="F437" t="str">
            <v>Maint. &amp; Materials Mgmt Systems</v>
          </cell>
        </row>
        <row r="438">
          <cell r="D438" t="str">
            <v>IT and Communications Expense</v>
          </cell>
          <cell r="E438" t="str">
            <v>fixed</v>
          </cell>
          <cell r="F438" t="str">
            <v>Engr. Systm incl. Doc Control</v>
          </cell>
        </row>
        <row r="439">
          <cell r="D439" t="str">
            <v>IT and Communications Expense</v>
          </cell>
          <cell r="E439" t="str">
            <v>fixed</v>
          </cell>
          <cell r="F439" t="str">
            <v>Plant Settlement System</v>
          </cell>
        </row>
        <row r="440">
          <cell r="D440" t="str">
            <v>IT and Communications Expense</v>
          </cell>
          <cell r="E440" t="str">
            <v>fixed</v>
          </cell>
          <cell r="F440" t="str">
            <v>Computer Network Equipment</v>
          </cell>
        </row>
        <row r="441">
          <cell r="D441" t="str">
            <v>IT and Communications Expense</v>
          </cell>
          <cell r="E441" t="str">
            <v>fixed</v>
          </cell>
          <cell r="F441" t="str">
            <v>Telephone and Communications</v>
          </cell>
        </row>
        <row r="442">
          <cell r="D442" t="str">
            <v>Trade Assoc. Dues &amp; Donations</v>
          </cell>
          <cell r="E442" t="str">
            <v>fixed</v>
          </cell>
          <cell r="F442" t="str">
            <v>Contributions</v>
          </cell>
        </row>
        <row r="443">
          <cell r="D443" t="str">
            <v>Trade Assoc. Dues &amp; Donations</v>
          </cell>
          <cell r="E443" t="str">
            <v>fixed</v>
          </cell>
          <cell r="F443" t="str">
            <v>Dues and Membership Fees</v>
          </cell>
        </row>
        <row r="444">
          <cell r="D444" t="str">
            <v>Trade Assoc. Dues &amp; Donations</v>
          </cell>
          <cell r="E444" t="str">
            <v>fixed</v>
          </cell>
          <cell r="F444" t="str">
            <v>Trade Associations</v>
          </cell>
        </row>
        <row r="445">
          <cell r="D445" t="str">
            <v>Trade Assoc. Dues &amp; Donations</v>
          </cell>
          <cell r="E445" t="str">
            <v>fixed</v>
          </cell>
          <cell r="F445" t="str">
            <v>Subscriptions</v>
          </cell>
        </row>
        <row r="446">
          <cell r="D446" t="str">
            <v>Outside Services - Other</v>
          </cell>
          <cell r="E446" t="str">
            <v>fixed</v>
          </cell>
          <cell r="F446" t="str">
            <v>Code Books</v>
          </cell>
        </row>
        <row r="447">
          <cell r="D447" t="str">
            <v>Legal Fees - Other</v>
          </cell>
          <cell r="E447" t="str">
            <v>fixed</v>
          </cell>
          <cell r="F447" t="str">
            <v>Other Legal</v>
          </cell>
        </row>
        <row r="448">
          <cell r="D448" t="str">
            <v>Legal Fees - Other</v>
          </cell>
          <cell r="E448" t="str">
            <v>fixed</v>
          </cell>
          <cell r="F448" t="str">
            <v>Contracts</v>
          </cell>
        </row>
        <row r="449">
          <cell r="D449" t="str">
            <v>Legal Fees - Other</v>
          </cell>
          <cell r="E449" t="str">
            <v>fixed</v>
          </cell>
          <cell r="F449" t="str">
            <v>Corporate</v>
          </cell>
        </row>
        <row r="450">
          <cell r="D450" t="str">
            <v>Legal Fees - Other</v>
          </cell>
          <cell r="E450" t="str">
            <v>fixed</v>
          </cell>
          <cell r="F450" t="str">
            <v>General</v>
          </cell>
        </row>
        <row r="451">
          <cell r="D451" t="str">
            <v>Legal Fees - Environmental</v>
          </cell>
          <cell r="E451" t="str">
            <v>fixed</v>
          </cell>
          <cell r="F451" t="str">
            <v>Legal-Environmental</v>
          </cell>
        </row>
        <row r="452">
          <cell r="D452" t="str">
            <v>Outside Services - Other</v>
          </cell>
          <cell r="E452" t="str">
            <v>fixed</v>
          </cell>
          <cell r="F452" t="str">
            <v>Labor</v>
          </cell>
        </row>
        <row r="453">
          <cell r="D453" t="str">
            <v>Outside Services - Other</v>
          </cell>
          <cell r="E453" t="str">
            <v>fixed</v>
          </cell>
          <cell r="F453" t="str">
            <v>Transmissions</v>
          </cell>
        </row>
        <row r="454">
          <cell r="D454" t="str">
            <v>Outside Services - Other</v>
          </cell>
          <cell r="E454" t="str">
            <v>fixed</v>
          </cell>
          <cell r="F454" t="str">
            <v>Legal-MSHA</v>
          </cell>
        </row>
        <row r="455">
          <cell r="D455" t="str">
            <v>Outside Services - Other</v>
          </cell>
          <cell r="E455" t="str">
            <v>fixed</v>
          </cell>
          <cell r="F455" t="str">
            <v>Other Outside Services</v>
          </cell>
        </row>
        <row r="456">
          <cell r="D456" t="str">
            <v>Outside Services - Environmental</v>
          </cell>
          <cell r="E456" t="str">
            <v>fixed</v>
          </cell>
          <cell r="F456" t="str">
            <v>Outside Services-Environmental</v>
          </cell>
        </row>
        <row r="457">
          <cell r="D457" t="str">
            <v>Outside Services - Other</v>
          </cell>
          <cell r="E457" t="str">
            <v>fixed</v>
          </cell>
          <cell r="F457" t="str">
            <v>Affirmative Action</v>
          </cell>
        </row>
        <row r="458">
          <cell r="D458" t="str">
            <v>Outside Services - Other</v>
          </cell>
          <cell r="E458" t="str">
            <v>fixed</v>
          </cell>
          <cell r="F458" t="str">
            <v>Public Relations</v>
          </cell>
        </row>
        <row r="459">
          <cell r="D459" t="str">
            <v>Outside Services - Other</v>
          </cell>
          <cell r="E459" t="str">
            <v>fixed</v>
          </cell>
          <cell r="F459" t="str">
            <v>Government Relations</v>
          </cell>
        </row>
        <row r="460">
          <cell r="D460" t="str">
            <v>Outside Services - Other</v>
          </cell>
          <cell r="E460" t="str">
            <v>fixed</v>
          </cell>
          <cell r="F460" t="str">
            <v>Accounting</v>
          </cell>
        </row>
        <row r="461">
          <cell r="D461" t="str">
            <v>Outside Services - Other</v>
          </cell>
          <cell r="E461" t="str">
            <v>fixed</v>
          </cell>
          <cell r="F461" t="str">
            <v>Auditing</v>
          </cell>
        </row>
        <row r="462">
          <cell r="D462" t="str">
            <v>Outside Services - Other</v>
          </cell>
          <cell r="E462" t="str">
            <v>fixed</v>
          </cell>
          <cell r="F462" t="str">
            <v>Financial Services</v>
          </cell>
        </row>
        <row r="463">
          <cell r="D463" t="str">
            <v>Outside Services - Other</v>
          </cell>
          <cell r="E463" t="str">
            <v>fixed</v>
          </cell>
          <cell r="F463" t="str">
            <v>Human Resources</v>
          </cell>
        </row>
        <row r="464">
          <cell r="D464" t="str">
            <v>Outside Services - Other</v>
          </cell>
          <cell r="E464" t="str">
            <v>fixed</v>
          </cell>
          <cell r="F464" t="str">
            <v>Insurance</v>
          </cell>
        </row>
        <row r="465">
          <cell r="D465" t="str">
            <v>Outside Services - Other</v>
          </cell>
          <cell r="E465" t="str">
            <v>fixed</v>
          </cell>
          <cell r="F465" t="str">
            <v>Engineering</v>
          </cell>
        </row>
        <row r="466">
          <cell r="D466" t="str">
            <v>Outside Services - Other</v>
          </cell>
          <cell r="E466" t="str">
            <v>fixed</v>
          </cell>
          <cell r="F466" t="str">
            <v>Surveying</v>
          </cell>
        </row>
        <row r="467">
          <cell r="D467" t="str">
            <v>Outside Services - Other</v>
          </cell>
          <cell r="E467" t="str">
            <v>fixed</v>
          </cell>
          <cell r="F467" t="str">
            <v>Soil Testing</v>
          </cell>
        </row>
        <row r="468">
          <cell r="D468" t="str">
            <v>Outside Services - Other</v>
          </cell>
          <cell r="E468" t="str">
            <v>fixed</v>
          </cell>
          <cell r="F468" t="str">
            <v>Water Testing</v>
          </cell>
        </row>
        <row r="469">
          <cell r="D469" t="str">
            <v>Outside Services - Other</v>
          </cell>
          <cell r="E469" t="str">
            <v>fixed</v>
          </cell>
          <cell r="F469" t="str">
            <v>Third Party Inspections</v>
          </cell>
        </row>
        <row r="470">
          <cell r="D470" t="str">
            <v>Outside Services - Other</v>
          </cell>
          <cell r="E470" t="str">
            <v>fixed</v>
          </cell>
          <cell r="F470" t="str">
            <v>Transmission</v>
          </cell>
        </row>
        <row r="471">
          <cell r="D471" t="str">
            <v>Outside Services - Other</v>
          </cell>
          <cell r="E471" t="str">
            <v>fixed</v>
          </cell>
          <cell r="F471" t="str">
            <v>Landscaping / Lawn</v>
          </cell>
        </row>
        <row r="472">
          <cell r="D472" t="str">
            <v>Outside Services - Other</v>
          </cell>
          <cell r="E472" t="str">
            <v>fixed</v>
          </cell>
          <cell r="F472" t="str">
            <v>Waste / Trash Removal</v>
          </cell>
        </row>
        <row r="473">
          <cell r="D473" t="str">
            <v>Outside Services - Other</v>
          </cell>
          <cell r="E473" t="str">
            <v>fixed</v>
          </cell>
          <cell r="F473" t="str">
            <v>Pest Control</v>
          </cell>
        </row>
        <row r="474">
          <cell r="D474" t="str">
            <v>Outside Services - Other</v>
          </cell>
          <cell r="E474" t="str">
            <v>fixed</v>
          </cell>
          <cell r="F474" t="str">
            <v>Outside Services-MSHA</v>
          </cell>
        </row>
        <row r="475">
          <cell r="D475" t="str">
            <v>Outside Services - Other</v>
          </cell>
          <cell r="E475" t="str">
            <v>fixed</v>
          </cell>
          <cell r="F475" t="str">
            <v>Outside Services-Lab Testing</v>
          </cell>
        </row>
        <row r="476">
          <cell r="D476" t="str">
            <v>Insurance Expense</v>
          </cell>
          <cell r="E476" t="str">
            <v>fixed</v>
          </cell>
          <cell r="F476" t="str">
            <v>General Liability</v>
          </cell>
        </row>
        <row r="477">
          <cell r="D477" t="str">
            <v>Insurance Expense</v>
          </cell>
          <cell r="E477" t="str">
            <v>fixed</v>
          </cell>
          <cell r="F477" t="str">
            <v>Pollution Liability</v>
          </cell>
        </row>
        <row r="478">
          <cell r="D478" t="str">
            <v>Insurance Expense</v>
          </cell>
          <cell r="E478" t="str">
            <v>fixed</v>
          </cell>
          <cell r="F478" t="str">
            <v>Property &amp; Casualty</v>
          </cell>
        </row>
        <row r="479">
          <cell r="D479" t="str">
            <v>Insurance Expense</v>
          </cell>
          <cell r="E479" t="str">
            <v>fixed</v>
          </cell>
          <cell r="F479" t="str">
            <v>Directors &amp; Officers &amp; Fiduciary</v>
          </cell>
        </row>
        <row r="480">
          <cell r="D480" t="str">
            <v>Insurance Expense</v>
          </cell>
          <cell r="E480" t="str">
            <v>fixed</v>
          </cell>
          <cell r="F480" t="str">
            <v>Builders Risk</v>
          </cell>
        </row>
        <row r="481">
          <cell r="D481" t="str">
            <v>Insurance Expense</v>
          </cell>
          <cell r="E481" t="str">
            <v>fixed</v>
          </cell>
          <cell r="F481" t="str">
            <v>OCIP</v>
          </cell>
        </row>
        <row r="482">
          <cell r="D482" t="str">
            <v>Insurance Expense</v>
          </cell>
          <cell r="E482" t="str">
            <v>fixed</v>
          </cell>
          <cell r="F482" t="str">
            <v>Marine Cargo &amp; Delay Start-Up</v>
          </cell>
        </row>
        <row r="483">
          <cell r="D483" t="str">
            <v>Insurance Expense</v>
          </cell>
          <cell r="E483" t="str">
            <v>fixed</v>
          </cell>
          <cell r="F483" t="str">
            <v>Automotive</v>
          </cell>
        </row>
        <row r="484">
          <cell r="D484" t="str">
            <v>Outside Services - Other</v>
          </cell>
          <cell r="E484" t="str">
            <v>fixed</v>
          </cell>
          <cell r="F484" t="str">
            <v>Royalty Expense</v>
          </cell>
        </row>
        <row r="485">
          <cell r="D485" t="str">
            <v>Taxes, Freight and Discounts</v>
          </cell>
          <cell r="E485" t="str">
            <v>fixed</v>
          </cell>
          <cell r="F485" t="str">
            <v>Taxes, Freight and Discounts</v>
          </cell>
        </row>
        <row r="486">
          <cell r="D486" t="str">
            <v>Taxes, Freight and Discounts</v>
          </cell>
          <cell r="E486" t="str">
            <v>fixed</v>
          </cell>
          <cell r="F486" t="str">
            <v>Sales and Use Tax</v>
          </cell>
        </row>
        <row r="487">
          <cell r="D487" t="str">
            <v>Taxes, Freight and Discounts</v>
          </cell>
          <cell r="E487" t="str">
            <v>fixed</v>
          </cell>
          <cell r="F487" t="str">
            <v>Sales Tax</v>
          </cell>
        </row>
        <row r="488">
          <cell r="D488" t="str">
            <v>Taxes, Freight and Discounts</v>
          </cell>
          <cell r="E488" t="str">
            <v>fixed</v>
          </cell>
          <cell r="F488" t="str">
            <v>Use Tax</v>
          </cell>
        </row>
        <row r="489">
          <cell r="D489" t="str">
            <v>Taxes, Freight and Discounts</v>
          </cell>
          <cell r="E489" t="str">
            <v>fixed</v>
          </cell>
          <cell r="F489" t="str">
            <v>Excise Tax</v>
          </cell>
        </row>
        <row r="490">
          <cell r="D490" t="str">
            <v>Taxes, Freight and Discounts</v>
          </cell>
          <cell r="E490" t="str">
            <v>fixed</v>
          </cell>
          <cell r="F490" t="str">
            <v>Property Tax</v>
          </cell>
        </row>
        <row r="491">
          <cell r="D491" t="str">
            <v>Taxes, Freight and Discounts</v>
          </cell>
          <cell r="E491" t="str">
            <v>fixed</v>
          </cell>
          <cell r="F491" t="str">
            <v>Reclamation Tax</v>
          </cell>
        </row>
        <row r="492">
          <cell r="D492" t="str">
            <v>Taxes, Freight and Discounts</v>
          </cell>
          <cell r="E492" t="str">
            <v>fixed</v>
          </cell>
          <cell r="F492" t="str">
            <v>Taxes-Freight</v>
          </cell>
        </row>
        <row r="493">
          <cell r="D493" t="str">
            <v>Taxes, Freight and Discounts</v>
          </cell>
          <cell r="E493" t="str">
            <v>fixed</v>
          </cell>
          <cell r="F493" t="str">
            <v>Transportation Surcharge</v>
          </cell>
        </row>
        <row r="494">
          <cell r="D494" t="str">
            <v>Taxes, Freight and Discounts</v>
          </cell>
          <cell r="E494" t="str">
            <v>fixed</v>
          </cell>
          <cell r="F494" t="str">
            <v>Diesel Fuel Surcharge</v>
          </cell>
        </row>
        <row r="495">
          <cell r="D495" t="str">
            <v>Taxes, Freight and Discounts</v>
          </cell>
          <cell r="E495" t="str">
            <v>fixed</v>
          </cell>
          <cell r="F495" t="str">
            <v>Fuel Surcharge</v>
          </cell>
        </row>
        <row r="496">
          <cell r="D496" t="str">
            <v>Taxes, Freight and Discounts</v>
          </cell>
          <cell r="E496" t="str">
            <v>fixed</v>
          </cell>
          <cell r="F496" t="str">
            <v>Steel Surcharge</v>
          </cell>
        </row>
        <row r="497">
          <cell r="D497" t="str">
            <v>Taxes, Freight and Discounts</v>
          </cell>
          <cell r="E497" t="str">
            <v>fixed</v>
          </cell>
          <cell r="F497" t="str">
            <v>Demurrage</v>
          </cell>
        </row>
        <row r="498">
          <cell r="D498" t="str">
            <v>Taxes, Freight and Discounts</v>
          </cell>
          <cell r="E498" t="str">
            <v>fixed</v>
          </cell>
          <cell r="F498" t="str">
            <v>Mineral Tax</v>
          </cell>
        </row>
        <row r="499">
          <cell r="D499" t="str">
            <v>Taxes, Freight and Discounts</v>
          </cell>
          <cell r="E499" t="str">
            <v>fixed</v>
          </cell>
          <cell r="F499" t="str">
            <v>Cash Discounts</v>
          </cell>
        </row>
        <row r="500">
          <cell r="D500" t="str">
            <v>Licenses &amp; Permits</v>
          </cell>
          <cell r="E500" t="str">
            <v>fixed</v>
          </cell>
          <cell r="F500" t="str">
            <v>Licenses, Permits &amp; Fees</v>
          </cell>
        </row>
        <row r="501">
          <cell r="D501" t="str">
            <v>Licenses &amp; Permits</v>
          </cell>
          <cell r="E501" t="str">
            <v>fixed</v>
          </cell>
          <cell r="F501" t="str">
            <v>Air Permits</v>
          </cell>
        </row>
        <row r="502">
          <cell r="D502" t="str">
            <v>Licenses &amp; Permits</v>
          </cell>
          <cell r="E502" t="str">
            <v>fixed</v>
          </cell>
          <cell r="F502" t="str">
            <v>Mine Permits</v>
          </cell>
        </row>
        <row r="503">
          <cell r="D503" t="str">
            <v>Fines</v>
          </cell>
          <cell r="E503" t="str">
            <v>fixed</v>
          </cell>
          <cell r="F503" t="str">
            <v>Fines-MSHA</v>
          </cell>
        </row>
        <row r="504">
          <cell r="D504" t="str">
            <v>Fines</v>
          </cell>
          <cell r="E504" t="str">
            <v>fixed</v>
          </cell>
          <cell r="F504" t="str">
            <v>Fines-Environmental</v>
          </cell>
        </row>
        <row r="505">
          <cell r="D505" t="str">
            <v>Bldg. &amp; Grounds Maintenance</v>
          </cell>
          <cell r="E505" t="str">
            <v>fixed</v>
          </cell>
          <cell r="F505" t="str">
            <v>Building &amp; Grounds Maintenance &amp; Services</v>
          </cell>
        </row>
        <row r="506">
          <cell r="D506" t="str">
            <v>Bldg. &amp; Grounds Maintenance</v>
          </cell>
          <cell r="E506" t="str">
            <v>fixed</v>
          </cell>
          <cell r="F506" t="str">
            <v>Building Maintenance</v>
          </cell>
        </row>
        <row r="507">
          <cell r="D507" t="str">
            <v>Bldg. &amp; Grounds Maintenance</v>
          </cell>
          <cell r="E507" t="str">
            <v>fixed</v>
          </cell>
          <cell r="F507" t="str">
            <v>Cleaning Supplies</v>
          </cell>
        </row>
        <row r="508">
          <cell r="D508" t="str">
            <v>Bldg. &amp; Grounds Maintenance</v>
          </cell>
          <cell r="E508" t="str">
            <v>fixed</v>
          </cell>
          <cell r="F508" t="str">
            <v>Roof Repairs</v>
          </cell>
        </row>
        <row r="509">
          <cell r="D509" t="str">
            <v>Bldg. &amp; Grounds Maintenance</v>
          </cell>
          <cell r="E509" t="str">
            <v>fixed</v>
          </cell>
          <cell r="F509" t="str">
            <v>Painting</v>
          </cell>
        </row>
        <row r="510">
          <cell r="D510" t="str">
            <v>Bldg. &amp; Grounds Maintenance</v>
          </cell>
          <cell r="E510" t="str">
            <v>fixed</v>
          </cell>
          <cell r="F510" t="str">
            <v>Grounds Upkeep</v>
          </cell>
        </row>
        <row r="511">
          <cell r="D511" t="str">
            <v>Bldg. &amp; Grounds Maintenance</v>
          </cell>
          <cell r="E511" t="str">
            <v>fixed</v>
          </cell>
          <cell r="F511" t="str">
            <v>Pond/Lake Upkeep</v>
          </cell>
        </row>
        <row r="512">
          <cell r="D512" t="str">
            <v>Bldg. &amp; Grounds Maintenance</v>
          </cell>
          <cell r="E512" t="str">
            <v>fixed</v>
          </cell>
          <cell r="F512" t="str">
            <v>Waste/Trash Disposal</v>
          </cell>
        </row>
        <row r="513">
          <cell r="D513" t="str">
            <v>Bldg. &amp; Grounds Maintenance</v>
          </cell>
          <cell r="E513" t="str">
            <v>fixed</v>
          </cell>
          <cell r="F513" t="str">
            <v xml:space="preserve">Pest Control </v>
          </cell>
        </row>
        <row r="514">
          <cell r="D514" t="str">
            <v>Bldg. &amp; Grounds Maintenance</v>
          </cell>
          <cell r="E514" t="str">
            <v>fixed</v>
          </cell>
          <cell r="F514" t="str">
            <v>Signs</v>
          </cell>
        </row>
        <row r="515">
          <cell r="D515" t="str">
            <v>Bldg. &amp; Grounds Maintenance</v>
          </cell>
          <cell r="E515" t="str">
            <v>fixed</v>
          </cell>
          <cell r="F515" t="str">
            <v>Fence</v>
          </cell>
        </row>
        <row r="516">
          <cell r="D516" t="str">
            <v>Bldg. &amp; Grounds Maintenance</v>
          </cell>
          <cell r="E516" t="str">
            <v>fixed</v>
          </cell>
          <cell r="F516" t="str">
            <v>Access Card Reader</v>
          </cell>
        </row>
        <row r="517">
          <cell r="D517" t="str">
            <v>Bldg. &amp; Grounds Maintenance</v>
          </cell>
          <cell r="E517" t="str">
            <v>fixed</v>
          </cell>
          <cell r="F517" t="str">
            <v>Rock &amp; Asphalt</v>
          </cell>
        </row>
        <row r="518">
          <cell r="D518" t="str">
            <v>Bldg. &amp; Grounds Maintenance</v>
          </cell>
          <cell r="E518" t="str">
            <v>fixed</v>
          </cell>
          <cell r="F518" t="str">
            <v>Road Cleaning</v>
          </cell>
        </row>
        <row r="519">
          <cell r="D519" t="str">
            <v>Bldg. &amp; Grounds Maintenance</v>
          </cell>
          <cell r="E519" t="str">
            <v>fixed</v>
          </cell>
          <cell r="F519" t="str">
            <v>Site Maintenance</v>
          </cell>
        </row>
        <row r="520">
          <cell r="D520" t="str">
            <v>Bldg. &amp; Grounds Maintenance</v>
          </cell>
          <cell r="E520" t="str">
            <v>fixed</v>
          </cell>
          <cell r="F520" t="str">
            <v>Dust Control</v>
          </cell>
        </row>
        <row r="521">
          <cell r="D521" t="str">
            <v>Bldg. &amp; Grounds Maintenance</v>
          </cell>
          <cell r="E521" t="str">
            <v>fixed</v>
          </cell>
          <cell r="F521" t="str">
            <v>Farm Expense</v>
          </cell>
        </row>
        <row r="522">
          <cell r="D522" t="str">
            <v>Bldg. &amp; Grounds Maintenance</v>
          </cell>
          <cell r="E522" t="str">
            <v>fixed</v>
          </cell>
          <cell r="F522" t="str">
            <v>Gain/Loss</v>
          </cell>
        </row>
        <row r="523">
          <cell r="D523" t="str">
            <v>Bldg. &amp; Grounds Maintenance</v>
          </cell>
          <cell r="E523" t="str">
            <v>fixed</v>
          </cell>
          <cell r="F523" t="str">
            <v>Miscellaneous SG&amp;A Expenses</v>
          </cell>
        </row>
        <row r="524">
          <cell r="D524" t="str">
            <v>Interest Expense</v>
          </cell>
          <cell r="E524" t="str">
            <v>fixed</v>
          </cell>
          <cell r="F524" t="str">
            <v>Interest Expense</v>
          </cell>
        </row>
        <row r="525">
          <cell r="D525" t="str">
            <v>Interest Expense</v>
          </cell>
          <cell r="E525" t="str">
            <v>fixed</v>
          </cell>
          <cell r="F525" t="str">
            <v>Bank Charges</v>
          </cell>
        </row>
        <row r="526">
          <cell r="D526" t="str">
            <v>Miscellaneous Other Expense</v>
          </cell>
          <cell r="E526" t="str">
            <v>fixed</v>
          </cell>
          <cell r="F526" t="str">
            <v>Income Tax Expense - Federal</v>
          </cell>
        </row>
        <row r="527">
          <cell r="D527" t="str">
            <v>Miscellaneous Other Expense</v>
          </cell>
          <cell r="E527" t="str">
            <v>fixed</v>
          </cell>
          <cell r="F527" t="str">
            <v>Income Tax Expense - State</v>
          </cell>
        </row>
        <row r="528">
          <cell r="D528" t="str">
            <v>Miscellaneous Other Expense</v>
          </cell>
          <cell r="E528" t="str">
            <v>fixed</v>
          </cell>
          <cell r="F528" t="str">
            <v>Depreciation Expense</v>
          </cell>
        </row>
        <row r="529">
          <cell r="D529" t="str">
            <v>Miscellaneous Other Expense</v>
          </cell>
          <cell r="E529" t="str">
            <v>fixed</v>
          </cell>
          <cell r="F529" t="str">
            <v>Amortization Expense</v>
          </cell>
        </row>
        <row r="530">
          <cell r="D530">
            <v>0</v>
          </cell>
          <cell r="E530" t="str">
            <v>fixed</v>
          </cell>
          <cell r="F530" t="str">
            <v>Transfer to Coal Inventory - Mine</v>
          </cell>
        </row>
        <row r="531">
          <cell r="D531">
            <v>0</v>
          </cell>
          <cell r="E531" t="str">
            <v>fixed</v>
          </cell>
          <cell r="F531" t="str">
            <v>Clearing</v>
          </cell>
        </row>
        <row r="532">
          <cell r="D532">
            <v>0</v>
          </cell>
          <cell r="E532">
            <v>0</v>
          </cell>
          <cell r="F532">
            <v>0</v>
          </cell>
        </row>
        <row r="533">
          <cell r="D533">
            <v>0</v>
          </cell>
          <cell r="E533">
            <v>0</v>
          </cell>
          <cell r="F533">
            <v>0</v>
          </cell>
        </row>
        <row r="534">
          <cell r="D534">
            <v>0</v>
          </cell>
          <cell r="E534">
            <v>0</v>
          </cell>
          <cell r="F534">
            <v>0</v>
          </cell>
        </row>
        <row r="535">
          <cell r="D535">
            <v>0</v>
          </cell>
          <cell r="E535">
            <v>0</v>
          </cell>
          <cell r="F535">
            <v>0</v>
          </cell>
        </row>
        <row r="536">
          <cell r="D536">
            <v>0</v>
          </cell>
          <cell r="E536">
            <v>0</v>
          </cell>
          <cell r="F536">
            <v>0</v>
          </cell>
        </row>
        <row r="537">
          <cell r="D537">
            <v>0</v>
          </cell>
          <cell r="E537">
            <v>0</v>
          </cell>
          <cell r="F537">
            <v>0</v>
          </cell>
        </row>
        <row r="538">
          <cell r="D538">
            <v>0</v>
          </cell>
          <cell r="E538">
            <v>0</v>
          </cell>
          <cell r="F538">
            <v>0</v>
          </cell>
        </row>
        <row r="539">
          <cell r="D539">
            <v>0</v>
          </cell>
          <cell r="E539">
            <v>0</v>
          </cell>
          <cell r="F539">
            <v>0</v>
          </cell>
        </row>
        <row r="540">
          <cell r="D540">
            <v>0</v>
          </cell>
          <cell r="E540">
            <v>0</v>
          </cell>
          <cell r="F540">
            <v>0</v>
          </cell>
        </row>
      </sheetData>
      <sheetData sheetId="7">
        <row r="6">
          <cell r="C6" t="str">
            <v>August 2012 Statement of Operations</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Assump"/>
      <sheetName val="Return"/>
      <sheetName val="IncStmt"/>
      <sheetName val="LINK TO OPERATING MODEL"/>
      <sheetName val="Oper cost breakout"/>
      <sheetName val="Comparison Graph"/>
      <sheetName val="Partner Slides"/>
      <sheetName val="Slides"/>
      <sheetName val="Post-FC Const Spend"/>
      <sheetName val="Spend Chart"/>
      <sheetName val="Date Lookups"/>
      <sheetName val="CapProj"/>
      <sheetName val="Transmission"/>
      <sheetName val="Budget"/>
      <sheetName val="Constr Leverage Calcs"/>
      <sheetName val="Debt Schedule"/>
      <sheetName val="PPAs"/>
      <sheetName val="Depr Schedule"/>
      <sheetName val="PropTax"/>
      <sheetName val="Partner CFs"/>
      <sheetName val="PP VOM"/>
      <sheetName val="Power Plant"/>
      <sheetName val="MajMaint"/>
      <sheetName val="Coal"/>
      <sheetName val="Start-Up"/>
      <sheetName val="Mine_Draw"/>
      <sheetName val="Decommis"/>
      <sheetName val="Operationa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ummary"/>
      <sheetName val="Consolidated"/>
      <sheetName val="ConFin"/>
      <sheetName val="DEBT SIZING"/>
      <sheetName val="Debt"/>
      <sheetName val="H-L Revenue"/>
      <sheetName val="W-S Revenue"/>
      <sheetName val="Expenses "/>
      <sheetName val="Tax Payable"/>
      <sheetName val="H-L Inputs"/>
      <sheetName val="W-S Inputs"/>
      <sheetName val="06, 07, 08  tax calc"/>
      <sheetName val="Exhibits"/>
      <sheetName val="NGL"/>
      <sheetName val="NGL Hed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Vs. 2010"/>
      <sheetName val="Esc &amp; Cont summ II"/>
      <sheetName val="Esc &amp; Cont vs. 2010"/>
      <sheetName val="Esc &amp; Cont Summary"/>
      <sheetName val="Contingency as % to go"/>
      <sheetName val="Esc &amp; Cont update w may bill"/>
      <sheetName val="Billings summary"/>
      <sheetName val="High Level Monthly Spread"/>
      <sheetName val="Detail Budget Assumptions"/>
      <sheetName val="Total Budget"/>
      <sheetName val="Total Budget II"/>
      <sheetName val="Detail Budget"/>
      <sheetName val="To-Go Chart"/>
      <sheetName val="A - Transmission"/>
      <sheetName val="B - Mine Development"/>
      <sheetName val="E - Project Mgmt"/>
      <sheetName val="F - Pre-Commercial Ops"/>
      <sheetName val="G - Construction Management"/>
      <sheetName val="H - Sales Tax"/>
      <sheetName val="I - Property Tax"/>
      <sheetName val="J - OCIP"/>
      <sheetName val="L - Owner's Construction"/>
      <sheetName val="M - Land"/>
      <sheetName val="N - Capital Spares"/>
      <sheetName val="O - Coal Inventory"/>
      <sheetName val="P - EPC"/>
      <sheetName val="Q - Start Up"/>
      <sheetName val="R - M &amp;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27">
          <cell r="M127">
            <v>205813.95785384614</v>
          </cell>
        </row>
      </sheetData>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In"/>
      <sheetName val="Links Out"/>
      <sheetName val="Ranges Named"/>
      <sheetName val="List of Values"/>
      <sheetName val="Detail"/>
      <sheetName val="Line Rollup"/>
      <sheetName val="COA"/>
      <sheetName val="New"/>
      <sheetName val="Payroll &amp; Contract Labor"/>
      <sheetName val="Benefits &amp; Taxes"/>
      <sheetName val="Fuel, Waste Disp. &amp; Inven. Adj."/>
      <sheetName val="Commodities-Chemicals"/>
      <sheetName val="Materials &amp; Supplies"/>
      <sheetName val="Employee Expenses &amp; Training"/>
      <sheetName val="Maintenance &amp; Repairs"/>
      <sheetName val="Vehicle Expense"/>
      <sheetName val="IT Expense"/>
      <sheetName val="Dues &amp; Donations"/>
      <sheetName val="R&amp;D and Allowances"/>
      <sheetName val="Consulting &amp; Outside Services"/>
      <sheetName val="Insurance, Permits &amp; Fines"/>
      <sheetName val="Other Operating Expenses"/>
      <sheetName val="Taxes, Freight &amp; Discounts"/>
      <sheetName val="Budget Spread"/>
      <sheetName val="Monthly Actuals"/>
      <sheetName val="PCS Import-Jan-2012"/>
      <sheetName val="PCS Import-Feb-2012"/>
    </sheetNames>
    <sheetDataSet>
      <sheetData sheetId="0"/>
      <sheetData sheetId="1"/>
      <sheetData sheetId="2"/>
      <sheetData sheetId="3"/>
      <sheetData sheetId="4"/>
      <sheetData sheetId="5"/>
      <sheetData sheetId="6">
        <row r="3">
          <cell r="A3" t="str">
            <v>101-00</v>
          </cell>
          <cell r="B3" t="str">
            <v>Cash on Hand</v>
          </cell>
          <cell r="C3" t="str">
            <v>Cash</v>
          </cell>
          <cell r="D3" t="str">
            <v>Bal. Sheet</v>
          </cell>
        </row>
        <row r="4">
          <cell r="A4" t="str">
            <v>101-01</v>
          </cell>
          <cell r="B4" t="str">
            <v>Cash on Hand</v>
          </cell>
          <cell r="C4" t="str">
            <v>Cash</v>
          </cell>
          <cell r="D4" t="str">
            <v>Bal. Sheet</v>
          </cell>
        </row>
        <row r="5">
          <cell r="A5" t="str">
            <v>101-02</v>
          </cell>
          <cell r="B5" t="str">
            <v>Cash on Hand</v>
          </cell>
          <cell r="C5" t="str">
            <v>Cash</v>
          </cell>
          <cell r="D5" t="str">
            <v>Bal. Sheet</v>
          </cell>
        </row>
        <row r="6">
          <cell r="A6" t="str">
            <v>102-00</v>
          </cell>
          <cell r="B6" t="str">
            <v>Cash in Banks</v>
          </cell>
          <cell r="C6" t="str">
            <v>Cash</v>
          </cell>
          <cell r="D6" t="str">
            <v>Bal. Sheet</v>
          </cell>
        </row>
        <row r="7">
          <cell r="A7" t="str">
            <v>102-01</v>
          </cell>
          <cell r="B7" t="str">
            <v>Cash in Banks</v>
          </cell>
          <cell r="C7" t="str">
            <v>Cash</v>
          </cell>
          <cell r="D7" t="str">
            <v>Bal. Sheet</v>
          </cell>
        </row>
        <row r="8">
          <cell r="A8" t="str">
            <v>102-02</v>
          </cell>
          <cell r="B8" t="str">
            <v>Cash in Banks</v>
          </cell>
          <cell r="C8" t="str">
            <v>Cash</v>
          </cell>
          <cell r="D8" t="str">
            <v>Bal. Sheet</v>
          </cell>
        </row>
        <row r="9">
          <cell r="A9" t="str">
            <v>102-03</v>
          </cell>
          <cell r="B9" t="str">
            <v>Cash in Banks</v>
          </cell>
          <cell r="C9" t="str">
            <v>Cash</v>
          </cell>
          <cell r="D9" t="str">
            <v>Bal. Sheet</v>
          </cell>
        </row>
        <row r="10">
          <cell r="A10" t="str">
            <v>102-10</v>
          </cell>
          <cell r="B10" t="str">
            <v>Cash in Banks</v>
          </cell>
          <cell r="C10" t="str">
            <v>Cash</v>
          </cell>
          <cell r="D10" t="str">
            <v>Bal. Sheet</v>
          </cell>
        </row>
        <row r="11">
          <cell r="A11" t="str">
            <v>103-00</v>
          </cell>
          <cell r="B11" t="str">
            <v>Reserved Cash</v>
          </cell>
          <cell r="C11" t="str">
            <v>Cash</v>
          </cell>
          <cell r="D11" t="str">
            <v>Bal. Sheet</v>
          </cell>
        </row>
        <row r="12">
          <cell r="A12" t="str">
            <v>104-00</v>
          </cell>
          <cell r="B12" t="str">
            <v>Other S/T Investments</v>
          </cell>
          <cell r="C12" t="str">
            <v>Other Current Investments</v>
          </cell>
          <cell r="D12" t="str">
            <v>Bal. Sheet</v>
          </cell>
        </row>
        <row r="13">
          <cell r="A13" t="str">
            <v>107-00</v>
          </cell>
          <cell r="B13" t="str">
            <v>CWIP-Previous DO NOT USE</v>
          </cell>
          <cell r="C13" t="str">
            <v>Construction in Progress</v>
          </cell>
          <cell r="D13" t="str">
            <v>Bal. Sheet</v>
          </cell>
        </row>
        <row r="14">
          <cell r="A14" t="str">
            <v>110-00</v>
          </cell>
          <cell r="B14" t="str">
            <v>A/R-Outside Customers</v>
          </cell>
          <cell r="C14" t="str">
            <v>Accounts Receivable</v>
          </cell>
          <cell r="D14" t="str">
            <v>Bal. Sheet</v>
          </cell>
        </row>
        <row r="15">
          <cell r="A15" t="str">
            <v>110-01</v>
          </cell>
          <cell r="B15" t="str">
            <v>A/R-Outside Customers</v>
          </cell>
          <cell r="C15" t="str">
            <v>Accounts Receivable</v>
          </cell>
          <cell r="D15" t="str">
            <v>Bal. Sheet</v>
          </cell>
        </row>
        <row r="16">
          <cell r="A16" t="str">
            <v>110-02</v>
          </cell>
          <cell r="B16" t="str">
            <v>A/R-Outside Customers</v>
          </cell>
          <cell r="C16" t="str">
            <v>Accounts Receivable</v>
          </cell>
          <cell r="D16" t="str">
            <v>Bal. Sheet</v>
          </cell>
        </row>
        <row r="17">
          <cell r="A17" t="str">
            <v>110-03</v>
          </cell>
          <cell r="B17" t="str">
            <v>A/R-Outside Customers</v>
          </cell>
          <cell r="C17" t="str">
            <v>Accounts Receivable</v>
          </cell>
          <cell r="D17" t="str">
            <v>Bal. Sheet</v>
          </cell>
        </row>
        <row r="18">
          <cell r="A18" t="str">
            <v>110-04</v>
          </cell>
          <cell r="B18" t="str">
            <v>A/R-Outside Customers</v>
          </cell>
          <cell r="C18" t="str">
            <v>Accounts Receivable</v>
          </cell>
          <cell r="D18" t="str">
            <v>Bal. Sheet</v>
          </cell>
        </row>
        <row r="19">
          <cell r="A19" t="str">
            <v>110-05</v>
          </cell>
          <cell r="B19" t="str">
            <v>A/R-Outside Customers</v>
          </cell>
          <cell r="C19" t="str">
            <v>Accounts Receivable</v>
          </cell>
          <cell r="D19" t="str">
            <v>Bal. Sheet</v>
          </cell>
        </row>
        <row r="20">
          <cell r="A20" t="str">
            <v>110-06</v>
          </cell>
          <cell r="B20" t="str">
            <v>A/R-Outside Customers</v>
          </cell>
          <cell r="C20" t="str">
            <v>Accounts Receivable</v>
          </cell>
          <cell r="D20" t="str">
            <v>Bal. Sheet</v>
          </cell>
        </row>
        <row r="21">
          <cell r="A21" t="str">
            <v>110-07</v>
          </cell>
          <cell r="B21" t="str">
            <v>A/R-Outside Customers</v>
          </cell>
          <cell r="C21" t="str">
            <v>Accounts Receivable</v>
          </cell>
          <cell r="D21" t="str">
            <v>Bal. Sheet</v>
          </cell>
        </row>
        <row r="22">
          <cell r="A22" t="str">
            <v>110-08</v>
          </cell>
          <cell r="B22" t="str">
            <v>A/R-Outside Customers</v>
          </cell>
          <cell r="C22" t="str">
            <v>Accounts Receivable</v>
          </cell>
          <cell r="D22" t="str">
            <v>Bal. Sheet</v>
          </cell>
        </row>
        <row r="23">
          <cell r="A23" t="str">
            <v>110-09</v>
          </cell>
          <cell r="B23" t="str">
            <v>A/R-Outside Customers</v>
          </cell>
          <cell r="C23" t="str">
            <v>Accounts Receivable</v>
          </cell>
          <cell r="D23" t="str">
            <v>Bal. Sheet</v>
          </cell>
        </row>
        <row r="24">
          <cell r="A24" t="str">
            <v>111-00</v>
          </cell>
          <cell r="B24" t="str">
            <v>A/R-Intercompany</v>
          </cell>
          <cell r="C24" t="str">
            <v>Accounts Receivable</v>
          </cell>
          <cell r="D24" t="str">
            <v>Bal. Sheet</v>
          </cell>
        </row>
        <row r="25">
          <cell r="A25" t="str">
            <v>112-00</v>
          </cell>
          <cell r="B25" t="str">
            <v>A/R-Other</v>
          </cell>
          <cell r="C25" t="str">
            <v>Accounts Receivable</v>
          </cell>
          <cell r="D25" t="str">
            <v>Bal. Sheet</v>
          </cell>
        </row>
        <row r="26">
          <cell r="A26" t="str">
            <v>113-00</v>
          </cell>
          <cell r="B26" t="str">
            <v>Accrued Revenue-Unbilled</v>
          </cell>
          <cell r="C26" t="str">
            <v>Accounts Receivable</v>
          </cell>
          <cell r="D26" t="str">
            <v>Bal. Sheet</v>
          </cell>
        </row>
        <row r="27">
          <cell r="A27" t="str">
            <v>114-00</v>
          </cell>
          <cell r="B27" t="str">
            <v>Interest Receivable</v>
          </cell>
          <cell r="C27" t="str">
            <v>Interest Receivable</v>
          </cell>
          <cell r="D27" t="str">
            <v>Bal. Sheet</v>
          </cell>
        </row>
        <row r="28">
          <cell r="A28" t="str">
            <v>115-00</v>
          </cell>
          <cell r="B28" t="str">
            <v>Interest Receivable-Interco</v>
          </cell>
          <cell r="C28" t="str">
            <v>Interest Receivable</v>
          </cell>
          <cell r="D28" t="str">
            <v>Bal. Sheet</v>
          </cell>
        </row>
        <row r="29">
          <cell r="A29" t="str">
            <v>116-00</v>
          </cell>
          <cell r="B29" t="str">
            <v>Rents Receivable</v>
          </cell>
          <cell r="C29" t="str">
            <v>Rents Receivable</v>
          </cell>
          <cell r="D29" t="str">
            <v>Bal. Sheet</v>
          </cell>
        </row>
        <row r="30">
          <cell r="A30" t="str">
            <v>118-00</v>
          </cell>
          <cell r="B30" t="str">
            <v>Current Notes Receivable</v>
          </cell>
          <cell r="C30" t="str">
            <v>Current Notes Receivable</v>
          </cell>
          <cell r="D30" t="str">
            <v>Bal. Sheet</v>
          </cell>
        </row>
        <row r="31">
          <cell r="A31" t="str">
            <v>119-00</v>
          </cell>
          <cell r="B31" t="str">
            <v>Prov. For Uncollectibles</v>
          </cell>
          <cell r="C31" t="str">
            <v>Prov. For Uncollectible Accts.</v>
          </cell>
          <cell r="D31" t="str">
            <v>Bal. Sheet</v>
          </cell>
        </row>
        <row r="32">
          <cell r="A32" t="str">
            <v>120-00</v>
          </cell>
          <cell r="B32" t="str">
            <v>Employee Advances</v>
          </cell>
          <cell r="C32" t="str">
            <v>Employee Advances</v>
          </cell>
          <cell r="D32" t="str">
            <v>Bal. Sheet</v>
          </cell>
        </row>
        <row r="33">
          <cell r="A33" t="str">
            <v>120-01</v>
          </cell>
          <cell r="B33" t="str">
            <v>Employee Advances</v>
          </cell>
          <cell r="C33" t="str">
            <v>Employee Advances</v>
          </cell>
          <cell r="D33" t="str">
            <v>Bal. Sheet</v>
          </cell>
        </row>
        <row r="34">
          <cell r="A34" t="str">
            <v>130-00</v>
          </cell>
          <cell r="B34" t="str">
            <v>Inventory-Fuel</v>
          </cell>
          <cell r="C34" t="str">
            <v>Inventory</v>
          </cell>
          <cell r="D34" t="str">
            <v>Bal. Sheet</v>
          </cell>
        </row>
        <row r="35">
          <cell r="A35" t="str">
            <v>131-01</v>
          </cell>
          <cell r="B35" t="str">
            <v>Cash - Previous - DO NOT USE</v>
          </cell>
          <cell r="C35" t="str">
            <v>Cash</v>
          </cell>
          <cell r="D35" t="str">
            <v>Bal. Sheet</v>
          </cell>
        </row>
        <row r="36">
          <cell r="A36" t="str">
            <v>131-20</v>
          </cell>
          <cell r="B36" t="str">
            <v>Cash - Previous - DO NOT USE</v>
          </cell>
          <cell r="C36" t="str">
            <v>Cash</v>
          </cell>
          <cell r="D36" t="str">
            <v>Bal. Sheet</v>
          </cell>
        </row>
        <row r="37">
          <cell r="A37" t="str">
            <v>132-00</v>
          </cell>
          <cell r="B37" t="str">
            <v>Inventory-M&amp;S</v>
          </cell>
          <cell r="C37" t="str">
            <v>Inventory</v>
          </cell>
          <cell r="D37" t="str">
            <v>Bal. Sheet</v>
          </cell>
        </row>
        <row r="38">
          <cell r="A38" t="str">
            <v>132-01</v>
          </cell>
          <cell r="B38" t="str">
            <v>Inventory-M&amp;S</v>
          </cell>
          <cell r="C38" t="str">
            <v>Inventory</v>
          </cell>
          <cell r="D38" t="str">
            <v>Bal. Sheet</v>
          </cell>
        </row>
        <row r="39">
          <cell r="A39" t="str">
            <v>132-02</v>
          </cell>
          <cell r="B39" t="str">
            <v>Inventory-M&amp;S</v>
          </cell>
          <cell r="C39" t="str">
            <v>Inventory</v>
          </cell>
          <cell r="D39" t="str">
            <v>Bal. Sheet</v>
          </cell>
        </row>
        <row r="40">
          <cell r="A40" t="str">
            <v>132-03</v>
          </cell>
          <cell r="B40" t="str">
            <v>Inventory-M&amp;S</v>
          </cell>
          <cell r="C40" t="str">
            <v>Inventory</v>
          </cell>
          <cell r="D40" t="str">
            <v>Bal. Sheet</v>
          </cell>
        </row>
        <row r="41">
          <cell r="A41" t="str">
            <v>134-00</v>
          </cell>
          <cell r="B41" t="str">
            <v>Inventory-Coal</v>
          </cell>
          <cell r="C41" t="str">
            <v>Inventory</v>
          </cell>
          <cell r="D41" t="str">
            <v>Bal. Sheet</v>
          </cell>
        </row>
        <row r="42">
          <cell r="A42" t="str">
            <v>140-00</v>
          </cell>
          <cell r="B42" t="str">
            <v>Misc. Prepaids</v>
          </cell>
          <cell r="C42" t="str">
            <v>Prepaid Accounts</v>
          </cell>
          <cell r="D42" t="str">
            <v>Bal. Sheet</v>
          </cell>
        </row>
        <row r="43">
          <cell r="A43" t="str">
            <v>143-00</v>
          </cell>
          <cell r="B43" t="str">
            <v>Other A/R - Previous-DO NOT USE</v>
          </cell>
          <cell r="C43" t="str">
            <v>Accounts Receivable</v>
          </cell>
          <cell r="D43" t="str">
            <v>Bal. Sheet</v>
          </cell>
        </row>
        <row r="44">
          <cell r="A44" t="str">
            <v>144-00</v>
          </cell>
          <cell r="B44" t="str">
            <v>Prepaid Insurance</v>
          </cell>
          <cell r="C44" t="str">
            <v>Prepaid Accounts</v>
          </cell>
          <cell r="D44" t="str">
            <v>Bal. Sheet</v>
          </cell>
        </row>
        <row r="45">
          <cell r="A45" t="str">
            <v>144-01</v>
          </cell>
          <cell r="B45" t="str">
            <v>Prepaid Insurance</v>
          </cell>
          <cell r="C45" t="str">
            <v>Prepaid Accounts</v>
          </cell>
          <cell r="D45" t="str">
            <v>Bal. Sheet</v>
          </cell>
        </row>
        <row r="46">
          <cell r="A46" t="str">
            <v>144-02</v>
          </cell>
          <cell r="B46" t="str">
            <v>Prepaid Insurance</v>
          </cell>
          <cell r="C46" t="str">
            <v>Prepaid Accounts</v>
          </cell>
          <cell r="D46" t="str">
            <v>Bal. Sheet</v>
          </cell>
        </row>
        <row r="47">
          <cell r="A47" t="str">
            <v>144-03</v>
          </cell>
          <cell r="B47" t="str">
            <v>Prepaid Insurance</v>
          </cell>
          <cell r="C47" t="str">
            <v>Prepaid Accounts</v>
          </cell>
          <cell r="D47" t="str">
            <v>Bal. Sheet</v>
          </cell>
        </row>
        <row r="48">
          <cell r="A48" t="str">
            <v>144-04</v>
          </cell>
          <cell r="B48" t="str">
            <v>Prepaid Insurance</v>
          </cell>
          <cell r="C48" t="str">
            <v>Prepaid Accounts</v>
          </cell>
          <cell r="D48" t="str">
            <v>Bal. Sheet</v>
          </cell>
        </row>
        <row r="49">
          <cell r="A49" t="str">
            <v>144-05</v>
          </cell>
          <cell r="B49" t="str">
            <v>Prepaid Insurance</v>
          </cell>
          <cell r="C49" t="str">
            <v>Prepaid Accounts</v>
          </cell>
          <cell r="D49" t="str">
            <v>Bal. Sheet</v>
          </cell>
        </row>
        <row r="50">
          <cell r="A50" t="str">
            <v>144-06</v>
          </cell>
          <cell r="B50" t="str">
            <v>Prepaid Insurance</v>
          </cell>
          <cell r="C50" t="str">
            <v>Prepaid Accounts</v>
          </cell>
          <cell r="D50" t="str">
            <v>Bal. Sheet</v>
          </cell>
        </row>
        <row r="51">
          <cell r="A51" t="str">
            <v>144-07</v>
          </cell>
          <cell r="B51" t="str">
            <v>Prepaid Insurance</v>
          </cell>
          <cell r="C51" t="str">
            <v>Prepaid Accounts</v>
          </cell>
          <cell r="D51" t="str">
            <v>Bal. Sheet</v>
          </cell>
        </row>
        <row r="52">
          <cell r="A52" t="str">
            <v>146-01</v>
          </cell>
          <cell r="B52" t="str">
            <v>S/T Deferred Income Tax</v>
          </cell>
          <cell r="C52" t="str">
            <v>Accum. Deferred Income Taxes</v>
          </cell>
          <cell r="D52" t="str">
            <v>Bal. Sheet</v>
          </cell>
        </row>
        <row r="53">
          <cell r="A53" t="str">
            <v>146-02</v>
          </cell>
          <cell r="B53" t="str">
            <v>S/T Deferred Income Tax</v>
          </cell>
          <cell r="C53" t="str">
            <v>Accum. Deferred Income Taxes</v>
          </cell>
          <cell r="D53" t="str">
            <v>Bal. Sheet</v>
          </cell>
        </row>
        <row r="54">
          <cell r="A54" t="str">
            <v>149-00</v>
          </cell>
          <cell r="B54" t="str">
            <v>Other Current Assets</v>
          </cell>
          <cell r="C54" t="str">
            <v>Other Current Assets</v>
          </cell>
          <cell r="D54" t="str">
            <v>Bal. Sheet</v>
          </cell>
        </row>
        <row r="55">
          <cell r="A55" t="str">
            <v>150-00</v>
          </cell>
          <cell r="B55" t="str">
            <v>L/T Notes Receivable</v>
          </cell>
          <cell r="C55" t="str">
            <v>L/T Notes Receivable</v>
          </cell>
          <cell r="D55" t="str">
            <v>Bal. Sheet</v>
          </cell>
        </row>
        <row r="56">
          <cell r="A56" t="str">
            <v>152-00</v>
          </cell>
          <cell r="B56" t="str">
            <v>Other L/T Investments</v>
          </cell>
          <cell r="C56" t="str">
            <v>Other L/T Investments</v>
          </cell>
          <cell r="D56" t="str">
            <v>Bal. Sheet</v>
          </cell>
        </row>
        <row r="57">
          <cell r="A57" t="str">
            <v>154-00</v>
          </cell>
          <cell r="B57" t="str">
            <v>Other L/T Assets</v>
          </cell>
          <cell r="C57" t="str">
            <v>Other L/T Assets</v>
          </cell>
          <cell r="D57" t="str">
            <v>Bal. Sheet</v>
          </cell>
        </row>
        <row r="58">
          <cell r="A58" t="str">
            <v>156-01</v>
          </cell>
          <cell r="B58" t="str">
            <v>Acc. L/T Def. Income Tax</v>
          </cell>
          <cell r="C58" t="str">
            <v>Accum. Def. Income Taxes-LT</v>
          </cell>
          <cell r="D58" t="str">
            <v>Bal. Sheet</v>
          </cell>
        </row>
        <row r="59">
          <cell r="A59" t="str">
            <v>156-02</v>
          </cell>
          <cell r="B59" t="str">
            <v>Acc. L/T Def. Income Tax</v>
          </cell>
          <cell r="C59" t="str">
            <v>Accum. Def. Income Taxes-LT</v>
          </cell>
          <cell r="D59" t="str">
            <v>Bal. Sheet</v>
          </cell>
        </row>
        <row r="60">
          <cell r="A60" t="str">
            <v>161-00</v>
          </cell>
          <cell r="B60" t="str">
            <v>Construction in Progress</v>
          </cell>
          <cell r="C60" t="str">
            <v>Construction in Progress</v>
          </cell>
          <cell r="D60" t="str">
            <v>Bal. Sheet</v>
          </cell>
        </row>
        <row r="61">
          <cell r="A61" t="str">
            <v>162-00</v>
          </cell>
          <cell r="B61" t="str">
            <v>Utility Plant in Service</v>
          </cell>
          <cell r="C61" t="str">
            <v>Other Plant in Service</v>
          </cell>
          <cell r="D61" t="str">
            <v>Bal. Sheet</v>
          </cell>
        </row>
        <row r="62">
          <cell r="A62" t="str">
            <v>163-00</v>
          </cell>
          <cell r="B62" t="str">
            <v>Mine in Service</v>
          </cell>
          <cell r="C62" t="str">
            <v>Other Plant in Service</v>
          </cell>
          <cell r="D62" t="str">
            <v>Bal. Sheet</v>
          </cell>
        </row>
        <row r="63">
          <cell r="A63" t="str">
            <v>164-00</v>
          </cell>
          <cell r="B63" t="str">
            <v>Land</v>
          </cell>
          <cell r="C63" t="str">
            <v>Land/Land Improvements</v>
          </cell>
          <cell r="D63" t="str">
            <v>Bal. Sheet</v>
          </cell>
        </row>
        <row r="64">
          <cell r="A64" t="str">
            <v>164-01</v>
          </cell>
          <cell r="B64" t="str">
            <v>Land</v>
          </cell>
          <cell r="C64" t="str">
            <v>Land/Land Improvements</v>
          </cell>
          <cell r="D64" t="str">
            <v>Bal. Sheet</v>
          </cell>
        </row>
        <row r="65">
          <cell r="A65" t="str">
            <v>165-00</v>
          </cell>
          <cell r="B65" t="str">
            <v>Land Improvements</v>
          </cell>
          <cell r="C65" t="str">
            <v>Land/Land Improvements</v>
          </cell>
          <cell r="D65" t="str">
            <v>Bal. Sheet</v>
          </cell>
        </row>
        <row r="66">
          <cell r="A66" t="str">
            <v>165-01</v>
          </cell>
          <cell r="B66" t="str">
            <v>Land Improvements</v>
          </cell>
          <cell r="C66" t="str">
            <v>ARO</v>
          </cell>
          <cell r="D66" t="str">
            <v>Bal. Sheet</v>
          </cell>
        </row>
        <row r="67">
          <cell r="A67" t="str">
            <v>165-20</v>
          </cell>
          <cell r="B67" t="str">
            <v>Prepayments - Bechtel - Previous-DO NOT USE</v>
          </cell>
          <cell r="C67" t="str">
            <v>Prepaid Accounts</v>
          </cell>
          <cell r="D67" t="str">
            <v>Bal. Sheet</v>
          </cell>
        </row>
        <row r="68">
          <cell r="A68" t="str">
            <v>166-01</v>
          </cell>
          <cell r="B68" t="str">
            <v>Buildings</v>
          </cell>
          <cell r="C68" t="str">
            <v>Other Plant in Service</v>
          </cell>
          <cell r="D68" t="str">
            <v>Bal. Sheet</v>
          </cell>
        </row>
        <row r="69">
          <cell r="A69" t="str">
            <v>166-02</v>
          </cell>
          <cell r="B69" t="str">
            <v>Buildings</v>
          </cell>
          <cell r="C69" t="str">
            <v>Other Plant in Service</v>
          </cell>
          <cell r="D69" t="str">
            <v>Bal. Sheet</v>
          </cell>
        </row>
        <row r="70">
          <cell r="A70" t="str">
            <v>166-03</v>
          </cell>
          <cell r="B70" t="str">
            <v>Buildings</v>
          </cell>
          <cell r="C70" t="str">
            <v>Other Plant in Service</v>
          </cell>
          <cell r="D70" t="str">
            <v>Bal. Sheet</v>
          </cell>
        </row>
        <row r="71">
          <cell r="A71" t="str">
            <v>166-04</v>
          </cell>
          <cell r="B71" t="str">
            <v>Buildings</v>
          </cell>
          <cell r="C71" t="str">
            <v>Other Plant in Service</v>
          </cell>
          <cell r="D71" t="str">
            <v>Bal. Sheet</v>
          </cell>
        </row>
        <row r="72">
          <cell r="A72" t="str">
            <v>167-00</v>
          </cell>
          <cell r="B72" t="str">
            <v>Building Improvements</v>
          </cell>
          <cell r="C72" t="str">
            <v>Other Plant in Service</v>
          </cell>
          <cell r="D72" t="str">
            <v>Bal. Sheet</v>
          </cell>
        </row>
        <row r="73">
          <cell r="A73" t="str">
            <v>168-00</v>
          </cell>
          <cell r="B73" t="str">
            <v>Machinery &amp; Equipment</v>
          </cell>
          <cell r="C73" t="str">
            <v>Other Plant in Service</v>
          </cell>
          <cell r="D73" t="str">
            <v>Bal. Sheet</v>
          </cell>
        </row>
        <row r="74">
          <cell r="A74" t="str">
            <v>169-00</v>
          </cell>
          <cell r="B74" t="str">
            <v>Vehicles</v>
          </cell>
          <cell r="C74" t="str">
            <v>Other Plant in Service</v>
          </cell>
          <cell r="D74" t="str">
            <v>Bal. Sheet</v>
          </cell>
        </row>
        <row r="75">
          <cell r="A75" t="str">
            <v>169-01</v>
          </cell>
          <cell r="B75" t="str">
            <v>Vehicles</v>
          </cell>
          <cell r="C75" t="str">
            <v>Other Plant in Service</v>
          </cell>
          <cell r="D75" t="str">
            <v>Bal. Sheet</v>
          </cell>
        </row>
        <row r="76">
          <cell r="A76" t="str">
            <v>169-02</v>
          </cell>
          <cell r="B76" t="str">
            <v>Vehicles</v>
          </cell>
          <cell r="C76" t="str">
            <v>Other Plant in Service</v>
          </cell>
          <cell r="D76" t="str">
            <v>Bal. Sheet</v>
          </cell>
        </row>
        <row r="77">
          <cell r="A77" t="str">
            <v>169-03</v>
          </cell>
          <cell r="B77" t="str">
            <v>Vehicles</v>
          </cell>
          <cell r="C77" t="str">
            <v>Other Plant in Service</v>
          </cell>
          <cell r="D77" t="str">
            <v>Bal. Sheet</v>
          </cell>
        </row>
        <row r="78">
          <cell r="A78" t="str">
            <v>170-00</v>
          </cell>
          <cell r="B78" t="str">
            <v>Furniture &amp; Fixtures</v>
          </cell>
          <cell r="C78" t="str">
            <v>Other Plant in Service</v>
          </cell>
          <cell r="D78" t="str">
            <v>Bal. Sheet</v>
          </cell>
        </row>
        <row r="79">
          <cell r="A79" t="str">
            <v>171-00</v>
          </cell>
          <cell r="B79" t="str">
            <v>CIP - Previous-DO NOT USE</v>
          </cell>
          <cell r="C79" t="str">
            <v>Construction in Progress</v>
          </cell>
          <cell r="D79" t="str">
            <v>Bal. Sheet</v>
          </cell>
        </row>
        <row r="80">
          <cell r="A80" t="str">
            <v>172-00</v>
          </cell>
          <cell r="B80" t="str">
            <v>Computer &amp; Comm. Equip</v>
          </cell>
          <cell r="C80" t="str">
            <v>Other Plant in Service</v>
          </cell>
          <cell r="D80" t="str">
            <v>Bal. Sheet</v>
          </cell>
        </row>
        <row r="81">
          <cell r="A81" t="str">
            <v>182-00</v>
          </cell>
          <cell r="B81" t="str">
            <v>Acc. Depreciation</v>
          </cell>
          <cell r="C81" t="str">
            <v>Accum. Depreciation &amp; Amort.</v>
          </cell>
          <cell r="D81" t="str">
            <v>Bal. Sheet</v>
          </cell>
        </row>
        <row r="82">
          <cell r="A82" t="str">
            <v>183-00</v>
          </cell>
          <cell r="B82" t="str">
            <v>Acc. Depreciation</v>
          </cell>
          <cell r="C82" t="str">
            <v>Accum. Depreciation &amp; Amort.</v>
          </cell>
          <cell r="D82" t="str">
            <v>Bal. Sheet</v>
          </cell>
        </row>
        <row r="83">
          <cell r="A83" t="str">
            <v>185-00</v>
          </cell>
          <cell r="B83" t="str">
            <v>Acc. Depreciation</v>
          </cell>
          <cell r="C83" t="str">
            <v>Accum. Depreciation &amp; Amort.</v>
          </cell>
          <cell r="D83" t="str">
            <v>Bal. Sheet</v>
          </cell>
        </row>
        <row r="84">
          <cell r="A84" t="str">
            <v>186-01</v>
          </cell>
          <cell r="B84" t="str">
            <v>Acc. Depreciation</v>
          </cell>
          <cell r="C84" t="str">
            <v>Accum. Depreciation &amp; Amort.</v>
          </cell>
          <cell r="D84" t="str">
            <v>Bal. Sheet</v>
          </cell>
        </row>
        <row r="85">
          <cell r="A85" t="str">
            <v>186-02</v>
          </cell>
          <cell r="B85" t="str">
            <v>Acc. Depreciation</v>
          </cell>
          <cell r="C85" t="str">
            <v>Accum. Depreciation &amp; Amort.</v>
          </cell>
          <cell r="D85" t="str">
            <v>Bal. Sheet</v>
          </cell>
        </row>
        <row r="86">
          <cell r="A86" t="str">
            <v>186-03</v>
          </cell>
          <cell r="B86" t="str">
            <v>Acc. Depreciation</v>
          </cell>
          <cell r="C86" t="str">
            <v>Accum. Depreciation &amp; Amort.</v>
          </cell>
          <cell r="D86" t="str">
            <v>Bal. Sheet</v>
          </cell>
        </row>
        <row r="87">
          <cell r="A87" t="str">
            <v>186-04</v>
          </cell>
          <cell r="B87" t="str">
            <v>Acc. Depreciation</v>
          </cell>
          <cell r="C87" t="str">
            <v>Accum. Depreciation &amp; Amort.</v>
          </cell>
          <cell r="D87" t="str">
            <v>Bal. Sheet</v>
          </cell>
        </row>
        <row r="88">
          <cell r="A88" t="str">
            <v>187-00</v>
          </cell>
          <cell r="B88" t="str">
            <v>Acc. Depreciation</v>
          </cell>
          <cell r="C88" t="str">
            <v>Accum. Depreciation &amp; Amort.</v>
          </cell>
          <cell r="D88" t="str">
            <v>Bal. Sheet</v>
          </cell>
        </row>
        <row r="89">
          <cell r="A89" t="str">
            <v>188-00</v>
          </cell>
          <cell r="B89" t="str">
            <v>Acc. Depreciation</v>
          </cell>
          <cell r="C89" t="str">
            <v>Accum. Depreciation &amp; Amort.</v>
          </cell>
          <cell r="D89" t="str">
            <v>Bal. Sheet</v>
          </cell>
        </row>
        <row r="90">
          <cell r="A90" t="str">
            <v>189-01</v>
          </cell>
          <cell r="B90" t="str">
            <v>Acc. Depreciation</v>
          </cell>
          <cell r="C90" t="str">
            <v>Accum. Depreciation &amp; Amort.</v>
          </cell>
          <cell r="D90" t="str">
            <v>Bal. Sheet</v>
          </cell>
        </row>
        <row r="91">
          <cell r="A91" t="str">
            <v>189-02</v>
          </cell>
          <cell r="B91" t="str">
            <v>Acc. Depreciation</v>
          </cell>
          <cell r="C91" t="str">
            <v>Accum. Depreciation &amp; Amort.</v>
          </cell>
          <cell r="D91" t="str">
            <v>Bal. Sheet</v>
          </cell>
        </row>
        <row r="92">
          <cell r="A92" t="str">
            <v>189-03</v>
          </cell>
          <cell r="B92" t="str">
            <v>Acc. Depreciation</v>
          </cell>
          <cell r="C92" t="str">
            <v>Accum. Depreciation &amp; Amort.</v>
          </cell>
          <cell r="D92" t="str">
            <v>Bal. Sheet</v>
          </cell>
        </row>
        <row r="93">
          <cell r="A93" t="str">
            <v>190-00</v>
          </cell>
          <cell r="B93" t="str">
            <v>Acc. Depreciation</v>
          </cell>
          <cell r="C93" t="str">
            <v>Accum. Depreciation &amp; Amort.</v>
          </cell>
          <cell r="D93" t="str">
            <v>Bal. Sheet</v>
          </cell>
        </row>
        <row r="94">
          <cell r="A94" t="str">
            <v>192-00</v>
          </cell>
          <cell r="B94" t="str">
            <v>Acc. Depreciation</v>
          </cell>
          <cell r="C94" t="str">
            <v>Accum. Depreciation &amp; Amort.</v>
          </cell>
          <cell r="D94" t="str">
            <v>Bal. Sheet</v>
          </cell>
        </row>
        <row r="95">
          <cell r="A95" t="str">
            <v>210-00</v>
          </cell>
          <cell r="B95" t="str">
            <v>Accounts Payable</v>
          </cell>
          <cell r="C95" t="str">
            <v>Accounts Payable</v>
          </cell>
          <cell r="D95" t="str">
            <v>Bal. Sheet</v>
          </cell>
        </row>
        <row r="96">
          <cell r="A96" t="str">
            <v>211-01</v>
          </cell>
          <cell r="B96" t="str">
            <v>Misc. Paid-in Capital - Previous-DO NOT USE</v>
          </cell>
          <cell r="C96" t="str">
            <v>Additional Paid-in Capital</v>
          </cell>
          <cell r="D96" t="str">
            <v>Bal. Sheet</v>
          </cell>
        </row>
        <row r="97">
          <cell r="A97" t="str">
            <v>211-02</v>
          </cell>
          <cell r="B97" t="str">
            <v>Misc. Paid-in Capital - Previous-DO NOT USE</v>
          </cell>
          <cell r="C97" t="str">
            <v>Additional Paid-in Capital</v>
          </cell>
          <cell r="D97" t="str">
            <v>Bal. Sheet</v>
          </cell>
        </row>
        <row r="98">
          <cell r="A98" t="str">
            <v>211-03</v>
          </cell>
          <cell r="B98" t="str">
            <v>Misc. Paid-in Capital - Previous-DO NOT USE</v>
          </cell>
          <cell r="C98" t="str">
            <v>Additional Paid-in Capital</v>
          </cell>
          <cell r="D98" t="str">
            <v>Bal. Sheet</v>
          </cell>
        </row>
        <row r="99">
          <cell r="A99" t="str">
            <v>211-04</v>
          </cell>
          <cell r="B99" t="str">
            <v>Misc. Paid-in Capital - Previous-DO NOT USE</v>
          </cell>
          <cell r="C99" t="str">
            <v>Additional Paid-in Capital</v>
          </cell>
          <cell r="D99" t="str">
            <v>Bal. Sheet</v>
          </cell>
        </row>
        <row r="100">
          <cell r="A100" t="str">
            <v>211-05</v>
          </cell>
          <cell r="B100" t="str">
            <v>Misc. Paid-in Capital - Previous-DO NOT USE</v>
          </cell>
          <cell r="C100" t="str">
            <v>Additional Paid-in Capital</v>
          </cell>
          <cell r="D100" t="str">
            <v>Bal. Sheet</v>
          </cell>
        </row>
        <row r="101">
          <cell r="A101" t="str">
            <v>211-06</v>
          </cell>
          <cell r="B101" t="str">
            <v>Misc. Paid-in Capital - Previous-DO NOT USE</v>
          </cell>
          <cell r="C101" t="str">
            <v>Additional Paid-in Capital</v>
          </cell>
          <cell r="D101" t="str">
            <v>Bal. Sheet</v>
          </cell>
        </row>
        <row r="102">
          <cell r="A102" t="str">
            <v>211-07</v>
          </cell>
          <cell r="B102" t="str">
            <v>Misc. Paid-in Capital - Previous-DO NOT USE</v>
          </cell>
          <cell r="C102" t="str">
            <v>Additional Paid-in Capital</v>
          </cell>
          <cell r="D102" t="str">
            <v>Bal. Sheet</v>
          </cell>
        </row>
        <row r="103">
          <cell r="A103" t="str">
            <v>211-08</v>
          </cell>
          <cell r="B103" t="str">
            <v>Misc. Paid-in Capital - Previous-DO NOT USE</v>
          </cell>
          <cell r="C103" t="str">
            <v>Additional Paid-in Capital</v>
          </cell>
          <cell r="D103" t="str">
            <v>Bal. Sheet</v>
          </cell>
        </row>
        <row r="104">
          <cell r="A104" t="str">
            <v>211-09</v>
          </cell>
          <cell r="B104" t="str">
            <v>Misc. Paid-in Capital - Previous-DO NOT USE</v>
          </cell>
          <cell r="C104" t="str">
            <v>Additional Paid-in Capital</v>
          </cell>
          <cell r="D104" t="str">
            <v>Bal. Sheet</v>
          </cell>
        </row>
        <row r="105">
          <cell r="A105" t="str">
            <v>212-00</v>
          </cell>
          <cell r="B105" t="str">
            <v>Accounts Payable</v>
          </cell>
          <cell r="C105" t="str">
            <v>Accounts Payable</v>
          </cell>
          <cell r="D105" t="str">
            <v>Bal. Sheet</v>
          </cell>
        </row>
        <row r="106">
          <cell r="A106" t="str">
            <v>213-00</v>
          </cell>
          <cell r="B106" t="str">
            <v>Accounts Payable</v>
          </cell>
          <cell r="C106" t="str">
            <v>Accounts Payable</v>
          </cell>
          <cell r="D106" t="str">
            <v>Bal. Sheet</v>
          </cell>
        </row>
        <row r="107">
          <cell r="A107" t="str">
            <v>214-00</v>
          </cell>
          <cell r="B107" t="str">
            <v>Accrued Payables</v>
          </cell>
          <cell r="C107" t="str">
            <v>Accounts Payable</v>
          </cell>
          <cell r="D107" t="str">
            <v>Bal. Sheet</v>
          </cell>
        </row>
        <row r="108">
          <cell r="A108" t="str">
            <v>216-00</v>
          </cell>
          <cell r="B108" t="str">
            <v>Accrued Payables</v>
          </cell>
          <cell r="C108" t="str">
            <v>Accounts Payable</v>
          </cell>
          <cell r="D108" t="str">
            <v>Bal. Sheet</v>
          </cell>
        </row>
        <row r="109">
          <cell r="A109" t="str">
            <v>217-00</v>
          </cell>
          <cell r="B109" t="str">
            <v>Interest Payable</v>
          </cell>
          <cell r="C109" t="str">
            <v>Interest Payable</v>
          </cell>
          <cell r="D109" t="str">
            <v>Bal. Sheet</v>
          </cell>
        </row>
        <row r="110">
          <cell r="A110" t="str">
            <v>218-00</v>
          </cell>
          <cell r="B110" t="str">
            <v>Interest Payable</v>
          </cell>
          <cell r="C110" t="str">
            <v>Interest Payable</v>
          </cell>
          <cell r="D110" t="str">
            <v>Bal. Sheet</v>
          </cell>
        </row>
        <row r="111">
          <cell r="A111" t="str">
            <v>220-00</v>
          </cell>
          <cell r="B111" t="str">
            <v>Wages &amp; Salaries Payable</v>
          </cell>
          <cell r="C111" t="str">
            <v>Payroll Payable</v>
          </cell>
          <cell r="D111" t="str">
            <v>Bal. Sheet</v>
          </cell>
        </row>
        <row r="112">
          <cell r="A112" t="str">
            <v>221-00</v>
          </cell>
          <cell r="B112" t="str">
            <v>Acc. Wages Payable</v>
          </cell>
          <cell r="C112" t="str">
            <v>Bonuses Payable</v>
          </cell>
          <cell r="D112" t="str">
            <v>Bal. Sheet</v>
          </cell>
        </row>
        <row r="113">
          <cell r="A113" t="str">
            <v>222-00</v>
          </cell>
          <cell r="B113" t="str">
            <v>State Income Tax</v>
          </cell>
          <cell r="C113" t="str">
            <v>Payroll Taxes Payable</v>
          </cell>
          <cell r="D113" t="str">
            <v>Bal. Sheet</v>
          </cell>
        </row>
        <row r="114">
          <cell r="A114" t="str">
            <v>222-01</v>
          </cell>
          <cell r="B114" t="str">
            <v>State Income Tax</v>
          </cell>
          <cell r="C114" t="str">
            <v>Payroll Taxes Payable</v>
          </cell>
          <cell r="D114" t="str">
            <v>Bal. Sheet</v>
          </cell>
        </row>
        <row r="115">
          <cell r="A115" t="str">
            <v>222-02</v>
          </cell>
          <cell r="B115" t="str">
            <v>State Income Tax</v>
          </cell>
          <cell r="C115" t="str">
            <v>Payroll Taxes Payable</v>
          </cell>
          <cell r="D115" t="str">
            <v>Bal. Sheet</v>
          </cell>
        </row>
        <row r="116">
          <cell r="A116" t="str">
            <v>223-00</v>
          </cell>
          <cell r="B116" t="str">
            <v>Federal Income Tax</v>
          </cell>
          <cell r="C116" t="str">
            <v>Payroll Taxes Payable</v>
          </cell>
          <cell r="D116" t="str">
            <v>Bal. Sheet</v>
          </cell>
        </row>
        <row r="117">
          <cell r="A117" t="str">
            <v>224-00</v>
          </cell>
          <cell r="B117" t="str">
            <v>FICA</v>
          </cell>
          <cell r="C117" t="str">
            <v>Payroll Taxes Payable</v>
          </cell>
          <cell r="D117" t="str">
            <v>Bal. Sheet</v>
          </cell>
        </row>
        <row r="118">
          <cell r="A118" t="str">
            <v>225-00</v>
          </cell>
          <cell r="B118" t="str">
            <v>Medicare</v>
          </cell>
          <cell r="C118" t="str">
            <v>Payroll Taxes Payable</v>
          </cell>
          <cell r="D118" t="str">
            <v>Bal. Sheet</v>
          </cell>
        </row>
        <row r="119">
          <cell r="A119" t="str">
            <v>226-00</v>
          </cell>
          <cell r="B119" t="str">
            <v>Federal Unemployment</v>
          </cell>
          <cell r="C119" t="str">
            <v>Payroll Taxes Payable</v>
          </cell>
          <cell r="D119" t="str">
            <v>Bal. Sheet</v>
          </cell>
        </row>
        <row r="120">
          <cell r="A120" t="str">
            <v>227-00</v>
          </cell>
          <cell r="B120" t="str">
            <v>State Unemployment</v>
          </cell>
          <cell r="C120" t="str">
            <v>Payroll Taxes Payable</v>
          </cell>
          <cell r="D120" t="str">
            <v>Bal. Sheet</v>
          </cell>
        </row>
        <row r="121">
          <cell r="A121" t="str">
            <v>228-00</v>
          </cell>
          <cell r="B121" t="str">
            <v>Acc. Benefits Payable</v>
          </cell>
          <cell r="C121" t="str">
            <v>Accrued Benefits Payable</v>
          </cell>
          <cell r="D121" t="str">
            <v>Bal. Sheet</v>
          </cell>
        </row>
        <row r="122">
          <cell r="A122" t="str">
            <v>228-01</v>
          </cell>
          <cell r="B122" t="str">
            <v>Acc. Benefits Payable</v>
          </cell>
          <cell r="C122" t="str">
            <v>Accrued Benefits Payable</v>
          </cell>
          <cell r="D122" t="str">
            <v>Bal. Sheet</v>
          </cell>
        </row>
        <row r="123">
          <cell r="A123" t="str">
            <v>228-02</v>
          </cell>
          <cell r="B123" t="str">
            <v>Acc. Benefits Payable</v>
          </cell>
          <cell r="C123" t="str">
            <v>Accrued Benefits Payable</v>
          </cell>
          <cell r="D123" t="str">
            <v>Bal. Sheet</v>
          </cell>
        </row>
        <row r="124">
          <cell r="A124" t="str">
            <v>228-03</v>
          </cell>
          <cell r="B124" t="str">
            <v>Acc. Benefits Payable</v>
          </cell>
          <cell r="C124" t="str">
            <v>Accrued Benefits Payable</v>
          </cell>
          <cell r="D124" t="str">
            <v>Bal. Sheet</v>
          </cell>
        </row>
        <row r="125">
          <cell r="A125" t="str">
            <v>228-04</v>
          </cell>
          <cell r="B125" t="str">
            <v>Acc. Benefits Payable</v>
          </cell>
          <cell r="C125" t="str">
            <v>Accrued Benefits Payable</v>
          </cell>
          <cell r="D125" t="str">
            <v>Bal. Sheet</v>
          </cell>
        </row>
        <row r="126">
          <cell r="A126" t="str">
            <v>228-05</v>
          </cell>
          <cell r="B126" t="str">
            <v>Acc. Benefits Payable</v>
          </cell>
          <cell r="C126" t="str">
            <v>Accrued Benefits Payable</v>
          </cell>
          <cell r="D126" t="str">
            <v>Bal. Sheet</v>
          </cell>
        </row>
        <row r="127">
          <cell r="A127" t="str">
            <v>228-06</v>
          </cell>
          <cell r="B127" t="str">
            <v>Acc. Benefits Payable</v>
          </cell>
          <cell r="C127" t="str">
            <v>Accrued Benefits Payable</v>
          </cell>
          <cell r="D127" t="str">
            <v>Bal. Sheet</v>
          </cell>
        </row>
        <row r="128">
          <cell r="A128" t="str">
            <v>228-07</v>
          </cell>
          <cell r="B128" t="str">
            <v>Acc. Benefits Payable</v>
          </cell>
          <cell r="C128" t="str">
            <v>Accrued Benefits Payable</v>
          </cell>
          <cell r="D128" t="str">
            <v>Bal. Sheet</v>
          </cell>
        </row>
        <row r="129">
          <cell r="A129" t="str">
            <v>228-08</v>
          </cell>
          <cell r="B129" t="str">
            <v>Acc. Benefits Payable</v>
          </cell>
          <cell r="C129" t="str">
            <v>Accrued Benefits Payable</v>
          </cell>
          <cell r="D129" t="str">
            <v>Bal. Sheet</v>
          </cell>
        </row>
        <row r="130">
          <cell r="A130" t="str">
            <v>228-09</v>
          </cell>
          <cell r="B130" t="str">
            <v>Acc. Benefits Payable</v>
          </cell>
          <cell r="C130" t="str">
            <v>Accrued Benefits Payable</v>
          </cell>
          <cell r="D130" t="str">
            <v>Bal. Sheet</v>
          </cell>
        </row>
        <row r="131">
          <cell r="A131" t="str">
            <v>228-10</v>
          </cell>
          <cell r="B131" t="str">
            <v>Acc. Benefits Payable</v>
          </cell>
          <cell r="C131" t="str">
            <v>Accrued Benefits Payable</v>
          </cell>
          <cell r="D131" t="str">
            <v>Bal. Sheet</v>
          </cell>
        </row>
        <row r="132">
          <cell r="A132" t="str">
            <v>228-11</v>
          </cell>
          <cell r="B132" t="str">
            <v>Acc. Benefits Payable</v>
          </cell>
          <cell r="C132" t="str">
            <v>Accrued Benefits Payable</v>
          </cell>
          <cell r="D132" t="str">
            <v>Bal. Sheet</v>
          </cell>
        </row>
        <row r="133">
          <cell r="A133" t="str">
            <v>228-12</v>
          </cell>
          <cell r="B133" t="str">
            <v>Acc. Benefits Payable</v>
          </cell>
          <cell r="C133" t="str">
            <v>Accrued Benefits Payable</v>
          </cell>
          <cell r="D133" t="str">
            <v>Bal. Sheet</v>
          </cell>
        </row>
        <row r="134">
          <cell r="A134" t="str">
            <v>228-13</v>
          </cell>
          <cell r="B134" t="str">
            <v>Acc. Benefits Payable</v>
          </cell>
          <cell r="C134" t="str">
            <v>Accrued Benefits Payable</v>
          </cell>
          <cell r="D134" t="str">
            <v>Bal. Sheet</v>
          </cell>
        </row>
        <row r="135">
          <cell r="A135" t="str">
            <v>228-50</v>
          </cell>
          <cell r="B135" t="str">
            <v>Acc. Benefits Payable</v>
          </cell>
          <cell r="C135" t="str">
            <v>Accrued Benefits Payable</v>
          </cell>
          <cell r="D135" t="str">
            <v>Bal. Sheet</v>
          </cell>
        </row>
        <row r="136">
          <cell r="A136" t="str">
            <v>232-01</v>
          </cell>
          <cell r="B136" t="str">
            <v>Accounts Payable - Previous-DO NOT USE</v>
          </cell>
          <cell r="C136" t="str">
            <v>Accounts Payable</v>
          </cell>
          <cell r="D136" t="str">
            <v>Bal. Sheet</v>
          </cell>
        </row>
        <row r="137">
          <cell r="A137" t="str">
            <v>241-00</v>
          </cell>
          <cell r="B137" t="str">
            <v>State Sales and Use Tax Payable</v>
          </cell>
          <cell r="C137" t="str">
            <v>Sales &amp; Use Tax Payable</v>
          </cell>
          <cell r="D137" t="str">
            <v>Bal. Sheet</v>
          </cell>
        </row>
        <row r="138">
          <cell r="A138" t="str">
            <v>242-00</v>
          </cell>
          <cell r="B138" t="str">
            <v>Excise Tax Payables</v>
          </cell>
          <cell r="C138" t="str">
            <v>Excise Tax Payable</v>
          </cell>
          <cell r="D138" t="str">
            <v>Bal. Sheet</v>
          </cell>
        </row>
        <row r="139">
          <cell r="A139" t="str">
            <v>243-00</v>
          </cell>
          <cell r="B139" t="str">
            <v>Acc. Property Tax</v>
          </cell>
          <cell r="C139" t="str">
            <v>Accrued Property Tax</v>
          </cell>
          <cell r="D139" t="str">
            <v>Bal. Sheet</v>
          </cell>
        </row>
        <row r="140">
          <cell r="A140" t="str">
            <v>244-00</v>
          </cell>
          <cell r="B140" t="str">
            <v>Reclamation Tax Payable</v>
          </cell>
          <cell r="C140" t="str">
            <v>Reclamation Tax Payable</v>
          </cell>
          <cell r="D140" t="str">
            <v>Bal. Sheet</v>
          </cell>
        </row>
        <row r="141">
          <cell r="A141" t="str">
            <v>245-00</v>
          </cell>
          <cell r="B141" t="str">
            <v>Other Accrued Expenses</v>
          </cell>
          <cell r="C141" t="str">
            <v>Other Accrued Expenses</v>
          </cell>
          <cell r="D141" t="str">
            <v>Bal. Sheet</v>
          </cell>
        </row>
        <row r="142">
          <cell r="A142" t="str">
            <v>250-00</v>
          </cell>
          <cell r="B142" t="str">
            <v>Current Notes Payable</v>
          </cell>
          <cell r="C142" t="str">
            <v>Notes Payable</v>
          </cell>
          <cell r="D142" t="str">
            <v>Bal. Sheet</v>
          </cell>
        </row>
        <row r="143">
          <cell r="A143" t="str">
            <v>255-00</v>
          </cell>
          <cell r="B143" t="str">
            <v>Short Term Debt</v>
          </cell>
          <cell r="C143" t="str">
            <v>Short Term Debt</v>
          </cell>
          <cell r="D143" t="str">
            <v>Bal. Sheet</v>
          </cell>
        </row>
        <row r="144">
          <cell r="A144" t="str">
            <v>260-01</v>
          </cell>
          <cell r="B144" t="str">
            <v>Income Tax Payable</v>
          </cell>
          <cell r="C144" t="str">
            <v>Income Taxes Payable</v>
          </cell>
          <cell r="D144" t="str">
            <v>Bal. Sheet</v>
          </cell>
        </row>
        <row r="145">
          <cell r="A145" t="str">
            <v>260-02</v>
          </cell>
          <cell r="B145" t="str">
            <v>Income Tax Payable</v>
          </cell>
          <cell r="C145" t="str">
            <v>Income Taxes Payable</v>
          </cell>
          <cell r="D145" t="str">
            <v>Bal. Sheet</v>
          </cell>
        </row>
        <row r="146">
          <cell r="A146" t="str">
            <v>265-01</v>
          </cell>
          <cell r="B146" t="str">
            <v>Other Accrued Expenses</v>
          </cell>
          <cell r="C146" t="str">
            <v>Other Accrued Expenses</v>
          </cell>
          <cell r="D146" t="str">
            <v>Bal. Sheet</v>
          </cell>
        </row>
        <row r="147">
          <cell r="A147" t="str">
            <v>270-00</v>
          </cell>
          <cell r="B147" t="str">
            <v>L/T Notes Payable</v>
          </cell>
          <cell r="C147" t="str">
            <v>Long Term Notes Payable</v>
          </cell>
          <cell r="D147" t="str">
            <v>Bal. Sheet</v>
          </cell>
        </row>
        <row r="148">
          <cell r="A148" t="str">
            <v>275-00</v>
          </cell>
          <cell r="B148" t="str">
            <v>L/T Debt</v>
          </cell>
          <cell r="C148" t="str">
            <v>Long Term Debt</v>
          </cell>
          <cell r="D148" t="str">
            <v>Bal. Sheet</v>
          </cell>
        </row>
        <row r="149">
          <cell r="A149" t="str">
            <v>280-01</v>
          </cell>
          <cell r="B149" t="str">
            <v>L/T Deferred Income Tax</v>
          </cell>
          <cell r="C149" t="str">
            <v>Deferred Income Taxes</v>
          </cell>
          <cell r="D149" t="str">
            <v>Bal. Sheet</v>
          </cell>
        </row>
        <row r="150">
          <cell r="A150" t="str">
            <v>280-02</v>
          </cell>
          <cell r="B150" t="str">
            <v>L/T Deferred Income Tax</v>
          </cell>
          <cell r="C150" t="str">
            <v>Deferred Income Taxes</v>
          </cell>
          <cell r="D150" t="str">
            <v>Bal. Sheet</v>
          </cell>
        </row>
        <row r="151">
          <cell r="A151" t="str">
            <v>285-00</v>
          </cell>
          <cell r="B151" t="str">
            <v>Asset Retirement Obligations</v>
          </cell>
          <cell r="C151" t="str">
            <v>Asset Retirement Obligations</v>
          </cell>
          <cell r="D151" t="str">
            <v>Bal. Sheet</v>
          </cell>
        </row>
        <row r="152">
          <cell r="A152" t="str">
            <v>290-00</v>
          </cell>
          <cell r="B152" t="str">
            <v>Other Noncurrent Liab.</v>
          </cell>
          <cell r="C152" t="str">
            <v>Other Noncurrent Liab.</v>
          </cell>
          <cell r="D152" t="str">
            <v>Bal. Sheet</v>
          </cell>
        </row>
        <row r="153">
          <cell r="A153" t="str">
            <v>301-00</v>
          </cell>
          <cell r="B153" t="str">
            <v>Shareholders' Equity</v>
          </cell>
          <cell r="C153" t="str">
            <v>Shareholders' Equity</v>
          </cell>
          <cell r="D153" t="str">
            <v>Bal. Sheet</v>
          </cell>
        </row>
        <row r="154">
          <cell r="A154" t="str">
            <v>305-00</v>
          </cell>
          <cell r="B154" t="str">
            <v>Additional Paid-in Capital</v>
          </cell>
          <cell r="C154" t="str">
            <v>Additional Paid-in Capital</v>
          </cell>
          <cell r="D154" t="str">
            <v>Bal. Sheet</v>
          </cell>
        </row>
        <row r="155">
          <cell r="A155" t="str">
            <v>305-01</v>
          </cell>
          <cell r="B155" t="str">
            <v>Additional Paid-in Capital</v>
          </cell>
          <cell r="C155" t="str">
            <v>Additional Paid-in Capital</v>
          </cell>
          <cell r="D155" t="str">
            <v>Bal. Sheet</v>
          </cell>
        </row>
        <row r="156">
          <cell r="A156" t="str">
            <v>305-02</v>
          </cell>
          <cell r="B156" t="str">
            <v>Additional Paid-in Capital</v>
          </cell>
          <cell r="C156" t="str">
            <v>Additional Paid-in Capital</v>
          </cell>
          <cell r="D156" t="str">
            <v>Bal. Sheet</v>
          </cell>
        </row>
        <row r="157">
          <cell r="A157" t="str">
            <v>305-03</v>
          </cell>
          <cell r="B157" t="str">
            <v>Additional Paid-in Capital</v>
          </cell>
          <cell r="C157" t="str">
            <v>Additional Paid-in Capital</v>
          </cell>
          <cell r="D157" t="str">
            <v>Bal. Sheet</v>
          </cell>
        </row>
        <row r="158">
          <cell r="A158" t="str">
            <v>305-04</v>
          </cell>
          <cell r="B158" t="str">
            <v>Additional Paid-in Capital</v>
          </cell>
          <cell r="C158" t="str">
            <v>Additional Paid-in Capital</v>
          </cell>
          <cell r="D158" t="str">
            <v>Bal. Sheet</v>
          </cell>
        </row>
        <row r="159">
          <cell r="A159" t="str">
            <v>305-05</v>
          </cell>
          <cell r="B159" t="str">
            <v>Additional Paid-in Capital</v>
          </cell>
          <cell r="C159" t="str">
            <v>Additional Paid-in Capital</v>
          </cell>
          <cell r="D159" t="str">
            <v>Bal. Sheet</v>
          </cell>
        </row>
        <row r="160">
          <cell r="A160" t="str">
            <v>305-06</v>
          </cell>
          <cell r="B160" t="str">
            <v>Additional Paid-in Capital</v>
          </cell>
          <cell r="C160" t="str">
            <v>Additional Paid-in Capital</v>
          </cell>
          <cell r="D160" t="str">
            <v>Bal. Sheet</v>
          </cell>
        </row>
        <row r="161">
          <cell r="A161" t="str">
            <v>305-07</v>
          </cell>
          <cell r="B161" t="str">
            <v>Additional Paid-in Capital</v>
          </cell>
          <cell r="C161" t="str">
            <v>Additional Paid-in Capital</v>
          </cell>
          <cell r="D161" t="str">
            <v>Bal. Sheet</v>
          </cell>
        </row>
        <row r="162">
          <cell r="A162" t="str">
            <v>305-08</v>
          </cell>
          <cell r="B162" t="str">
            <v>Additional Paid-in Capital</v>
          </cell>
          <cell r="C162" t="str">
            <v>Additional Paid-in Capital</v>
          </cell>
          <cell r="D162" t="str">
            <v>Bal. Sheet</v>
          </cell>
        </row>
        <row r="163">
          <cell r="A163" t="str">
            <v>305-09</v>
          </cell>
          <cell r="B163" t="str">
            <v>Additional Paid-in Capital</v>
          </cell>
          <cell r="C163" t="str">
            <v>Additional Paid-in Capital</v>
          </cell>
          <cell r="D163" t="str">
            <v>Bal. Sheet</v>
          </cell>
        </row>
        <row r="164">
          <cell r="A164" t="str">
            <v>320-00</v>
          </cell>
          <cell r="B164" t="str">
            <v>Retained Earnings</v>
          </cell>
          <cell r="C164" t="str">
            <v>Retained Earnings</v>
          </cell>
          <cell r="D164" t="str">
            <v>Bal. Sheet</v>
          </cell>
        </row>
        <row r="165">
          <cell r="A165" t="str">
            <v>320-01</v>
          </cell>
          <cell r="B165" t="str">
            <v>Retained Earnings</v>
          </cell>
          <cell r="C165" t="str">
            <v>Retained Earnings</v>
          </cell>
          <cell r="D165" t="str">
            <v>Bal. Sheet</v>
          </cell>
        </row>
        <row r="166">
          <cell r="A166" t="str">
            <v>320-02</v>
          </cell>
          <cell r="B166" t="str">
            <v>Retained Earnings</v>
          </cell>
          <cell r="C166" t="str">
            <v>Retained Earnings</v>
          </cell>
          <cell r="D166" t="str">
            <v>Bal. Sheet</v>
          </cell>
        </row>
        <row r="167">
          <cell r="A167" t="str">
            <v>320-03</v>
          </cell>
          <cell r="B167" t="str">
            <v>Retained Earnings</v>
          </cell>
          <cell r="C167" t="str">
            <v>Retained Earnings</v>
          </cell>
          <cell r="D167" t="str">
            <v>Bal. Sheet</v>
          </cell>
        </row>
        <row r="168">
          <cell r="A168" t="str">
            <v>320-04</v>
          </cell>
          <cell r="B168" t="str">
            <v>Retained Earnings</v>
          </cell>
          <cell r="C168" t="str">
            <v>Retained Earnings</v>
          </cell>
          <cell r="D168" t="str">
            <v>Bal. Sheet</v>
          </cell>
        </row>
        <row r="169">
          <cell r="A169" t="str">
            <v>320-05</v>
          </cell>
          <cell r="B169" t="str">
            <v>Retained Earnings</v>
          </cell>
          <cell r="C169" t="str">
            <v>Retained Earnings</v>
          </cell>
          <cell r="D169" t="str">
            <v>Bal. Sheet</v>
          </cell>
        </row>
        <row r="170">
          <cell r="A170" t="str">
            <v>320-06</v>
          </cell>
          <cell r="B170" t="str">
            <v>Retained Earnings</v>
          </cell>
          <cell r="C170" t="str">
            <v>Retained Earnings</v>
          </cell>
          <cell r="D170" t="str">
            <v>Bal. Sheet</v>
          </cell>
        </row>
        <row r="171">
          <cell r="A171" t="str">
            <v>320-07</v>
          </cell>
          <cell r="B171" t="str">
            <v>Retained Earnings</v>
          </cell>
          <cell r="C171" t="str">
            <v>Retained Earnings</v>
          </cell>
          <cell r="D171" t="str">
            <v>Bal. Sheet</v>
          </cell>
        </row>
        <row r="172">
          <cell r="A172" t="str">
            <v>320-08</v>
          </cell>
          <cell r="B172" t="str">
            <v>Retained Earnings</v>
          </cell>
          <cell r="C172" t="str">
            <v>Retained Earnings</v>
          </cell>
          <cell r="D172" t="str">
            <v>Bal. Sheet</v>
          </cell>
        </row>
        <row r="173">
          <cell r="A173" t="str">
            <v>320-09</v>
          </cell>
          <cell r="B173" t="str">
            <v>Retained Earnings</v>
          </cell>
          <cell r="C173" t="str">
            <v>Retained Earnings</v>
          </cell>
          <cell r="D173" t="str">
            <v>Bal. Sheet</v>
          </cell>
        </row>
        <row r="174">
          <cell r="A174" t="str">
            <v>330-00</v>
          </cell>
          <cell r="B174" t="str">
            <v>Acc. Other Comp. Gain/Loss</v>
          </cell>
          <cell r="C174" t="str">
            <v>Accum. Gain/Loss</v>
          </cell>
          <cell r="D174" t="str">
            <v>Bal. Sheet</v>
          </cell>
        </row>
        <row r="175">
          <cell r="A175" t="str">
            <v>330-01</v>
          </cell>
          <cell r="B175" t="str">
            <v>Acc. Other Comp. Gain/Loss</v>
          </cell>
          <cell r="C175" t="str">
            <v>Accum. Gain/Loss</v>
          </cell>
          <cell r="D175" t="str">
            <v>Bal. Sheet</v>
          </cell>
        </row>
        <row r="176">
          <cell r="A176" t="str">
            <v>330-02</v>
          </cell>
          <cell r="B176" t="str">
            <v>Acc. Other Comp. Gain/Loss</v>
          </cell>
          <cell r="C176" t="str">
            <v>Accum. Gain/Loss</v>
          </cell>
          <cell r="D176" t="str">
            <v>Bal. Sheet</v>
          </cell>
        </row>
        <row r="177">
          <cell r="A177" t="str">
            <v>330-03</v>
          </cell>
          <cell r="B177" t="str">
            <v>Acc. Other Comp. Gain/Loss</v>
          </cell>
          <cell r="C177" t="str">
            <v>Accum. Gain/Loss</v>
          </cell>
          <cell r="D177" t="str">
            <v>Bal. Sheet</v>
          </cell>
        </row>
        <row r="178">
          <cell r="A178" t="str">
            <v>330-04</v>
          </cell>
          <cell r="B178" t="str">
            <v>Acc. Other Comp. Gain/Loss</v>
          </cell>
          <cell r="C178" t="str">
            <v>Accum. Gain/Loss</v>
          </cell>
          <cell r="D178" t="str">
            <v>Bal. Sheet</v>
          </cell>
        </row>
        <row r="179">
          <cell r="A179" t="str">
            <v>330-05</v>
          </cell>
          <cell r="B179" t="str">
            <v>Acc. Other Comp. Gain/Loss</v>
          </cell>
          <cell r="C179" t="str">
            <v>Accum. Gain/Loss</v>
          </cell>
          <cell r="D179" t="str">
            <v>Bal. Sheet</v>
          </cell>
        </row>
        <row r="180">
          <cell r="A180" t="str">
            <v>330-06</v>
          </cell>
          <cell r="B180" t="str">
            <v>Acc. Other Comp. Gain/Loss</v>
          </cell>
          <cell r="C180" t="str">
            <v>Accum. Gain/Loss</v>
          </cell>
          <cell r="D180" t="str">
            <v>Bal. Sheet</v>
          </cell>
        </row>
        <row r="181">
          <cell r="A181" t="str">
            <v>330-07</v>
          </cell>
          <cell r="B181" t="str">
            <v>Acc. Other Comp. Gain/Loss</v>
          </cell>
          <cell r="C181" t="str">
            <v>Accum. Gain/Loss</v>
          </cell>
          <cell r="D181" t="str">
            <v>Bal. Sheet</v>
          </cell>
        </row>
        <row r="182">
          <cell r="A182" t="str">
            <v>330-08</v>
          </cell>
          <cell r="B182" t="str">
            <v>Acc. Other Comp. Gain/Loss</v>
          </cell>
          <cell r="C182" t="str">
            <v>Accum. Gain/Loss</v>
          </cell>
          <cell r="D182" t="str">
            <v>Bal. Sheet</v>
          </cell>
        </row>
        <row r="183">
          <cell r="A183" t="str">
            <v>330-09</v>
          </cell>
          <cell r="B183" t="str">
            <v>Acc. Other Comp. Gain/Loss</v>
          </cell>
          <cell r="C183" t="str">
            <v>Accum. Gain/Loss</v>
          </cell>
          <cell r="D183" t="str">
            <v>Bal. Sheet</v>
          </cell>
        </row>
        <row r="184">
          <cell r="A184" t="str">
            <v>389-00</v>
          </cell>
          <cell r="B184" t="str">
            <v>Land - Previous-DO NOT USE</v>
          </cell>
          <cell r="C184" t="str">
            <v>Other Plant in Service</v>
          </cell>
          <cell r="D184" t="str">
            <v>Bal. Sheet</v>
          </cell>
        </row>
        <row r="185">
          <cell r="A185" t="str">
            <v>410-00</v>
          </cell>
          <cell r="B185" t="str">
            <v>Operating Revenues</v>
          </cell>
          <cell r="C185" t="str">
            <v>Operating Revenue</v>
          </cell>
          <cell r="D185" t="str">
            <v>Inc. Stmt</v>
          </cell>
        </row>
        <row r="186">
          <cell r="A186" t="str">
            <v>420-00</v>
          </cell>
          <cell r="B186" t="str">
            <v>Operating Rev.-Interco</v>
          </cell>
          <cell r="C186" t="str">
            <v>Oper. Revenue-Intercompany</v>
          </cell>
          <cell r="D186" t="str">
            <v>Inc. Stmt</v>
          </cell>
        </row>
        <row r="187">
          <cell r="A187" t="str">
            <v>430-00</v>
          </cell>
          <cell r="B187" t="str">
            <v>Farm Income</v>
          </cell>
          <cell r="C187" t="str">
            <v>Farm and Rental Income</v>
          </cell>
          <cell r="D187" t="str">
            <v>Inc. Stmt</v>
          </cell>
        </row>
        <row r="188">
          <cell r="A188" t="str">
            <v>440-00</v>
          </cell>
          <cell r="B188" t="str">
            <v>Rental/Lease Income</v>
          </cell>
          <cell r="C188" t="str">
            <v>Farm and Rental Income</v>
          </cell>
          <cell r="D188" t="str">
            <v>Inc. Stmt</v>
          </cell>
        </row>
        <row r="189">
          <cell r="A189" t="str">
            <v>450-00</v>
          </cell>
          <cell r="B189" t="str">
            <v>Interest Income</v>
          </cell>
          <cell r="C189" t="str">
            <v>Interest Income</v>
          </cell>
          <cell r="D189" t="str">
            <v>Inc. Stmt</v>
          </cell>
        </row>
        <row r="190">
          <cell r="A190" t="str">
            <v>460-00</v>
          </cell>
          <cell r="B190" t="str">
            <v>Other Income</v>
          </cell>
          <cell r="C190" t="str">
            <v>Other Income</v>
          </cell>
          <cell r="D190" t="str">
            <v>Inc. Stmt</v>
          </cell>
        </row>
        <row r="191">
          <cell r="A191" t="str">
            <v>499-00</v>
          </cell>
          <cell r="B191" t="str">
            <v>Elimination of Interco. Rev.</v>
          </cell>
          <cell r="C191" t="str">
            <v>Elimination of Intercompany</v>
          </cell>
          <cell r="D191" t="str">
            <v>Inc. Stmt</v>
          </cell>
        </row>
        <row r="192">
          <cell r="A192" t="str">
            <v>520-00</v>
          </cell>
          <cell r="B192" t="str">
            <v>Fuel</v>
          </cell>
          <cell r="C192" t="str">
            <v>Fuel</v>
          </cell>
          <cell r="D192" t="str">
            <v>Inc. Stmt</v>
          </cell>
        </row>
        <row r="193">
          <cell r="A193" t="str">
            <v>520-01</v>
          </cell>
          <cell r="B193" t="str">
            <v>Fuel</v>
          </cell>
          <cell r="C193" t="str">
            <v>Fuel</v>
          </cell>
          <cell r="D193" t="str">
            <v>Inc. Stmt</v>
          </cell>
        </row>
        <row r="194">
          <cell r="A194" t="str">
            <v>520-02</v>
          </cell>
          <cell r="B194" t="str">
            <v>Fuel</v>
          </cell>
          <cell r="C194" t="str">
            <v>Fuel</v>
          </cell>
          <cell r="D194" t="str">
            <v>Inc. Stmt</v>
          </cell>
        </row>
        <row r="195">
          <cell r="A195" t="str">
            <v>530-00</v>
          </cell>
          <cell r="B195" t="str">
            <v>Chemicals</v>
          </cell>
          <cell r="C195" t="str">
            <v>Commodities and Chemicals</v>
          </cell>
          <cell r="D195" t="str">
            <v>Inc. Stmt</v>
          </cell>
        </row>
        <row r="196">
          <cell r="A196" t="str">
            <v>530-01</v>
          </cell>
          <cell r="B196" t="str">
            <v>Chemicals</v>
          </cell>
          <cell r="C196" t="str">
            <v>Commodities and Chemicals</v>
          </cell>
          <cell r="D196" t="str">
            <v>Inc. Stmt</v>
          </cell>
        </row>
        <row r="197">
          <cell r="A197" t="str">
            <v>530-02</v>
          </cell>
          <cell r="B197" t="str">
            <v>Chemicals</v>
          </cell>
          <cell r="C197" t="str">
            <v>Commodities and Chemicals</v>
          </cell>
          <cell r="D197" t="str">
            <v>Inc. Stmt</v>
          </cell>
        </row>
        <row r="198">
          <cell r="A198" t="str">
            <v>530-03</v>
          </cell>
          <cell r="B198" t="str">
            <v>Chemicals</v>
          </cell>
          <cell r="C198" t="str">
            <v>Commodities and Chemicals</v>
          </cell>
          <cell r="D198" t="str">
            <v>Inc. Stmt</v>
          </cell>
        </row>
        <row r="199">
          <cell r="A199" t="str">
            <v>530-04</v>
          </cell>
          <cell r="B199" t="str">
            <v>Chemicals</v>
          </cell>
          <cell r="C199" t="str">
            <v>Commodities and Chemicals</v>
          </cell>
          <cell r="D199" t="str">
            <v>Inc. Stmt</v>
          </cell>
        </row>
        <row r="200">
          <cell r="A200" t="str">
            <v>530-05</v>
          </cell>
          <cell r="B200" t="str">
            <v>Chemicals</v>
          </cell>
          <cell r="C200" t="str">
            <v>Commodities and Chemicals</v>
          </cell>
          <cell r="D200" t="str">
            <v>Inc. Stmt</v>
          </cell>
        </row>
        <row r="201">
          <cell r="A201" t="str">
            <v>530-06</v>
          </cell>
          <cell r="B201" t="str">
            <v>Chemicals</v>
          </cell>
          <cell r="C201" t="str">
            <v>Commodities and Chemicals</v>
          </cell>
          <cell r="D201" t="str">
            <v>Inc. Stmt</v>
          </cell>
        </row>
        <row r="202">
          <cell r="A202" t="str">
            <v>530-07</v>
          </cell>
          <cell r="B202" t="str">
            <v>Chemicals</v>
          </cell>
          <cell r="C202" t="str">
            <v>Commodities and Chemicals</v>
          </cell>
          <cell r="D202" t="str">
            <v>Inc. Stmt</v>
          </cell>
        </row>
        <row r="203">
          <cell r="A203" t="str">
            <v>530-08</v>
          </cell>
          <cell r="B203" t="str">
            <v>Chemicals</v>
          </cell>
          <cell r="C203" t="str">
            <v>Commodities and Chemicals</v>
          </cell>
          <cell r="D203" t="str">
            <v>Inc. Stmt</v>
          </cell>
        </row>
        <row r="204">
          <cell r="A204" t="str">
            <v>530-09</v>
          </cell>
          <cell r="B204" t="str">
            <v>Chemicals</v>
          </cell>
          <cell r="C204" t="str">
            <v>Commodities and Chemicals</v>
          </cell>
          <cell r="D204" t="str">
            <v>Inc. Stmt</v>
          </cell>
        </row>
        <row r="205">
          <cell r="A205" t="str">
            <v>530-10</v>
          </cell>
          <cell r="B205" t="str">
            <v>Chemicals</v>
          </cell>
          <cell r="C205" t="str">
            <v>Commodities and Chemicals</v>
          </cell>
          <cell r="D205" t="str">
            <v>Inc. Stmt</v>
          </cell>
        </row>
        <row r="206">
          <cell r="A206" t="str">
            <v>530-11</v>
          </cell>
          <cell r="B206" t="str">
            <v>Chemicals</v>
          </cell>
          <cell r="C206" t="str">
            <v>Commodities and Chemicals</v>
          </cell>
          <cell r="D206" t="str">
            <v>Inc. Stmt</v>
          </cell>
        </row>
        <row r="207">
          <cell r="A207" t="str">
            <v>530-12</v>
          </cell>
          <cell r="B207" t="str">
            <v>Chemicals</v>
          </cell>
          <cell r="C207" t="str">
            <v>Commodities and Chemicals</v>
          </cell>
          <cell r="D207" t="str">
            <v>Inc. Stmt</v>
          </cell>
        </row>
        <row r="208">
          <cell r="A208" t="str">
            <v>530-13</v>
          </cell>
          <cell r="B208" t="str">
            <v>Chemicals</v>
          </cell>
          <cell r="C208" t="str">
            <v>Commodities and Chemicals</v>
          </cell>
          <cell r="D208" t="str">
            <v>Inc. Stmt</v>
          </cell>
        </row>
        <row r="209">
          <cell r="A209" t="str">
            <v>530-14</v>
          </cell>
          <cell r="B209" t="str">
            <v>Chemicals</v>
          </cell>
          <cell r="C209" t="str">
            <v>Commodities and Chemicals</v>
          </cell>
          <cell r="D209" t="str">
            <v>Inc. Stmt</v>
          </cell>
        </row>
        <row r="210">
          <cell r="A210" t="str">
            <v>540-01</v>
          </cell>
          <cell r="B210" t="str">
            <v>Other Operating M&amp;S</v>
          </cell>
          <cell r="C210" t="str">
            <v>Other Materials and Supplies</v>
          </cell>
          <cell r="D210" t="str">
            <v>Inc. Stmt</v>
          </cell>
        </row>
        <row r="211">
          <cell r="A211" t="str">
            <v>540-02</v>
          </cell>
          <cell r="B211" t="str">
            <v>Other Operating M&amp;S</v>
          </cell>
          <cell r="C211" t="str">
            <v>Other Materials and Supplies</v>
          </cell>
          <cell r="D211" t="str">
            <v>Inc. Stmt</v>
          </cell>
        </row>
        <row r="212">
          <cell r="A212" t="str">
            <v>540-03</v>
          </cell>
          <cell r="B212" t="str">
            <v>Other Operating M&amp;S</v>
          </cell>
          <cell r="C212" t="str">
            <v>Other Materials and Supplies</v>
          </cell>
          <cell r="D212" t="str">
            <v>Inc. Stmt</v>
          </cell>
        </row>
        <row r="213">
          <cell r="A213" t="str">
            <v>540-04</v>
          </cell>
          <cell r="B213" t="str">
            <v>Other Operating M&amp;S</v>
          </cell>
          <cell r="C213" t="str">
            <v>Other Materials and Supplies</v>
          </cell>
          <cell r="D213" t="str">
            <v>Inc. Stmt</v>
          </cell>
        </row>
        <row r="214">
          <cell r="A214" t="str">
            <v>540-05</v>
          </cell>
          <cell r="B214" t="str">
            <v>Other Operating M&amp;S</v>
          </cell>
          <cell r="C214" t="str">
            <v>Other Materials and Supplies</v>
          </cell>
          <cell r="D214" t="str">
            <v>Inc. Stmt</v>
          </cell>
        </row>
        <row r="215">
          <cell r="A215" t="str">
            <v>540-06</v>
          </cell>
          <cell r="B215" t="str">
            <v>Other Operating M&amp;S</v>
          </cell>
          <cell r="C215" t="str">
            <v>Other Materials and Supplies</v>
          </cell>
          <cell r="D215" t="str">
            <v>Inc. Stmt</v>
          </cell>
        </row>
        <row r="216">
          <cell r="A216" t="str">
            <v>540-07</v>
          </cell>
          <cell r="B216" t="str">
            <v>Other Operating M&amp;S</v>
          </cell>
          <cell r="C216" t="str">
            <v>Other Materials and Supplies</v>
          </cell>
          <cell r="D216" t="str">
            <v>Inc. Stmt</v>
          </cell>
        </row>
        <row r="217">
          <cell r="A217" t="str">
            <v>540-08</v>
          </cell>
          <cell r="B217" t="str">
            <v>Other Operating M&amp;S</v>
          </cell>
          <cell r="C217" t="str">
            <v>Other Materials and Supplies</v>
          </cell>
          <cell r="D217" t="str">
            <v>Inc. Stmt</v>
          </cell>
        </row>
        <row r="218">
          <cell r="A218" t="str">
            <v>540-09</v>
          </cell>
          <cell r="B218" t="str">
            <v>Other Operating M&amp;S</v>
          </cell>
          <cell r="C218" t="str">
            <v>Other Materials and Supplies</v>
          </cell>
          <cell r="D218" t="str">
            <v>Inc. Stmt</v>
          </cell>
        </row>
        <row r="219">
          <cell r="A219" t="str">
            <v>540-10</v>
          </cell>
          <cell r="B219" t="str">
            <v>Other Operating M&amp;S</v>
          </cell>
          <cell r="C219" t="str">
            <v>Other Materials and Supplies</v>
          </cell>
          <cell r="D219" t="str">
            <v>Inc. Stmt</v>
          </cell>
        </row>
        <row r="220">
          <cell r="A220" t="str">
            <v>540-11</v>
          </cell>
          <cell r="B220" t="str">
            <v>Other Operating M&amp;S</v>
          </cell>
          <cell r="C220" t="str">
            <v>Other Materials and Supplies</v>
          </cell>
          <cell r="D220" t="str">
            <v>Inc. Stmt</v>
          </cell>
        </row>
        <row r="221">
          <cell r="A221" t="str">
            <v>540-12</v>
          </cell>
          <cell r="B221" t="str">
            <v>Other Operating M&amp;S</v>
          </cell>
          <cell r="C221" t="str">
            <v>Other Materials and Supplies</v>
          </cell>
          <cell r="D221" t="str">
            <v>Inc. Stmt</v>
          </cell>
        </row>
        <row r="222">
          <cell r="A222" t="str">
            <v>540-13</v>
          </cell>
          <cell r="B222" t="str">
            <v>Other Operating M&amp;S</v>
          </cell>
          <cell r="C222" t="str">
            <v>Other Materials and Supplies</v>
          </cell>
          <cell r="D222" t="str">
            <v>Inc. Stmt</v>
          </cell>
        </row>
        <row r="223">
          <cell r="A223" t="str">
            <v>540-14</v>
          </cell>
          <cell r="B223" t="str">
            <v>Other Operating M&amp;S</v>
          </cell>
          <cell r="C223" t="str">
            <v>Other Materials and Supplies</v>
          </cell>
          <cell r="D223" t="str">
            <v>Inc. Stmt</v>
          </cell>
        </row>
        <row r="224">
          <cell r="A224" t="str">
            <v>540-15</v>
          </cell>
          <cell r="B224" t="str">
            <v>Other Operating M&amp;S</v>
          </cell>
          <cell r="C224" t="str">
            <v>Other Materials and Supplies</v>
          </cell>
          <cell r="D224" t="str">
            <v>Inc. Stmt</v>
          </cell>
        </row>
        <row r="225">
          <cell r="A225" t="str">
            <v>540-16</v>
          </cell>
          <cell r="B225" t="str">
            <v>Other Operating M&amp;S</v>
          </cell>
          <cell r="C225" t="str">
            <v>Other Materials and Supplies</v>
          </cell>
          <cell r="D225" t="str">
            <v>Inc. Stmt</v>
          </cell>
        </row>
        <row r="226">
          <cell r="A226" t="str">
            <v>540-17</v>
          </cell>
          <cell r="B226" t="str">
            <v>Other Operating M&amp;S</v>
          </cell>
          <cell r="C226" t="str">
            <v>Other Materials and Supplies</v>
          </cell>
          <cell r="D226" t="str">
            <v>Inc. Stmt</v>
          </cell>
        </row>
        <row r="227">
          <cell r="A227" t="str">
            <v>540-18</v>
          </cell>
          <cell r="B227" t="str">
            <v>Other Operating M&amp;S</v>
          </cell>
          <cell r="C227" t="str">
            <v>Other Materials and Supplies</v>
          </cell>
          <cell r="D227" t="str">
            <v>Inc. Stmt</v>
          </cell>
        </row>
        <row r="228">
          <cell r="A228" t="str">
            <v>540-20</v>
          </cell>
          <cell r="B228" t="str">
            <v>Other Operating M&amp;S</v>
          </cell>
          <cell r="C228" t="str">
            <v>Other Materials and Supplies</v>
          </cell>
          <cell r="D228" t="str">
            <v>Inc. Stmt</v>
          </cell>
        </row>
        <row r="229">
          <cell r="A229" t="str">
            <v>540-25</v>
          </cell>
          <cell r="B229" t="str">
            <v>Other Operating M&amp;S</v>
          </cell>
          <cell r="C229" t="str">
            <v>Other Materials and Supplies</v>
          </cell>
          <cell r="D229" t="str">
            <v>Inc. Stmt</v>
          </cell>
        </row>
        <row r="230">
          <cell r="A230" t="str">
            <v>540-28</v>
          </cell>
          <cell r="B230" t="str">
            <v>Other Operating M&amp;S</v>
          </cell>
          <cell r="C230" t="str">
            <v>Other Materials and Supplies</v>
          </cell>
          <cell r="D230" t="str">
            <v>Inc. Stmt</v>
          </cell>
        </row>
        <row r="231">
          <cell r="A231" t="str">
            <v>540-29</v>
          </cell>
          <cell r="B231" t="str">
            <v>Other Operating M&amp;S</v>
          </cell>
          <cell r="C231" t="str">
            <v>Other Materials and Supplies</v>
          </cell>
          <cell r="D231" t="str">
            <v>Inc. Stmt</v>
          </cell>
        </row>
        <row r="232">
          <cell r="A232" t="str">
            <v>540-30</v>
          </cell>
          <cell r="B232" t="str">
            <v>Other Operating M&amp;S</v>
          </cell>
          <cell r="C232" t="str">
            <v>Other Materials and Supplies</v>
          </cell>
          <cell r="D232" t="str">
            <v>Inc. Stmt</v>
          </cell>
        </row>
        <row r="233">
          <cell r="A233" t="str">
            <v>540-31</v>
          </cell>
          <cell r="B233" t="str">
            <v>Other Operating M&amp;S</v>
          </cell>
          <cell r="C233" t="str">
            <v>Other Materials and Supplies</v>
          </cell>
          <cell r="D233" t="str">
            <v>Inc. Stmt</v>
          </cell>
        </row>
        <row r="234">
          <cell r="A234" t="str">
            <v>540-32</v>
          </cell>
          <cell r="B234" t="str">
            <v>Other Operating M&amp;S</v>
          </cell>
          <cell r="C234" t="str">
            <v>Other Materials and Supplies</v>
          </cell>
          <cell r="D234" t="str">
            <v>Inc. Stmt</v>
          </cell>
        </row>
        <row r="235">
          <cell r="A235" t="str">
            <v>540-34</v>
          </cell>
          <cell r="B235" t="str">
            <v>Other Operating M&amp;S</v>
          </cell>
          <cell r="C235" t="str">
            <v>Other Materials and Supplies</v>
          </cell>
          <cell r="D235" t="str">
            <v>Inc. Stmt</v>
          </cell>
        </row>
        <row r="236">
          <cell r="A236" t="str">
            <v>540-36</v>
          </cell>
          <cell r="B236" t="str">
            <v>Other Operating M&amp;S</v>
          </cell>
          <cell r="C236" t="str">
            <v>Other Materials and Supplies</v>
          </cell>
          <cell r="D236" t="str">
            <v>Inc. Stmt</v>
          </cell>
        </row>
        <row r="237">
          <cell r="A237" t="str">
            <v>540-37</v>
          </cell>
          <cell r="B237" t="str">
            <v>Other Operating M&amp;S</v>
          </cell>
          <cell r="C237" t="str">
            <v>Other Materials and Supplies</v>
          </cell>
          <cell r="D237" t="str">
            <v>Inc. Stmt</v>
          </cell>
        </row>
        <row r="238">
          <cell r="A238" t="str">
            <v>540-38</v>
          </cell>
          <cell r="B238" t="str">
            <v>Other Operating M&amp;S</v>
          </cell>
          <cell r="C238" t="str">
            <v>Other Materials and Supplies</v>
          </cell>
          <cell r="D238" t="str">
            <v>Inc. Stmt</v>
          </cell>
        </row>
        <row r="239">
          <cell r="A239" t="str">
            <v>540-39</v>
          </cell>
          <cell r="B239" t="str">
            <v>Other Operating M&amp;S</v>
          </cell>
          <cell r="C239" t="str">
            <v>Other Materials and Supplies</v>
          </cell>
          <cell r="D239" t="str">
            <v>Inc. Stmt</v>
          </cell>
        </row>
        <row r="240">
          <cell r="A240" t="str">
            <v>540-40</v>
          </cell>
          <cell r="B240" t="str">
            <v>Other Operating M&amp;S</v>
          </cell>
          <cell r="C240" t="str">
            <v>Other Materials and Supplies</v>
          </cell>
          <cell r="D240" t="str">
            <v>Inc. Stmt</v>
          </cell>
        </row>
        <row r="241">
          <cell r="A241" t="str">
            <v>540-41</v>
          </cell>
          <cell r="B241" t="str">
            <v>Other Operating M&amp;S</v>
          </cell>
          <cell r="C241" t="str">
            <v>Other Materials and Supplies</v>
          </cell>
          <cell r="D241" t="str">
            <v>Inc. Stmt</v>
          </cell>
        </row>
        <row r="242">
          <cell r="A242" t="str">
            <v>540-42</v>
          </cell>
          <cell r="B242" t="str">
            <v>Other Operating M&amp;S</v>
          </cell>
          <cell r="C242" t="str">
            <v>Other Materials and Supplies</v>
          </cell>
          <cell r="D242" t="str">
            <v>Inc. Stmt</v>
          </cell>
        </row>
        <row r="243">
          <cell r="A243" t="str">
            <v>540-43</v>
          </cell>
          <cell r="B243" t="str">
            <v>Other Operating M&amp;S</v>
          </cell>
          <cell r="C243" t="str">
            <v>Other Materials and Supplies</v>
          </cell>
          <cell r="D243" t="str">
            <v>Inc. Stmt</v>
          </cell>
        </row>
        <row r="244">
          <cell r="A244" t="str">
            <v>540-45</v>
          </cell>
          <cell r="B244" t="str">
            <v>Other Operating M&amp;S</v>
          </cell>
          <cell r="C244" t="str">
            <v>Other Materials and Supplies</v>
          </cell>
          <cell r="D244" t="str">
            <v>Inc. Stmt</v>
          </cell>
        </row>
        <row r="245">
          <cell r="A245" t="str">
            <v>540-46</v>
          </cell>
          <cell r="B245" t="str">
            <v>Other Operating M&amp;S</v>
          </cell>
          <cell r="C245" t="str">
            <v>Other Materials and Supplies</v>
          </cell>
          <cell r="D245" t="str">
            <v>Inc. Stmt</v>
          </cell>
        </row>
        <row r="246">
          <cell r="A246" t="str">
            <v>540-47</v>
          </cell>
          <cell r="B246" t="str">
            <v>Other Operating M&amp;S</v>
          </cell>
          <cell r="C246" t="str">
            <v>Other Materials and Supplies</v>
          </cell>
          <cell r="D246" t="str">
            <v>Inc. Stmt</v>
          </cell>
        </row>
        <row r="247">
          <cell r="A247" t="str">
            <v>540-48</v>
          </cell>
          <cell r="B247" t="str">
            <v>Other Operating M&amp;S</v>
          </cell>
          <cell r="C247" t="str">
            <v>Other Materials and Supplies</v>
          </cell>
          <cell r="D247" t="str">
            <v>Inc. Stmt</v>
          </cell>
        </row>
        <row r="248">
          <cell r="A248" t="str">
            <v>550-00</v>
          </cell>
          <cell r="B248" t="str">
            <v>Purchased Power</v>
          </cell>
          <cell r="C248" t="str">
            <v>Purchased Power</v>
          </cell>
          <cell r="D248" t="str">
            <v>Inc. Stmt</v>
          </cell>
        </row>
        <row r="249">
          <cell r="A249" t="str">
            <v>555-00</v>
          </cell>
          <cell r="B249" t="str">
            <v>Purchased Coal</v>
          </cell>
          <cell r="C249" t="str">
            <v>Purchased Coal</v>
          </cell>
          <cell r="D249" t="str">
            <v>Inc. Stmt</v>
          </cell>
        </row>
        <row r="250">
          <cell r="A250" t="str">
            <v>560-00</v>
          </cell>
          <cell r="B250" t="str">
            <v>Waste Disposal</v>
          </cell>
          <cell r="C250" t="str">
            <v>Waste Disposal</v>
          </cell>
          <cell r="D250" t="str">
            <v>Inc. Stmt</v>
          </cell>
        </row>
        <row r="251">
          <cell r="A251" t="str">
            <v>560-01</v>
          </cell>
          <cell r="B251" t="str">
            <v>Waste Disposal</v>
          </cell>
          <cell r="C251" t="str">
            <v>Waste Disposal</v>
          </cell>
          <cell r="D251" t="str">
            <v>Inc. Stmt</v>
          </cell>
        </row>
        <row r="252">
          <cell r="A252" t="str">
            <v>560-02</v>
          </cell>
          <cell r="B252" t="str">
            <v>Waste Disposal</v>
          </cell>
          <cell r="C252" t="str">
            <v>Waste Disposal</v>
          </cell>
          <cell r="D252" t="str">
            <v>Inc. Stmt</v>
          </cell>
        </row>
        <row r="253">
          <cell r="A253" t="str">
            <v>561-00</v>
          </cell>
          <cell r="B253" t="str">
            <v>Noise Abatement</v>
          </cell>
          <cell r="C253" t="str">
            <v>Noise Abatement</v>
          </cell>
          <cell r="D253" t="str">
            <v>Inc. Stmt</v>
          </cell>
        </row>
        <row r="254">
          <cell r="A254" t="str">
            <v>570-00</v>
          </cell>
          <cell r="B254" t="str">
            <v>Realloc. Of SG&amp;A Expense</v>
          </cell>
          <cell r="C254" t="str">
            <v>Reallocation of SG&amp;A to Ops</v>
          </cell>
          <cell r="D254" t="str">
            <v>Inc. Stmt</v>
          </cell>
        </row>
        <row r="255">
          <cell r="A255" t="str">
            <v>580-00</v>
          </cell>
          <cell r="B255" t="str">
            <v>Parts Inventory Shrinkage</v>
          </cell>
          <cell r="C255" t="str">
            <v>Invent.-Shrinkage&amp;Variance</v>
          </cell>
          <cell r="D255" t="str">
            <v>Inc. Stmt</v>
          </cell>
        </row>
        <row r="256">
          <cell r="A256" t="str">
            <v>590-00</v>
          </cell>
          <cell r="B256" t="str">
            <v>Parts Inventory Variance</v>
          </cell>
          <cell r="C256" t="str">
            <v>Invent.-Shrinkage&amp;Variance</v>
          </cell>
          <cell r="D256" t="str">
            <v>Inc. Stmt</v>
          </cell>
        </row>
        <row r="257">
          <cell r="A257" t="str">
            <v>595-00</v>
          </cell>
          <cell r="B257" t="str">
            <v>Parts Inventory Variation</v>
          </cell>
          <cell r="C257" t="str">
            <v>Invent.-Shrinkage&amp;Variance</v>
          </cell>
          <cell r="D257" t="str">
            <v>Inc. Stmt</v>
          </cell>
        </row>
        <row r="258">
          <cell r="A258" t="str">
            <v>599-00</v>
          </cell>
          <cell r="B258" t="str">
            <v>Elimination of Interco. Exp.</v>
          </cell>
          <cell r="C258" t="str">
            <v>Elim. of Intercompany Exp.</v>
          </cell>
          <cell r="D258" t="str">
            <v>Inc. Stmt</v>
          </cell>
        </row>
        <row r="259">
          <cell r="A259" t="str">
            <v>601-00</v>
          </cell>
          <cell r="B259" t="str">
            <v>Payroll</v>
          </cell>
          <cell r="C259" t="str">
            <v>Payroll</v>
          </cell>
          <cell r="D259" t="str">
            <v>Inc. Stmt</v>
          </cell>
        </row>
        <row r="260">
          <cell r="A260" t="str">
            <v>601-01</v>
          </cell>
          <cell r="B260" t="str">
            <v>Payroll</v>
          </cell>
          <cell r="C260" t="str">
            <v>Payroll</v>
          </cell>
          <cell r="D260" t="str">
            <v>Inc. Stmt</v>
          </cell>
        </row>
        <row r="261">
          <cell r="A261" t="str">
            <v>601-02</v>
          </cell>
          <cell r="B261" t="str">
            <v>Payroll</v>
          </cell>
          <cell r="C261" t="str">
            <v>Payroll</v>
          </cell>
          <cell r="D261" t="str">
            <v>Inc. Stmt</v>
          </cell>
        </row>
        <row r="262">
          <cell r="A262" t="str">
            <v>601-03</v>
          </cell>
          <cell r="B262" t="str">
            <v>Payroll</v>
          </cell>
          <cell r="C262" t="str">
            <v>Payroll</v>
          </cell>
          <cell r="D262" t="str">
            <v>Inc. Stmt</v>
          </cell>
        </row>
        <row r="263">
          <cell r="A263" t="str">
            <v>601-04</v>
          </cell>
          <cell r="B263" t="str">
            <v>Payroll</v>
          </cell>
          <cell r="C263" t="str">
            <v>Payroll</v>
          </cell>
          <cell r="D263" t="str">
            <v>Inc. Stmt</v>
          </cell>
        </row>
        <row r="264">
          <cell r="A264" t="str">
            <v>601-05</v>
          </cell>
          <cell r="B264" t="str">
            <v>Payroll</v>
          </cell>
          <cell r="C264" t="str">
            <v>Payroll</v>
          </cell>
          <cell r="D264" t="str">
            <v>Inc. Stmt</v>
          </cell>
        </row>
        <row r="265">
          <cell r="A265" t="str">
            <v>601-06</v>
          </cell>
          <cell r="B265" t="str">
            <v>Payroll</v>
          </cell>
          <cell r="C265" t="str">
            <v>Payroll</v>
          </cell>
          <cell r="D265" t="str">
            <v>Inc. Stmt</v>
          </cell>
        </row>
        <row r="266">
          <cell r="A266" t="str">
            <v>601-07</v>
          </cell>
          <cell r="B266" t="str">
            <v>Payroll</v>
          </cell>
          <cell r="C266" t="str">
            <v>Payroll</v>
          </cell>
          <cell r="D266" t="str">
            <v>Inc. Stmt</v>
          </cell>
        </row>
        <row r="267">
          <cell r="A267" t="str">
            <v>601-11</v>
          </cell>
          <cell r="B267" t="str">
            <v>Payroll</v>
          </cell>
          <cell r="C267" t="str">
            <v>Payroll</v>
          </cell>
          <cell r="D267" t="str">
            <v>Inc. Stmt</v>
          </cell>
        </row>
        <row r="268">
          <cell r="A268" t="str">
            <v>602-00</v>
          </cell>
          <cell r="B268" t="str">
            <v>Payroll</v>
          </cell>
          <cell r="C268" t="str">
            <v>Payroll</v>
          </cell>
          <cell r="D268" t="str">
            <v>Inc. Stmt</v>
          </cell>
        </row>
        <row r="269">
          <cell r="A269" t="str">
            <v>602-01</v>
          </cell>
          <cell r="B269" t="str">
            <v>Payroll</v>
          </cell>
          <cell r="C269" t="str">
            <v>Payroll</v>
          </cell>
          <cell r="D269" t="str">
            <v>Inc. Stmt</v>
          </cell>
        </row>
        <row r="270">
          <cell r="A270" t="str">
            <v>602-02</v>
          </cell>
          <cell r="B270" t="str">
            <v>Payroll</v>
          </cell>
          <cell r="C270" t="str">
            <v>Payroll</v>
          </cell>
          <cell r="D270" t="str">
            <v>Inc. Stmt</v>
          </cell>
        </row>
        <row r="271">
          <cell r="A271" t="str">
            <v>602-05</v>
          </cell>
          <cell r="B271" t="str">
            <v>Payroll</v>
          </cell>
          <cell r="C271" t="str">
            <v>Payroll</v>
          </cell>
          <cell r="D271" t="str">
            <v>Inc. Stmt</v>
          </cell>
        </row>
        <row r="272">
          <cell r="A272" t="str">
            <v>602-06</v>
          </cell>
          <cell r="B272" t="str">
            <v>Payroll</v>
          </cell>
          <cell r="C272" t="str">
            <v>Payroll</v>
          </cell>
          <cell r="D272" t="str">
            <v>Inc. Stmt</v>
          </cell>
        </row>
        <row r="273">
          <cell r="A273" t="str">
            <v>602-07</v>
          </cell>
          <cell r="B273" t="str">
            <v>Payroll</v>
          </cell>
          <cell r="C273" t="str">
            <v>Payroll</v>
          </cell>
          <cell r="D273" t="str">
            <v>Inc. Stmt</v>
          </cell>
        </row>
        <row r="274">
          <cell r="A274" t="str">
            <v>602-08</v>
          </cell>
          <cell r="B274" t="str">
            <v>Payroll</v>
          </cell>
          <cell r="C274" t="str">
            <v>Payroll</v>
          </cell>
          <cell r="D274" t="str">
            <v>Inc. Stmt</v>
          </cell>
        </row>
        <row r="275">
          <cell r="A275" t="str">
            <v>602-09</v>
          </cell>
          <cell r="B275" t="str">
            <v>Payroll</v>
          </cell>
          <cell r="C275" t="str">
            <v>Payroll</v>
          </cell>
          <cell r="D275" t="str">
            <v>Inc. Stmt</v>
          </cell>
        </row>
        <row r="276">
          <cell r="A276" t="str">
            <v>602-10</v>
          </cell>
          <cell r="B276" t="str">
            <v>Payroll</v>
          </cell>
          <cell r="C276" t="str">
            <v>Payroll</v>
          </cell>
          <cell r="D276" t="str">
            <v>Inc. Stmt</v>
          </cell>
        </row>
        <row r="277">
          <cell r="A277" t="str">
            <v>602-11</v>
          </cell>
          <cell r="B277" t="str">
            <v>Payroll</v>
          </cell>
          <cell r="C277" t="str">
            <v>Payroll</v>
          </cell>
          <cell r="D277" t="str">
            <v>Inc. Stmt</v>
          </cell>
        </row>
        <row r="278">
          <cell r="A278" t="str">
            <v>603-01</v>
          </cell>
          <cell r="B278" t="str">
            <v>Payroll</v>
          </cell>
          <cell r="C278" t="str">
            <v>Payroll</v>
          </cell>
          <cell r="D278" t="str">
            <v>Inc. Stmt</v>
          </cell>
        </row>
        <row r="279">
          <cell r="A279" t="str">
            <v>603-02</v>
          </cell>
          <cell r="B279" t="str">
            <v>Payroll</v>
          </cell>
          <cell r="C279" t="str">
            <v>Payroll</v>
          </cell>
          <cell r="D279" t="str">
            <v>Inc. Stmt</v>
          </cell>
        </row>
        <row r="280">
          <cell r="A280" t="str">
            <v>603-03</v>
          </cell>
          <cell r="B280" t="str">
            <v>Payroll</v>
          </cell>
          <cell r="C280" t="str">
            <v>Payroll</v>
          </cell>
          <cell r="D280" t="str">
            <v>Inc. Stmt</v>
          </cell>
        </row>
        <row r="281">
          <cell r="A281" t="str">
            <v>603-04</v>
          </cell>
          <cell r="B281" t="str">
            <v>Payroll</v>
          </cell>
          <cell r="C281" t="str">
            <v>Payroll</v>
          </cell>
          <cell r="D281" t="str">
            <v>Inc. Stmt</v>
          </cell>
        </row>
        <row r="282">
          <cell r="A282" t="str">
            <v>603-05</v>
          </cell>
          <cell r="B282" t="str">
            <v>Payroll</v>
          </cell>
          <cell r="C282" t="str">
            <v>Payroll</v>
          </cell>
          <cell r="D282" t="str">
            <v>Inc. Stmt</v>
          </cell>
        </row>
        <row r="283">
          <cell r="A283" t="str">
            <v>603-06</v>
          </cell>
          <cell r="B283" t="str">
            <v>Payroll</v>
          </cell>
          <cell r="C283" t="str">
            <v>Payroll</v>
          </cell>
          <cell r="D283" t="str">
            <v>Inc. Stmt</v>
          </cell>
        </row>
        <row r="284">
          <cell r="A284" t="str">
            <v>603-07</v>
          </cell>
          <cell r="B284" t="str">
            <v>Payroll</v>
          </cell>
          <cell r="C284" t="str">
            <v>Payroll</v>
          </cell>
          <cell r="D284" t="str">
            <v>Inc. Stmt</v>
          </cell>
        </row>
        <row r="285">
          <cell r="A285" t="str">
            <v>604-01</v>
          </cell>
          <cell r="B285" t="str">
            <v>Payroll</v>
          </cell>
          <cell r="C285" t="str">
            <v>Payroll</v>
          </cell>
          <cell r="D285" t="str">
            <v>Inc. Stmt</v>
          </cell>
        </row>
        <row r="286">
          <cell r="A286" t="str">
            <v>604-02</v>
          </cell>
          <cell r="B286" t="str">
            <v>Payroll</v>
          </cell>
          <cell r="C286" t="str">
            <v>Payroll</v>
          </cell>
          <cell r="D286" t="str">
            <v>Inc. Stmt</v>
          </cell>
        </row>
        <row r="287">
          <cell r="A287" t="str">
            <v>604-03</v>
          </cell>
          <cell r="B287" t="str">
            <v>Payroll</v>
          </cell>
          <cell r="C287" t="str">
            <v>Payroll</v>
          </cell>
          <cell r="D287" t="str">
            <v>Inc. Stmt</v>
          </cell>
        </row>
        <row r="288">
          <cell r="A288" t="str">
            <v>604-04</v>
          </cell>
          <cell r="B288" t="str">
            <v>Payroll</v>
          </cell>
          <cell r="C288" t="str">
            <v>Payroll</v>
          </cell>
          <cell r="D288" t="str">
            <v>Inc. Stmt</v>
          </cell>
        </row>
        <row r="289">
          <cell r="A289" t="str">
            <v>604-05</v>
          </cell>
          <cell r="B289" t="str">
            <v>Payroll</v>
          </cell>
          <cell r="C289" t="str">
            <v>Payroll</v>
          </cell>
          <cell r="D289" t="str">
            <v>Inc. Stmt</v>
          </cell>
        </row>
        <row r="290">
          <cell r="A290" t="str">
            <v>604-06</v>
          </cell>
          <cell r="B290" t="str">
            <v>Payroll</v>
          </cell>
          <cell r="C290" t="str">
            <v>Payroll</v>
          </cell>
          <cell r="D290" t="str">
            <v>Inc. Stmt</v>
          </cell>
        </row>
        <row r="291">
          <cell r="A291" t="str">
            <v>604-07</v>
          </cell>
          <cell r="B291" t="str">
            <v>Payroll</v>
          </cell>
          <cell r="C291" t="str">
            <v>Payroll</v>
          </cell>
          <cell r="D291" t="str">
            <v>Inc. Stmt</v>
          </cell>
        </row>
        <row r="292">
          <cell r="A292" t="str">
            <v>606-00</v>
          </cell>
          <cell r="B292" t="str">
            <v>Incentive Compensation</v>
          </cell>
          <cell r="C292" t="str">
            <v>Bonus &amp; Incentive</v>
          </cell>
          <cell r="D292" t="str">
            <v>Inc. Stmt</v>
          </cell>
        </row>
        <row r="293">
          <cell r="A293" t="str">
            <v>606-01</v>
          </cell>
          <cell r="B293" t="str">
            <v>Incentive Compensation</v>
          </cell>
          <cell r="C293" t="str">
            <v>Bonus &amp; Incentive</v>
          </cell>
          <cell r="D293" t="str">
            <v>Inc. Stmt</v>
          </cell>
        </row>
        <row r="294">
          <cell r="A294" t="str">
            <v>606-02</v>
          </cell>
          <cell r="B294" t="str">
            <v>Incentive Compensation</v>
          </cell>
          <cell r="C294" t="str">
            <v>Bonus &amp; Incentive</v>
          </cell>
          <cell r="D294" t="str">
            <v>Inc. Stmt</v>
          </cell>
        </row>
        <row r="295">
          <cell r="A295" t="str">
            <v>606-03</v>
          </cell>
          <cell r="B295" t="str">
            <v>Incentive Compensation</v>
          </cell>
          <cell r="C295" t="str">
            <v>Bonus &amp; Incentive</v>
          </cell>
          <cell r="D295" t="str">
            <v>Inc. Stmt</v>
          </cell>
        </row>
        <row r="296">
          <cell r="A296" t="str">
            <v>606-04</v>
          </cell>
          <cell r="B296" t="str">
            <v>Incentive Compensation</v>
          </cell>
          <cell r="C296" t="str">
            <v>Bonus &amp; Incentive</v>
          </cell>
          <cell r="D296" t="str">
            <v>Inc. Stmt</v>
          </cell>
        </row>
        <row r="297">
          <cell r="A297" t="str">
            <v>606-05</v>
          </cell>
          <cell r="B297" t="str">
            <v>Incentive Compensation</v>
          </cell>
          <cell r="C297" t="str">
            <v>Bonus &amp; Incentive</v>
          </cell>
          <cell r="D297" t="str">
            <v>Inc. Stmt</v>
          </cell>
        </row>
        <row r="298">
          <cell r="A298" t="str">
            <v>606-06</v>
          </cell>
          <cell r="B298" t="str">
            <v>Incentive Compensation</v>
          </cell>
          <cell r="C298" t="str">
            <v>Bonus &amp; Incentive</v>
          </cell>
          <cell r="D298" t="str">
            <v>Inc. Stmt</v>
          </cell>
        </row>
        <row r="299">
          <cell r="A299" t="str">
            <v>606-07</v>
          </cell>
          <cell r="B299" t="str">
            <v>Incentive Compensation</v>
          </cell>
          <cell r="C299" t="str">
            <v>Bonus &amp; Incentive</v>
          </cell>
          <cell r="D299" t="str">
            <v>Inc. Stmt</v>
          </cell>
        </row>
        <row r="300">
          <cell r="A300" t="str">
            <v>607-01</v>
          </cell>
          <cell r="B300" t="str">
            <v>Relocation Bonus</v>
          </cell>
          <cell r="C300" t="str">
            <v>Bonus &amp; Incentive</v>
          </cell>
          <cell r="D300" t="str">
            <v>Inc. Stmt</v>
          </cell>
        </row>
        <row r="301">
          <cell r="A301" t="str">
            <v>607-02</v>
          </cell>
          <cell r="B301" t="str">
            <v>Relocation Bonus</v>
          </cell>
          <cell r="C301" t="str">
            <v>Bonus &amp; Incentive</v>
          </cell>
          <cell r="D301" t="str">
            <v>Inc. Stmt</v>
          </cell>
        </row>
        <row r="302">
          <cell r="A302" t="str">
            <v>608-01</v>
          </cell>
          <cell r="B302" t="str">
            <v>Sign-on Bonus</v>
          </cell>
          <cell r="C302" t="str">
            <v>Bonus &amp; Incentive</v>
          </cell>
          <cell r="D302" t="str">
            <v>Inc. Stmt</v>
          </cell>
        </row>
        <row r="303">
          <cell r="A303" t="str">
            <v>608-02</v>
          </cell>
          <cell r="B303" t="str">
            <v>Sign-on Bonus</v>
          </cell>
          <cell r="C303" t="str">
            <v>Bonus &amp; Incentive</v>
          </cell>
          <cell r="D303" t="str">
            <v>Inc. Stmt</v>
          </cell>
        </row>
        <row r="304">
          <cell r="A304" t="str">
            <v>609-01</v>
          </cell>
          <cell r="B304" t="str">
            <v>Referral/Other Bonus</v>
          </cell>
          <cell r="C304" t="str">
            <v>Bonus &amp; Incentive</v>
          </cell>
          <cell r="D304" t="str">
            <v>Inc. Stmt</v>
          </cell>
        </row>
        <row r="305">
          <cell r="A305" t="str">
            <v>609-02</v>
          </cell>
          <cell r="B305" t="str">
            <v>Referral/Other Bonus</v>
          </cell>
          <cell r="C305" t="str">
            <v>Bonus &amp; Incentive</v>
          </cell>
          <cell r="D305" t="str">
            <v>Inc. Stmt</v>
          </cell>
        </row>
        <row r="306">
          <cell r="A306" t="str">
            <v>610-01</v>
          </cell>
          <cell r="B306" t="str">
            <v>Severance Pay</v>
          </cell>
          <cell r="C306" t="str">
            <v>Severance</v>
          </cell>
          <cell r="D306" t="str">
            <v>Inc. Stmt</v>
          </cell>
        </row>
        <row r="307">
          <cell r="A307" t="str">
            <v>610-02</v>
          </cell>
          <cell r="B307" t="str">
            <v>Severance Pay</v>
          </cell>
          <cell r="C307" t="str">
            <v>Severance</v>
          </cell>
          <cell r="D307" t="str">
            <v>Inc. Stmt</v>
          </cell>
        </row>
        <row r="308">
          <cell r="A308" t="str">
            <v>612-01</v>
          </cell>
          <cell r="B308" t="str">
            <v>Employer Payroll Tax</v>
          </cell>
          <cell r="C308" t="str">
            <v>Payroll Taxes</v>
          </cell>
          <cell r="D308" t="str">
            <v>Inc. Stmt</v>
          </cell>
        </row>
        <row r="309">
          <cell r="A309" t="str">
            <v>612-02</v>
          </cell>
          <cell r="B309" t="str">
            <v>Employer Payroll Tax</v>
          </cell>
          <cell r="C309" t="str">
            <v>Payroll Taxes</v>
          </cell>
          <cell r="D309" t="str">
            <v>Inc. Stmt</v>
          </cell>
        </row>
        <row r="310">
          <cell r="A310" t="str">
            <v>612-03</v>
          </cell>
          <cell r="B310" t="str">
            <v>Employer Payroll Tax</v>
          </cell>
          <cell r="C310" t="str">
            <v>Payroll Taxes</v>
          </cell>
          <cell r="D310" t="str">
            <v>Inc. Stmt</v>
          </cell>
        </row>
        <row r="311">
          <cell r="A311" t="str">
            <v>612-04</v>
          </cell>
          <cell r="B311" t="str">
            <v>Employer Payroll Tax</v>
          </cell>
          <cell r="C311" t="str">
            <v>Payroll Taxes</v>
          </cell>
          <cell r="D311" t="str">
            <v>Inc. Stmt</v>
          </cell>
        </row>
        <row r="312">
          <cell r="A312" t="str">
            <v>614-00</v>
          </cell>
          <cell r="B312" t="str">
            <v>Benefits-Other Salaried</v>
          </cell>
          <cell r="C312" t="str">
            <v>Benefits</v>
          </cell>
          <cell r="D312" t="str">
            <v>Inc. Stmt</v>
          </cell>
        </row>
        <row r="313">
          <cell r="A313" t="str">
            <v>614-01</v>
          </cell>
          <cell r="B313" t="str">
            <v>401k Matching</v>
          </cell>
          <cell r="C313" t="str">
            <v>Benefits</v>
          </cell>
          <cell r="D313" t="str">
            <v>Inc. Stmt</v>
          </cell>
        </row>
        <row r="314">
          <cell r="A314" t="str">
            <v>614-02</v>
          </cell>
          <cell r="B314" t="str">
            <v>Dental</v>
          </cell>
          <cell r="C314" t="str">
            <v>Benefits</v>
          </cell>
          <cell r="D314" t="str">
            <v>Inc. Stmt</v>
          </cell>
        </row>
        <row r="315">
          <cell r="A315" t="str">
            <v>614-03</v>
          </cell>
          <cell r="B315" t="str">
            <v>Life Insurance</v>
          </cell>
          <cell r="C315" t="str">
            <v>Benefits</v>
          </cell>
          <cell r="D315" t="str">
            <v>Inc. Stmt</v>
          </cell>
        </row>
        <row r="316">
          <cell r="A316" t="str">
            <v>614-04</v>
          </cell>
          <cell r="B316" t="str">
            <v>AD&amp;D</v>
          </cell>
          <cell r="C316" t="str">
            <v>Benefits</v>
          </cell>
          <cell r="D316" t="str">
            <v>Inc. Stmt</v>
          </cell>
        </row>
        <row r="317">
          <cell r="A317" t="str">
            <v>614-05</v>
          </cell>
          <cell r="B317" t="str">
            <v>LT Disability</v>
          </cell>
          <cell r="C317" t="str">
            <v>Benefits</v>
          </cell>
          <cell r="D317" t="str">
            <v>Inc. Stmt</v>
          </cell>
        </row>
        <row r="318">
          <cell r="A318" t="str">
            <v>614-06</v>
          </cell>
          <cell r="B318" t="str">
            <v>ST Disability</v>
          </cell>
          <cell r="C318" t="str">
            <v>Benefits</v>
          </cell>
          <cell r="D318" t="str">
            <v>Inc. Stmt</v>
          </cell>
        </row>
        <row r="319">
          <cell r="A319" t="str">
            <v>614-07</v>
          </cell>
          <cell r="B319" t="str">
            <v>Group Health Insurance</v>
          </cell>
          <cell r="C319" t="str">
            <v>Benefits</v>
          </cell>
          <cell r="D319" t="str">
            <v>Inc. Stmt</v>
          </cell>
        </row>
        <row r="320">
          <cell r="A320" t="str">
            <v>614-08</v>
          </cell>
          <cell r="B320" t="str">
            <v>HSA - Company Contribution</v>
          </cell>
          <cell r="C320" t="str">
            <v>Benefits</v>
          </cell>
          <cell r="D320" t="str">
            <v>Inc. Stmt</v>
          </cell>
        </row>
        <row r="321">
          <cell r="A321" t="str">
            <v>614-09</v>
          </cell>
          <cell r="B321" t="str">
            <v>Uniform Services</v>
          </cell>
          <cell r="C321" t="str">
            <v>Benefits</v>
          </cell>
          <cell r="D321" t="str">
            <v>Inc. Stmt</v>
          </cell>
        </row>
        <row r="322">
          <cell r="A322" t="str">
            <v>614-10</v>
          </cell>
          <cell r="B322" t="str">
            <v>Tuition Reimbursement</v>
          </cell>
          <cell r="C322" t="str">
            <v>Benefits</v>
          </cell>
          <cell r="D322" t="str">
            <v>Inc. Stmt</v>
          </cell>
        </row>
        <row r="323">
          <cell r="A323" t="str">
            <v>614-11</v>
          </cell>
          <cell r="B323" t="str">
            <v>Vision</v>
          </cell>
          <cell r="C323" t="str">
            <v>Benefits</v>
          </cell>
          <cell r="D323" t="str">
            <v>Inc. Stmt</v>
          </cell>
        </row>
        <row r="324">
          <cell r="A324" t="str">
            <v>614-12</v>
          </cell>
          <cell r="B324" t="str">
            <v>Black Lung Allocation - State</v>
          </cell>
          <cell r="C324" t="str">
            <v>Benefits</v>
          </cell>
          <cell r="D324" t="str">
            <v>Inc. Stmt</v>
          </cell>
        </row>
        <row r="325">
          <cell r="A325" t="str">
            <v>614-13</v>
          </cell>
          <cell r="B325" t="str">
            <v>Black Lung Allocation - Federal</v>
          </cell>
          <cell r="C325" t="str">
            <v>Benefits</v>
          </cell>
          <cell r="D325" t="str">
            <v>Inc. Stmt</v>
          </cell>
        </row>
        <row r="326">
          <cell r="A326" t="str">
            <v>614-14</v>
          </cell>
          <cell r="B326" t="str">
            <v>Wellness</v>
          </cell>
          <cell r="C326" t="str">
            <v>Benefits</v>
          </cell>
          <cell r="D326" t="str">
            <v>Inc. Stmt</v>
          </cell>
        </row>
        <row r="327">
          <cell r="A327" t="str">
            <v>615-00</v>
          </cell>
          <cell r="B327" t="str">
            <v>Benefits-Other Hourly</v>
          </cell>
          <cell r="C327" t="str">
            <v>Benefits</v>
          </cell>
          <cell r="D327" t="str">
            <v>Inc. Stmt</v>
          </cell>
        </row>
        <row r="328">
          <cell r="A328" t="str">
            <v>615-01</v>
          </cell>
          <cell r="B328" t="str">
            <v>401k Matching</v>
          </cell>
          <cell r="C328" t="str">
            <v>Benefits</v>
          </cell>
          <cell r="D328" t="str">
            <v>Inc. Stmt</v>
          </cell>
        </row>
        <row r="329">
          <cell r="A329" t="str">
            <v>615-02</v>
          </cell>
          <cell r="B329" t="str">
            <v>Dental</v>
          </cell>
          <cell r="C329" t="str">
            <v>Benefits</v>
          </cell>
          <cell r="D329" t="str">
            <v>Inc. Stmt</v>
          </cell>
        </row>
        <row r="330">
          <cell r="A330" t="str">
            <v>615-03</v>
          </cell>
          <cell r="B330" t="str">
            <v>Life Insurance</v>
          </cell>
          <cell r="C330" t="str">
            <v>Benefits</v>
          </cell>
          <cell r="D330" t="str">
            <v>Inc. Stmt</v>
          </cell>
        </row>
        <row r="331">
          <cell r="A331" t="str">
            <v>615-04</v>
          </cell>
          <cell r="B331" t="str">
            <v>AD&amp;D</v>
          </cell>
          <cell r="C331" t="str">
            <v>Benefits</v>
          </cell>
          <cell r="D331" t="str">
            <v>Inc. Stmt</v>
          </cell>
        </row>
        <row r="332">
          <cell r="A332" t="str">
            <v>615-05</v>
          </cell>
          <cell r="B332" t="str">
            <v>LT Disability</v>
          </cell>
          <cell r="C332" t="str">
            <v>Benefits</v>
          </cell>
          <cell r="D332" t="str">
            <v>Inc. Stmt</v>
          </cell>
        </row>
        <row r="333">
          <cell r="A333" t="str">
            <v>615-06</v>
          </cell>
          <cell r="B333" t="str">
            <v>ST Disability</v>
          </cell>
          <cell r="C333" t="str">
            <v>Benefits</v>
          </cell>
          <cell r="D333" t="str">
            <v>Inc. Stmt</v>
          </cell>
        </row>
        <row r="334">
          <cell r="A334" t="str">
            <v>615-07</v>
          </cell>
          <cell r="B334" t="str">
            <v>Group Health Insurance</v>
          </cell>
          <cell r="C334" t="str">
            <v>Benefits</v>
          </cell>
          <cell r="D334" t="str">
            <v>Inc. Stmt</v>
          </cell>
        </row>
        <row r="335">
          <cell r="A335" t="str">
            <v>615-08</v>
          </cell>
          <cell r="B335" t="str">
            <v>HSA - Company Contribution</v>
          </cell>
          <cell r="C335" t="str">
            <v>Benefits</v>
          </cell>
          <cell r="D335" t="str">
            <v>Inc. Stmt</v>
          </cell>
        </row>
        <row r="336">
          <cell r="A336" t="str">
            <v>615-09</v>
          </cell>
          <cell r="B336" t="str">
            <v>Uniform Services</v>
          </cell>
          <cell r="C336" t="str">
            <v>Benefits</v>
          </cell>
          <cell r="D336" t="str">
            <v>Inc. Stmt</v>
          </cell>
        </row>
        <row r="337">
          <cell r="A337" t="str">
            <v>615-10</v>
          </cell>
          <cell r="B337" t="str">
            <v>Tuition Reimbursement</v>
          </cell>
          <cell r="C337" t="str">
            <v>Benefits</v>
          </cell>
          <cell r="D337" t="str">
            <v>Inc. Stmt</v>
          </cell>
        </row>
        <row r="338">
          <cell r="A338" t="str">
            <v>615-11</v>
          </cell>
          <cell r="B338" t="str">
            <v>Vision</v>
          </cell>
          <cell r="C338" t="str">
            <v>Benefits</v>
          </cell>
          <cell r="D338" t="str">
            <v>Inc. Stmt</v>
          </cell>
        </row>
        <row r="339">
          <cell r="A339" t="str">
            <v>615-12</v>
          </cell>
          <cell r="B339" t="str">
            <v>Black Lung Allocation - State</v>
          </cell>
          <cell r="C339" t="str">
            <v>Benefits</v>
          </cell>
          <cell r="D339" t="str">
            <v>Inc. Stmt</v>
          </cell>
        </row>
        <row r="340">
          <cell r="A340" t="str">
            <v>615-13</v>
          </cell>
          <cell r="B340" t="str">
            <v>Black Lung Allocation - Federal</v>
          </cell>
          <cell r="C340" t="str">
            <v>Benefits</v>
          </cell>
          <cell r="D340" t="str">
            <v>Inc. Stmt</v>
          </cell>
        </row>
        <row r="341">
          <cell r="A341" t="str">
            <v>615-14</v>
          </cell>
          <cell r="B341" t="str">
            <v>Wellness</v>
          </cell>
          <cell r="C341" t="str">
            <v>Benefits</v>
          </cell>
          <cell r="D341" t="str">
            <v>Inc. Stmt</v>
          </cell>
        </row>
        <row r="342">
          <cell r="A342" t="str">
            <v>617-00</v>
          </cell>
          <cell r="B342" t="str">
            <v>Contract Labor</v>
          </cell>
          <cell r="C342" t="str">
            <v>Contract Labor</v>
          </cell>
          <cell r="D342" t="str">
            <v>Inc. Stmt</v>
          </cell>
        </row>
        <row r="343">
          <cell r="A343" t="str">
            <v>619-01</v>
          </cell>
          <cell r="B343" t="str">
            <v>Workers Compensation-Salaried</v>
          </cell>
          <cell r="C343" t="str">
            <v>Workers Compensation</v>
          </cell>
          <cell r="D343" t="str">
            <v>Inc. Stmt</v>
          </cell>
        </row>
        <row r="344">
          <cell r="A344" t="str">
            <v>619-02</v>
          </cell>
          <cell r="B344" t="str">
            <v>Workers Compensation-Hourly</v>
          </cell>
          <cell r="C344" t="str">
            <v>Workers Compensation</v>
          </cell>
          <cell r="D344" t="str">
            <v>Inc. Stmt</v>
          </cell>
        </row>
        <row r="345">
          <cell r="A345" t="str">
            <v>620-00</v>
          </cell>
          <cell r="B345" t="str">
            <v>Staff Expense</v>
          </cell>
          <cell r="C345" t="str">
            <v>Employee Expenses</v>
          </cell>
          <cell r="D345" t="str">
            <v>Inc. Stmt</v>
          </cell>
        </row>
        <row r="346">
          <cell r="A346" t="str">
            <v>621-00</v>
          </cell>
          <cell r="B346" t="str">
            <v>Recruiting</v>
          </cell>
          <cell r="C346" t="str">
            <v>Employee Expenses</v>
          </cell>
          <cell r="D346" t="str">
            <v>Inc. Stmt</v>
          </cell>
        </row>
        <row r="347">
          <cell r="A347" t="str">
            <v>622-00</v>
          </cell>
          <cell r="B347" t="str">
            <v>Relocation</v>
          </cell>
          <cell r="C347" t="str">
            <v>Employee Expenses</v>
          </cell>
          <cell r="D347" t="str">
            <v>Inc. Stmt</v>
          </cell>
        </row>
        <row r="348">
          <cell r="A348" t="str">
            <v>623-00</v>
          </cell>
          <cell r="B348" t="str">
            <v>Business Travel</v>
          </cell>
          <cell r="C348" t="str">
            <v>Employee Expenses</v>
          </cell>
          <cell r="D348" t="str">
            <v>Inc. Stmt</v>
          </cell>
        </row>
        <row r="349">
          <cell r="A349" t="str">
            <v>624-00</v>
          </cell>
          <cell r="B349" t="str">
            <v>Meals &amp; Entertainment</v>
          </cell>
          <cell r="C349" t="str">
            <v>Employee Expenses</v>
          </cell>
          <cell r="D349" t="str">
            <v>Inc. Stmt</v>
          </cell>
        </row>
        <row r="350">
          <cell r="A350" t="str">
            <v>625-00</v>
          </cell>
          <cell r="B350" t="str">
            <v>O/T Meals</v>
          </cell>
          <cell r="C350" t="str">
            <v>Employee Expenses</v>
          </cell>
          <cell r="D350" t="str">
            <v>Inc. Stmt</v>
          </cell>
        </row>
        <row r="351">
          <cell r="A351" t="str">
            <v>626-00</v>
          </cell>
          <cell r="B351" t="str">
            <v>Medical Screenings</v>
          </cell>
          <cell r="C351" t="str">
            <v>Employee Expenses</v>
          </cell>
          <cell r="D351" t="str">
            <v>Inc. Stmt</v>
          </cell>
        </row>
        <row r="352">
          <cell r="A352" t="str">
            <v>627-00</v>
          </cell>
          <cell r="B352" t="str">
            <v>Gifts</v>
          </cell>
          <cell r="C352" t="str">
            <v>Employee Expenses</v>
          </cell>
          <cell r="D352" t="str">
            <v>Inc. Stmt</v>
          </cell>
        </row>
        <row r="353">
          <cell r="A353" t="str">
            <v>628-00</v>
          </cell>
          <cell r="B353" t="str">
            <v>Employee Events</v>
          </cell>
          <cell r="C353" t="str">
            <v>Employee Expenses</v>
          </cell>
          <cell r="D353" t="str">
            <v>Inc. Stmt</v>
          </cell>
        </row>
        <row r="354">
          <cell r="A354" t="str">
            <v>629-00</v>
          </cell>
          <cell r="B354" t="str">
            <v>Staff Memberships</v>
          </cell>
          <cell r="C354" t="str">
            <v>Employee Expenses</v>
          </cell>
          <cell r="D354" t="str">
            <v>Inc. Stmt</v>
          </cell>
        </row>
        <row r="355">
          <cell r="A355" t="str">
            <v>630-00</v>
          </cell>
          <cell r="B355" t="str">
            <v>Random Drug Testing</v>
          </cell>
          <cell r="C355" t="str">
            <v>Employee Expenses</v>
          </cell>
          <cell r="D355" t="str">
            <v>Inc. Stmt</v>
          </cell>
        </row>
        <row r="356">
          <cell r="A356" t="str">
            <v>631-00</v>
          </cell>
          <cell r="B356" t="str">
            <v>Miscellaneous Supplies</v>
          </cell>
          <cell r="C356" t="str">
            <v>Employee Expenses</v>
          </cell>
          <cell r="D356" t="str">
            <v>Inc. Stmt</v>
          </cell>
        </row>
        <row r="357">
          <cell r="A357" t="str">
            <v>640-00</v>
          </cell>
          <cell r="B357" t="str">
            <v>Training &amp; Development</v>
          </cell>
          <cell r="C357" t="str">
            <v>Employee Expenses</v>
          </cell>
          <cell r="D357" t="str">
            <v>Inc. Stmt</v>
          </cell>
        </row>
        <row r="358">
          <cell r="A358" t="str">
            <v>641-00</v>
          </cell>
          <cell r="B358" t="str">
            <v>Training</v>
          </cell>
          <cell r="C358" t="str">
            <v>Employee Expenses</v>
          </cell>
          <cell r="D358" t="str">
            <v>Inc. Stmt</v>
          </cell>
        </row>
        <row r="359">
          <cell r="A359" t="str">
            <v>642-00</v>
          </cell>
          <cell r="B359" t="str">
            <v>Conferences</v>
          </cell>
          <cell r="C359" t="str">
            <v>Employee Expenses</v>
          </cell>
          <cell r="D359" t="str">
            <v>Inc. Stmt</v>
          </cell>
        </row>
        <row r="360">
          <cell r="A360" t="str">
            <v>700-00</v>
          </cell>
          <cell r="B360" t="str">
            <v>Repairs &amp; Maintenance</v>
          </cell>
          <cell r="C360" t="str">
            <v>Repairs &amp; Maintenance</v>
          </cell>
          <cell r="D360" t="str">
            <v>Inc. Stmt</v>
          </cell>
        </row>
        <row r="361">
          <cell r="A361" t="str">
            <v>705-00</v>
          </cell>
          <cell r="B361" t="str">
            <v>Repairs &amp; Maintenance</v>
          </cell>
          <cell r="C361" t="str">
            <v>Repairs &amp; Maintenance</v>
          </cell>
          <cell r="D361" t="str">
            <v>Inc. Stmt</v>
          </cell>
        </row>
        <row r="362">
          <cell r="A362" t="str">
            <v>705-01</v>
          </cell>
          <cell r="B362" t="str">
            <v>Repairs &amp; Maintenance</v>
          </cell>
          <cell r="C362" t="str">
            <v>Repairs &amp; Maintenance</v>
          </cell>
          <cell r="D362" t="str">
            <v>Inc. Stmt</v>
          </cell>
        </row>
        <row r="363">
          <cell r="A363" t="str">
            <v>705-02</v>
          </cell>
          <cell r="B363" t="str">
            <v>Repairs &amp; Maintenance</v>
          </cell>
          <cell r="C363" t="str">
            <v>Repairs &amp; Maintenance</v>
          </cell>
          <cell r="D363" t="str">
            <v>Inc. Stmt</v>
          </cell>
        </row>
        <row r="364">
          <cell r="A364" t="str">
            <v>705-03</v>
          </cell>
          <cell r="B364" t="str">
            <v>Repairs &amp; Maintenance</v>
          </cell>
          <cell r="C364" t="str">
            <v>Repairs &amp; Maintenance</v>
          </cell>
          <cell r="D364" t="str">
            <v>Inc. Stmt</v>
          </cell>
        </row>
        <row r="365">
          <cell r="A365" t="str">
            <v>705-04</v>
          </cell>
          <cell r="B365" t="str">
            <v>Repairs &amp; Maintenance</v>
          </cell>
          <cell r="C365" t="str">
            <v>Repairs &amp; Maintenance</v>
          </cell>
          <cell r="D365" t="str">
            <v>Inc. Stmt</v>
          </cell>
        </row>
        <row r="366">
          <cell r="A366" t="str">
            <v>710-00</v>
          </cell>
          <cell r="B366" t="str">
            <v>Research &amp; Development</v>
          </cell>
          <cell r="C366" t="str">
            <v>R&amp;D and Allowances</v>
          </cell>
          <cell r="D366" t="str">
            <v>Inc. Stmt</v>
          </cell>
        </row>
        <row r="367">
          <cell r="A367" t="str">
            <v>715-00</v>
          </cell>
          <cell r="B367" t="str">
            <v>Tools</v>
          </cell>
          <cell r="C367" t="str">
            <v>Repairs &amp; Maintenance</v>
          </cell>
          <cell r="D367" t="str">
            <v>Inc. Stmt</v>
          </cell>
        </row>
        <row r="368">
          <cell r="A368" t="str">
            <v>720-00</v>
          </cell>
          <cell r="B368" t="str">
            <v>Allowances SO2</v>
          </cell>
          <cell r="C368" t="str">
            <v>R&amp;D and Allowances</v>
          </cell>
          <cell r="D368" t="str">
            <v>Inc. Stmt</v>
          </cell>
        </row>
        <row r="369">
          <cell r="A369" t="str">
            <v>725-00</v>
          </cell>
          <cell r="B369" t="str">
            <v>Allowances Nox</v>
          </cell>
          <cell r="C369" t="str">
            <v>R&amp;D and Allowances</v>
          </cell>
          <cell r="D369" t="str">
            <v>Inc. Stmt</v>
          </cell>
        </row>
        <row r="370">
          <cell r="A370" t="str">
            <v>730-00</v>
          </cell>
          <cell r="B370" t="str">
            <v>Reclamation</v>
          </cell>
          <cell r="C370" t="str">
            <v>Reclamation</v>
          </cell>
          <cell r="D370" t="str">
            <v>Inc. Stmt</v>
          </cell>
        </row>
        <row r="371">
          <cell r="A371" t="str">
            <v>735-00</v>
          </cell>
          <cell r="B371" t="str">
            <v>Material Handling Costs</v>
          </cell>
          <cell r="C371" t="str">
            <v>Material Handling</v>
          </cell>
          <cell r="D371" t="str">
            <v>Inc. Stmt</v>
          </cell>
        </row>
        <row r="372">
          <cell r="A372" t="str">
            <v>751-00</v>
          </cell>
          <cell r="B372" t="str">
            <v>Company Vehicles</v>
          </cell>
          <cell r="C372" t="str">
            <v>Vehicle Expense</v>
          </cell>
          <cell r="D372" t="str">
            <v>Inc. Stmt</v>
          </cell>
        </row>
        <row r="373">
          <cell r="A373" t="str">
            <v>752-00</v>
          </cell>
          <cell r="B373" t="str">
            <v>Fuel</v>
          </cell>
          <cell r="C373" t="str">
            <v>Vehicle Expense</v>
          </cell>
          <cell r="D373" t="str">
            <v>Inc. Stmt</v>
          </cell>
        </row>
        <row r="374">
          <cell r="A374" t="str">
            <v>753-00</v>
          </cell>
          <cell r="B374" t="str">
            <v>Maintenance</v>
          </cell>
          <cell r="C374" t="str">
            <v>Vehicle Expense</v>
          </cell>
          <cell r="D374" t="str">
            <v>Inc. Stmt</v>
          </cell>
        </row>
        <row r="375">
          <cell r="A375" t="str">
            <v>754-00</v>
          </cell>
          <cell r="B375" t="str">
            <v>Vehicle Rent</v>
          </cell>
          <cell r="C375" t="str">
            <v>Vehicle Expense</v>
          </cell>
          <cell r="D375" t="str">
            <v>Inc. Stmt</v>
          </cell>
        </row>
        <row r="376">
          <cell r="A376" t="str">
            <v>759-00</v>
          </cell>
          <cell r="B376" t="str">
            <v>Other Vehicle</v>
          </cell>
          <cell r="C376" t="str">
            <v>Vehicle Expense</v>
          </cell>
          <cell r="D376" t="str">
            <v>Inc. Stmt</v>
          </cell>
        </row>
        <row r="377">
          <cell r="A377" t="str">
            <v>761-00</v>
          </cell>
          <cell r="B377" t="str">
            <v>Equipment Rental</v>
          </cell>
          <cell r="C377" t="str">
            <v>Office Expense</v>
          </cell>
          <cell r="D377" t="str">
            <v>Inc. Stmt</v>
          </cell>
        </row>
        <row r="378">
          <cell r="A378" t="str">
            <v>762-00</v>
          </cell>
          <cell r="B378" t="str">
            <v>Other Rental</v>
          </cell>
          <cell r="C378" t="str">
            <v>Office Expense</v>
          </cell>
          <cell r="D378" t="str">
            <v>Inc. Stmt</v>
          </cell>
        </row>
        <row r="379">
          <cell r="A379" t="str">
            <v>763-00</v>
          </cell>
          <cell r="B379" t="str">
            <v>Lease</v>
          </cell>
          <cell r="C379" t="str">
            <v>Office Expense</v>
          </cell>
          <cell r="D379" t="str">
            <v>Inc. Stmt</v>
          </cell>
        </row>
        <row r="380">
          <cell r="A380" t="str">
            <v>764-00</v>
          </cell>
          <cell r="B380" t="str">
            <v>Office Supplies</v>
          </cell>
          <cell r="C380" t="str">
            <v>Office Expense</v>
          </cell>
          <cell r="D380" t="str">
            <v>Inc. Stmt</v>
          </cell>
        </row>
        <row r="381">
          <cell r="A381" t="str">
            <v>765-00</v>
          </cell>
          <cell r="B381" t="str">
            <v>Office Phones</v>
          </cell>
          <cell r="C381" t="str">
            <v>Office Expense</v>
          </cell>
          <cell r="D381" t="str">
            <v>Inc. Stmt</v>
          </cell>
        </row>
        <row r="382">
          <cell r="A382" t="str">
            <v>766-00</v>
          </cell>
          <cell r="B382" t="str">
            <v>Mobile Phones</v>
          </cell>
          <cell r="C382" t="str">
            <v>Office Expense</v>
          </cell>
          <cell r="D382" t="str">
            <v>Inc. Stmt</v>
          </cell>
        </row>
        <row r="383">
          <cell r="A383" t="str">
            <v>767-00</v>
          </cell>
          <cell r="B383" t="str">
            <v>Photos</v>
          </cell>
          <cell r="C383" t="str">
            <v>Office Expense</v>
          </cell>
          <cell r="D383" t="str">
            <v>Inc. Stmt</v>
          </cell>
        </row>
        <row r="384">
          <cell r="A384" t="str">
            <v>768-00</v>
          </cell>
          <cell r="B384" t="str">
            <v>Postage &amp; Shipping</v>
          </cell>
          <cell r="C384" t="str">
            <v>Office Expense</v>
          </cell>
          <cell r="D384" t="str">
            <v>Inc. Stmt</v>
          </cell>
        </row>
        <row r="385">
          <cell r="A385" t="str">
            <v>769-00</v>
          </cell>
          <cell r="B385" t="str">
            <v>Electric Utilities</v>
          </cell>
          <cell r="C385" t="str">
            <v>Electric Utilities</v>
          </cell>
          <cell r="D385" t="str">
            <v>Inc. Stmt</v>
          </cell>
        </row>
        <row r="386">
          <cell r="A386" t="str">
            <v>770-00</v>
          </cell>
          <cell r="B386" t="str">
            <v>Water &amp; Sewer</v>
          </cell>
          <cell r="C386" t="str">
            <v>Office Expense</v>
          </cell>
          <cell r="D386" t="str">
            <v>Inc. Stmt</v>
          </cell>
        </row>
        <row r="387">
          <cell r="A387" t="str">
            <v>771-00</v>
          </cell>
          <cell r="B387" t="str">
            <v>Security</v>
          </cell>
          <cell r="C387" t="str">
            <v>Office Expense</v>
          </cell>
          <cell r="D387" t="str">
            <v>Inc. Stmt</v>
          </cell>
        </row>
        <row r="388">
          <cell r="A388" t="str">
            <v>772-00</v>
          </cell>
          <cell r="B388" t="str">
            <v>Janitor Service</v>
          </cell>
          <cell r="C388" t="str">
            <v>Office Expense</v>
          </cell>
          <cell r="D388" t="str">
            <v>Inc. Stmt</v>
          </cell>
        </row>
        <row r="389">
          <cell r="A389" t="str">
            <v>773-00</v>
          </cell>
          <cell r="B389" t="str">
            <v>Office Furniture</v>
          </cell>
          <cell r="C389" t="str">
            <v>Office Expense</v>
          </cell>
          <cell r="D389" t="str">
            <v>Inc. Stmt</v>
          </cell>
        </row>
        <row r="390">
          <cell r="A390" t="str">
            <v>774-00</v>
          </cell>
          <cell r="B390" t="str">
            <v>Advertising</v>
          </cell>
          <cell r="C390" t="str">
            <v>Office Expense</v>
          </cell>
          <cell r="D390" t="str">
            <v>Inc. Stmt</v>
          </cell>
        </row>
        <row r="391">
          <cell r="A391" t="str">
            <v>775-00</v>
          </cell>
          <cell r="B391" t="str">
            <v>Public Relations &amp; Promo.</v>
          </cell>
          <cell r="C391" t="str">
            <v>Office Expense</v>
          </cell>
          <cell r="D391" t="str">
            <v>Inc. Stmt</v>
          </cell>
        </row>
        <row r="392">
          <cell r="A392" t="str">
            <v>776-00</v>
          </cell>
          <cell r="B392" t="str">
            <v>Safety Equipment</v>
          </cell>
          <cell r="C392" t="str">
            <v>Office Expense</v>
          </cell>
          <cell r="D392" t="str">
            <v>Inc. Stmt</v>
          </cell>
        </row>
        <row r="393">
          <cell r="A393" t="str">
            <v>777-00</v>
          </cell>
          <cell r="B393" t="str">
            <v>Newsletter</v>
          </cell>
          <cell r="C393" t="str">
            <v>Office Expense</v>
          </cell>
          <cell r="D393" t="str">
            <v>Inc. Stmt</v>
          </cell>
        </row>
        <row r="394">
          <cell r="A394" t="str">
            <v>778-00</v>
          </cell>
          <cell r="B394" t="str">
            <v>Printing</v>
          </cell>
          <cell r="C394" t="str">
            <v>Office Expense</v>
          </cell>
          <cell r="D394" t="str">
            <v>Inc. Stmt</v>
          </cell>
        </row>
        <row r="395">
          <cell r="A395" t="str">
            <v>779-00</v>
          </cell>
          <cell r="B395" t="str">
            <v>Meeting</v>
          </cell>
          <cell r="C395" t="str">
            <v>Office Expense</v>
          </cell>
          <cell r="D395" t="str">
            <v>Inc. Stmt</v>
          </cell>
        </row>
        <row r="396">
          <cell r="A396" t="str">
            <v>780-00</v>
          </cell>
          <cell r="B396" t="str">
            <v>Board</v>
          </cell>
          <cell r="C396" t="str">
            <v>Office Expense</v>
          </cell>
          <cell r="D396" t="str">
            <v>Inc. Stmt</v>
          </cell>
        </row>
        <row r="397">
          <cell r="A397" t="str">
            <v>781-00</v>
          </cell>
          <cell r="B397" t="str">
            <v>Radios</v>
          </cell>
          <cell r="C397" t="str">
            <v>Office Expense</v>
          </cell>
          <cell r="D397" t="str">
            <v>Inc. Stmt</v>
          </cell>
        </row>
        <row r="398">
          <cell r="A398" t="str">
            <v>789-00</v>
          </cell>
          <cell r="B398" t="str">
            <v>Misc. Office</v>
          </cell>
          <cell r="C398" t="str">
            <v>Office Expense</v>
          </cell>
          <cell r="D398" t="str">
            <v>Inc. Stmt</v>
          </cell>
        </row>
        <row r="399">
          <cell r="A399" t="str">
            <v>791-00</v>
          </cell>
          <cell r="B399" t="str">
            <v>IT/HR Payroll System</v>
          </cell>
          <cell r="C399" t="str">
            <v>IT Expense</v>
          </cell>
          <cell r="D399" t="str">
            <v>Inc. Stmt</v>
          </cell>
        </row>
        <row r="400">
          <cell r="A400" t="str">
            <v>792-00</v>
          </cell>
          <cell r="B400" t="str">
            <v>IT/Computers</v>
          </cell>
          <cell r="C400" t="str">
            <v>IT Expense</v>
          </cell>
          <cell r="D400" t="str">
            <v>Inc. Stmt</v>
          </cell>
        </row>
        <row r="401">
          <cell r="A401" t="str">
            <v>793-00</v>
          </cell>
          <cell r="B401" t="str">
            <v>IT/Pinter</v>
          </cell>
          <cell r="C401" t="str">
            <v>IT Expense</v>
          </cell>
          <cell r="D401" t="str">
            <v>Inc. Stmt</v>
          </cell>
        </row>
        <row r="402">
          <cell r="A402" t="str">
            <v>794-00</v>
          </cell>
          <cell r="B402" t="str">
            <v>Copiers / Plotter</v>
          </cell>
          <cell r="C402" t="str">
            <v>IT Expense</v>
          </cell>
          <cell r="D402" t="str">
            <v>Inc. Stmt</v>
          </cell>
        </row>
        <row r="403">
          <cell r="A403" t="str">
            <v>795-00</v>
          </cell>
          <cell r="B403" t="str">
            <v>Fax Machines</v>
          </cell>
          <cell r="C403" t="str">
            <v>IT Expense</v>
          </cell>
          <cell r="D403" t="str">
            <v>Inc. Stmt</v>
          </cell>
        </row>
        <row r="404">
          <cell r="A404" t="str">
            <v>796-00</v>
          </cell>
          <cell r="B404" t="str">
            <v>Internet Access</v>
          </cell>
          <cell r="C404" t="str">
            <v>IT Expense</v>
          </cell>
          <cell r="D404" t="str">
            <v>Inc. Stmt</v>
          </cell>
        </row>
        <row r="405">
          <cell r="A405" t="str">
            <v>797-00</v>
          </cell>
          <cell r="B405" t="str">
            <v>IT Services / Support</v>
          </cell>
          <cell r="C405" t="str">
            <v>IT Expense</v>
          </cell>
          <cell r="D405" t="str">
            <v>Inc. Stmt</v>
          </cell>
        </row>
        <row r="406">
          <cell r="A406" t="str">
            <v>798-00</v>
          </cell>
          <cell r="B406" t="str">
            <v>Accounting Software</v>
          </cell>
          <cell r="C406" t="str">
            <v>IT Expense</v>
          </cell>
          <cell r="D406" t="str">
            <v>Inc. Stmt</v>
          </cell>
        </row>
        <row r="407">
          <cell r="A407" t="str">
            <v>799-00</v>
          </cell>
          <cell r="B407" t="str">
            <v>Desktop Software (Office Suite, Outlook)</v>
          </cell>
          <cell r="C407" t="str">
            <v>IT Expense</v>
          </cell>
          <cell r="D407" t="str">
            <v>Inc. Stmt</v>
          </cell>
        </row>
        <row r="408">
          <cell r="A408" t="str">
            <v>800-00</v>
          </cell>
          <cell r="B408" t="str">
            <v>Maint. &amp; Materials Management Systems</v>
          </cell>
          <cell r="C408" t="str">
            <v>IT Expense</v>
          </cell>
          <cell r="D408" t="str">
            <v>Inc. Stmt</v>
          </cell>
        </row>
        <row r="409">
          <cell r="A409" t="str">
            <v>801-00</v>
          </cell>
          <cell r="B409" t="str">
            <v>Engineering Systems including Doc Control</v>
          </cell>
          <cell r="C409" t="str">
            <v>IT Expense</v>
          </cell>
          <cell r="D409" t="str">
            <v>Inc. Stmt</v>
          </cell>
        </row>
        <row r="410">
          <cell r="A410" t="str">
            <v>802-00</v>
          </cell>
          <cell r="B410" t="str">
            <v>Plant Settlement System</v>
          </cell>
          <cell r="C410" t="str">
            <v>IT Expense</v>
          </cell>
          <cell r="D410" t="str">
            <v>Inc. Stmt</v>
          </cell>
        </row>
        <row r="411">
          <cell r="A411" t="str">
            <v>803-00</v>
          </cell>
          <cell r="B411" t="str">
            <v>Computer Network Equipment</v>
          </cell>
          <cell r="C411" t="str">
            <v>IT Expense</v>
          </cell>
          <cell r="D411" t="str">
            <v>Inc. Stmt</v>
          </cell>
        </row>
        <row r="412">
          <cell r="A412" t="str">
            <v>804-00</v>
          </cell>
          <cell r="B412" t="str">
            <v>Telephone and Communications</v>
          </cell>
          <cell r="C412" t="str">
            <v>IT Expense</v>
          </cell>
          <cell r="D412" t="str">
            <v>Inc. Stmt</v>
          </cell>
        </row>
        <row r="413">
          <cell r="A413" t="str">
            <v>821-00</v>
          </cell>
          <cell r="B413" t="str">
            <v>Donations / Contributions</v>
          </cell>
          <cell r="C413" t="str">
            <v>Dues &amp; Donations</v>
          </cell>
          <cell r="D413" t="str">
            <v>Inc. Stmt</v>
          </cell>
        </row>
        <row r="414">
          <cell r="A414" t="str">
            <v>822-00</v>
          </cell>
          <cell r="B414" t="str">
            <v>Dues and Membership Fees</v>
          </cell>
          <cell r="C414" t="str">
            <v>Dues &amp; Donations</v>
          </cell>
          <cell r="D414" t="str">
            <v>Inc. Stmt</v>
          </cell>
        </row>
        <row r="415">
          <cell r="A415" t="str">
            <v>823-00</v>
          </cell>
          <cell r="B415" t="str">
            <v>Trade Associations</v>
          </cell>
          <cell r="C415" t="str">
            <v>Dues &amp; Donations</v>
          </cell>
          <cell r="D415" t="str">
            <v>Inc. Stmt</v>
          </cell>
        </row>
        <row r="416">
          <cell r="A416" t="str">
            <v>824-00</v>
          </cell>
          <cell r="B416" t="str">
            <v>Subscriptions</v>
          </cell>
          <cell r="C416" t="str">
            <v>Dues &amp; Donations</v>
          </cell>
          <cell r="D416" t="str">
            <v>Inc. Stmt</v>
          </cell>
        </row>
        <row r="417">
          <cell r="A417" t="str">
            <v>831-00</v>
          </cell>
          <cell r="B417" t="str">
            <v>Code Books</v>
          </cell>
          <cell r="C417" t="str">
            <v>Outside Services</v>
          </cell>
          <cell r="D417" t="str">
            <v>Inc. Stmt</v>
          </cell>
        </row>
        <row r="418">
          <cell r="A418" t="str">
            <v>832-00</v>
          </cell>
          <cell r="B418" t="str">
            <v>Legal</v>
          </cell>
          <cell r="C418" t="str">
            <v>Outside Services</v>
          </cell>
          <cell r="D418" t="str">
            <v>Inc. Stmt</v>
          </cell>
        </row>
        <row r="419">
          <cell r="A419" t="str">
            <v>832-01</v>
          </cell>
          <cell r="B419" t="str">
            <v>Legal</v>
          </cell>
          <cell r="C419" t="str">
            <v>Outside Services</v>
          </cell>
          <cell r="D419" t="str">
            <v>Inc. Stmt</v>
          </cell>
        </row>
        <row r="420">
          <cell r="A420" t="str">
            <v>832-02</v>
          </cell>
          <cell r="B420" t="str">
            <v>Legal</v>
          </cell>
          <cell r="C420" t="str">
            <v>Outside Services</v>
          </cell>
          <cell r="D420" t="str">
            <v>Inc. Stmt</v>
          </cell>
        </row>
        <row r="421">
          <cell r="A421" t="str">
            <v>832-03</v>
          </cell>
          <cell r="B421" t="str">
            <v>Legal</v>
          </cell>
          <cell r="C421" t="str">
            <v>Outside Services</v>
          </cell>
          <cell r="D421" t="str">
            <v>Inc. Stmt</v>
          </cell>
        </row>
        <row r="422">
          <cell r="A422" t="str">
            <v>832-04</v>
          </cell>
          <cell r="B422" t="str">
            <v>Legal</v>
          </cell>
          <cell r="C422" t="str">
            <v>Outside Services</v>
          </cell>
          <cell r="D422" t="str">
            <v>Inc. Stmt</v>
          </cell>
        </row>
        <row r="423">
          <cell r="A423" t="str">
            <v>832-05</v>
          </cell>
          <cell r="B423" t="str">
            <v>Legal</v>
          </cell>
          <cell r="C423" t="str">
            <v>Outside Services</v>
          </cell>
          <cell r="D423" t="str">
            <v>Inc. Stmt</v>
          </cell>
        </row>
        <row r="424">
          <cell r="A424" t="str">
            <v>832-06</v>
          </cell>
          <cell r="B424" t="str">
            <v>Legal</v>
          </cell>
          <cell r="C424" t="str">
            <v>Outside Services</v>
          </cell>
          <cell r="D424" t="str">
            <v>Inc. Stmt</v>
          </cell>
        </row>
        <row r="425">
          <cell r="A425" t="str">
            <v>832-07</v>
          </cell>
          <cell r="B425" t="str">
            <v>Legal</v>
          </cell>
          <cell r="C425" t="str">
            <v>Outside Services</v>
          </cell>
          <cell r="D425" t="str">
            <v>Inc. Stmt</v>
          </cell>
        </row>
        <row r="426">
          <cell r="A426" t="str">
            <v>833-00</v>
          </cell>
          <cell r="B426" t="str">
            <v>Outside Services</v>
          </cell>
          <cell r="C426" t="str">
            <v>Outside Services</v>
          </cell>
          <cell r="D426" t="str">
            <v>Inc. Stmt</v>
          </cell>
        </row>
        <row r="427">
          <cell r="A427" t="str">
            <v>833-01</v>
          </cell>
          <cell r="B427" t="str">
            <v>Outside Services</v>
          </cell>
          <cell r="C427" t="str">
            <v>Outside Services</v>
          </cell>
          <cell r="D427" t="str">
            <v>Inc. Stmt</v>
          </cell>
        </row>
        <row r="428">
          <cell r="A428" t="str">
            <v>833-02</v>
          </cell>
          <cell r="B428" t="str">
            <v>Outside Services</v>
          </cell>
          <cell r="C428" t="str">
            <v>Outside Services</v>
          </cell>
          <cell r="D428" t="str">
            <v>Inc. Stmt</v>
          </cell>
        </row>
        <row r="429">
          <cell r="A429" t="str">
            <v>833-03</v>
          </cell>
          <cell r="B429" t="str">
            <v>Outside Services</v>
          </cell>
          <cell r="C429" t="str">
            <v>Outside Services</v>
          </cell>
          <cell r="D429" t="str">
            <v>Inc. Stmt</v>
          </cell>
        </row>
        <row r="430">
          <cell r="A430" t="str">
            <v>833-04</v>
          </cell>
          <cell r="B430" t="str">
            <v>Outside Services</v>
          </cell>
          <cell r="C430" t="str">
            <v>Outside Services</v>
          </cell>
          <cell r="D430" t="str">
            <v>Inc. Stmt</v>
          </cell>
        </row>
        <row r="431">
          <cell r="A431" t="str">
            <v>833-05</v>
          </cell>
          <cell r="B431" t="str">
            <v>Outside Services</v>
          </cell>
          <cell r="C431" t="str">
            <v>Outside Services</v>
          </cell>
          <cell r="D431" t="str">
            <v>Inc. Stmt</v>
          </cell>
        </row>
        <row r="432">
          <cell r="A432" t="str">
            <v>833-06</v>
          </cell>
          <cell r="B432" t="str">
            <v>Outside Services</v>
          </cell>
          <cell r="C432" t="str">
            <v>Outside Services</v>
          </cell>
          <cell r="D432" t="str">
            <v>Inc. Stmt</v>
          </cell>
        </row>
        <row r="433">
          <cell r="A433" t="str">
            <v>833-07</v>
          </cell>
          <cell r="B433" t="str">
            <v>Outside Services</v>
          </cell>
          <cell r="C433" t="str">
            <v>Outside Services</v>
          </cell>
          <cell r="D433" t="str">
            <v>Inc. Stmt</v>
          </cell>
        </row>
        <row r="434">
          <cell r="A434" t="str">
            <v>833-08</v>
          </cell>
          <cell r="B434" t="str">
            <v>Outside Services</v>
          </cell>
          <cell r="C434" t="str">
            <v>Outside Services</v>
          </cell>
          <cell r="D434" t="str">
            <v>Inc. Stmt</v>
          </cell>
        </row>
        <row r="435">
          <cell r="A435" t="str">
            <v>833-09</v>
          </cell>
          <cell r="B435" t="str">
            <v>Outside Services</v>
          </cell>
          <cell r="C435" t="str">
            <v>Outside Services</v>
          </cell>
          <cell r="D435" t="str">
            <v>Inc. Stmt</v>
          </cell>
        </row>
        <row r="436">
          <cell r="A436" t="str">
            <v>833-10</v>
          </cell>
          <cell r="B436" t="str">
            <v>Outside Services</v>
          </cell>
          <cell r="C436" t="str">
            <v>Outside Services</v>
          </cell>
          <cell r="D436" t="str">
            <v>Inc. Stmt</v>
          </cell>
        </row>
        <row r="437">
          <cell r="A437" t="str">
            <v>833-11</v>
          </cell>
          <cell r="B437" t="str">
            <v>Outside Services</v>
          </cell>
          <cell r="C437" t="str">
            <v>Outside Services</v>
          </cell>
          <cell r="D437" t="str">
            <v>Inc. Stmt</v>
          </cell>
        </row>
        <row r="438">
          <cell r="A438" t="str">
            <v>833-12</v>
          </cell>
          <cell r="B438" t="str">
            <v>Outside Services</v>
          </cell>
          <cell r="C438" t="str">
            <v>Outside Services</v>
          </cell>
          <cell r="D438" t="str">
            <v>Inc. Stmt</v>
          </cell>
        </row>
        <row r="439">
          <cell r="A439" t="str">
            <v>833-13</v>
          </cell>
          <cell r="B439" t="str">
            <v>Outside Services</v>
          </cell>
          <cell r="C439" t="str">
            <v>Outside Services</v>
          </cell>
          <cell r="D439" t="str">
            <v>Inc. Stmt</v>
          </cell>
        </row>
        <row r="440">
          <cell r="A440" t="str">
            <v>833-14</v>
          </cell>
          <cell r="B440" t="str">
            <v>Outside Services</v>
          </cell>
          <cell r="C440" t="str">
            <v>Outside Services</v>
          </cell>
          <cell r="D440" t="str">
            <v>Inc. Stmt</v>
          </cell>
        </row>
        <row r="441">
          <cell r="A441" t="str">
            <v>833-15</v>
          </cell>
          <cell r="B441" t="str">
            <v>Outside Services</v>
          </cell>
          <cell r="C441" t="str">
            <v>Outside Services</v>
          </cell>
          <cell r="D441" t="str">
            <v>Inc. Stmt</v>
          </cell>
        </row>
        <row r="442">
          <cell r="A442" t="str">
            <v>833-16</v>
          </cell>
          <cell r="B442" t="str">
            <v>Outside Services</v>
          </cell>
          <cell r="C442" t="str">
            <v>Outside Services</v>
          </cell>
          <cell r="D442" t="str">
            <v>Inc. Stmt</v>
          </cell>
        </row>
        <row r="443">
          <cell r="A443" t="str">
            <v>833-17</v>
          </cell>
          <cell r="B443" t="str">
            <v>Outside Services</v>
          </cell>
          <cell r="C443" t="str">
            <v>Outside Services</v>
          </cell>
          <cell r="D443" t="str">
            <v>Inc. Stmt</v>
          </cell>
        </row>
        <row r="444">
          <cell r="A444" t="str">
            <v>833-18</v>
          </cell>
          <cell r="B444" t="str">
            <v>Outside Services</v>
          </cell>
          <cell r="C444" t="str">
            <v>Outside Services</v>
          </cell>
          <cell r="D444" t="str">
            <v>Inc. Stmt</v>
          </cell>
        </row>
        <row r="445">
          <cell r="A445" t="str">
            <v>833-19</v>
          </cell>
          <cell r="B445" t="str">
            <v>Outside Services</v>
          </cell>
          <cell r="C445" t="str">
            <v>Outside Services</v>
          </cell>
          <cell r="D445" t="str">
            <v>Inc. Stmt</v>
          </cell>
        </row>
        <row r="446">
          <cell r="A446" t="str">
            <v>840-01</v>
          </cell>
          <cell r="B446" t="str">
            <v>Insurance</v>
          </cell>
          <cell r="C446" t="str">
            <v>Insurance</v>
          </cell>
          <cell r="D446" t="str">
            <v>Inc. Stmt</v>
          </cell>
        </row>
        <row r="447">
          <cell r="A447" t="str">
            <v>840-02</v>
          </cell>
          <cell r="B447" t="str">
            <v>Insurance</v>
          </cell>
          <cell r="C447" t="str">
            <v>Insurance</v>
          </cell>
          <cell r="D447" t="str">
            <v>Inc. Stmt</v>
          </cell>
        </row>
        <row r="448">
          <cell r="A448" t="str">
            <v>840-03</v>
          </cell>
          <cell r="B448" t="str">
            <v>Insurance</v>
          </cell>
          <cell r="C448" t="str">
            <v>Insurance</v>
          </cell>
          <cell r="D448" t="str">
            <v>Inc. Stmt</v>
          </cell>
        </row>
        <row r="449">
          <cell r="A449" t="str">
            <v>840-04</v>
          </cell>
          <cell r="B449" t="str">
            <v>Insurance</v>
          </cell>
          <cell r="C449" t="str">
            <v>Insurance</v>
          </cell>
          <cell r="D449" t="str">
            <v>Inc. Stmt</v>
          </cell>
        </row>
        <row r="450">
          <cell r="A450" t="str">
            <v>840-05</v>
          </cell>
          <cell r="B450" t="str">
            <v>Insurance</v>
          </cell>
          <cell r="C450" t="str">
            <v>Insurance</v>
          </cell>
          <cell r="D450" t="str">
            <v>Inc. Stmt</v>
          </cell>
        </row>
        <row r="451">
          <cell r="A451" t="str">
            <v>840-06</v>
          </cell>
          <cell r="B451" t="str">
            <v>Insurance</v>
          </cell>
          <cell r="C451" t="str">
            <v>Insurance</v>
          </cell>
          <cell r="D451" t="str">
            <v>Inc. Stmt</v>
          </cell>
        </row>
        <row r="452">
          <cell r="A452" t="str">
            <v>840-07</v>
          </cell>
          <cell r="B452" t="str">
            <v>Insurance</v>
          </cell>
          <cell r="C452" t="str">
            <v>Insurance</v>
          </cell>
          <cell r="D452" t="str">
            <v>Inc. Stmt</v>
          </cell>
        </row>
        <row r="453">
          <cell r="A453" t="str">
            <v>840-08</v>
          </cell>
          <cell r="B453" t="str">
            <v>Insurance</v>
          </cell>
          <cell r="C453" t="str">
            <v>Insurance</v>
          </cell>
          <cell r="D453" t="str">
            <v>Inc. Stmt</v>
          </cell>
        </row>
        <row r="454">
          <cell r="A454" t="str">
            <v>845-00</v>
          </cell>
          <cell r="B454" t="str">
            <v>Royalty Expense</v>
          </cell>
          <cell r="C454" t="str">
            <v>Outside Services</v>
          </cell>
          <cell r="D454" t="str">
            <v>Inc. Stmt</v>
          </cell>
        </row>
        <row r="455">
          <cell r="A455" t="str">
            <v>850-00</v>
          </cell>
          <cell r="B455" t="str">
            <v>Taxes, Freight and Discounts</v>
          </cell>
          <cell r="C455" t="str">
            <v>Taxes, Freight and Discounts</v>
          </cell>
          <cell r="D455" t="str">
            <v>Inc. Stmt</v>
          </cell>
        </row>
        <row r="456">
          <cell r="A456" t="str">
            <v>851-00</v>
          </cell>
          <cell r="B456" t="str">
            <v>Sales and Use Tax</v>
          </cell>
          <cell r="C456" t="str">
            <v>Taxes, Freight and Discounts</v>
          </cell>
          <cell r="D456" t="str">
            <v>Inc. Stmt</v>
          </cell>
        </row>
        <row r="457">
          <cell r="A457" t="str">
            <v>851-01</v>
          </cell>
          <cell r="B457" t="str">
            <v>Sales and Use Tax</v>
          </cell>
          <cell r="C457" t="str">
            <v>Taxes, Freight and Discounts</v>
          </cell>
          <cell r="D457" t="str">
            <v>Inc. Stmt</v>
          </cell>
        </row>
        <row r="458">
          <cell r="A458" t="str">
            <v>851-02</v>
          </cell>
          <cell r="B458" t="str">
            <v>Sales and Use Tax</v>
          </cell>
          <cell r="C458" t="str">
            <v>Taxes, Freight and Discounts</v>
          </cell>
          <cell r="D458" t="str">
            <v>Inc. Stmt</v>
          </cell>
        </row>
        <row r="459">
          <cell r="A459" t="str">
            <v>852-00</v>
          </cell>
          <cell r="B459" t="str">
            <v>Excise Tax</v>
          </cell>
          <cell r="C459" t="str">
            <v>Taxes, Freight and Discounts</v>
          </cell>
          <cell r="D459" t="str">
            <v>Inc. Stmt</v>
          </cell>
        </row>
        <row r="460">
          <cell r="A460" t="str">
            <v>853-00</v>
          </cell>
          <cell r="B460" t="str">
            <v>Property Tax</v>
          </cell>
          <cell r="C460" t="str">
            <v>Taxes, Freight and Discounts</v>
          </cell>
          <cell r="D460" t="str">
            <v>Inc. Stmt</v>
          </cell>
        </row>
        <row r="461">
          <cell r="A461" t="str">
            <v>854-00</v>
          </cell>
          <cell r="B461" t="str">
            <v>Reclamation Tax</v>
          </cell>
          <cell r="C461" t="str">
            <v>Taxes, Freight and Discounts</v>
          </cell>
          <cell r="D461" t="str">
            <v>Inc. Stmt</v>
          </cell>
        </row>
        <row r="462">
          <cell r="A462" t="str">
            <v>855-00</v>
          </cell>
          <cell r="B462" t="str">
            <v>Freight</v>
          </cell>
          <cell r="C462" t="str">
            <v>Taxes, Freight and Discounts</v>
          </cell>
          <cell r="D462" t="str">
            <v>Inc. Stmt</v>
          </cell>
        </row>
        <row r="463">
          <cell r="A463" t="str">
            <v>856-00</v>
          </cell>
          <cell r="B463" t="str">
            <v>Surcharge</v>
          </cell>
          <cell r="C463" t="str">
            <v>Taxes, Freight and Discounts</v>
          </cell>
          <cell r="D463" t="str">
            <v>Inc. Stmt</v>
          </cell>
        </row>
        <row r="464">
          <cell r="A464" t="str">
            <v>856-01</v>
          </cell>
          <cell r="B464" t="str">
            <v>Surcharge</v>
          </cell>
          <cell r="C464" t="str">
            <v>Taxes, Freight and Discounts</v>
          </cell>
          <cell r="D464" t="str">
            <v>Inc. Stmt</v>
          </cell>
        </row>
        <row r="465">
          <cell r="A465" t="str">
            <v>856-02</v>
          </cell>
          <cell r="B465" t="str">
            <v>Surcharge</v>
          </cell>
          <cell r="C465" t="str">
            <v>Taxes, Freight and Discounts</v>
          </cell>
          <cell r="D465" t="str">
            <v>Inc. Stmt</v>
          </cell>
        </row>
        <row r="466">
          <cell r="A466" t="str">
            <v>856-03</v>
          </cell>
          <cell r="B466" t="str">
            <v>Surcharge</v>
          </cell>
          <cell r="C466" t="str">
            <v>Taxes, Freight and Discounts</v>
          </cell>
          <cell r="D466" t="str">
            <v>Inc. Stmt</v>
          </cell>
        </row>
        <row r="467">
          <cell r="A467" t="str">
            <v>857-00</v>
          </cell>
          <cell r="B467" t="str">
            <v>Demurrage</v>
          </cell>
          <cell r="C467" t="str">
            <v>Taxes, Freight and Discounts</v>
          </cell>
          <cell r="D467" t="str">
            <v>Inc. Stmt</v>
          </cell>
        </row>
        <row r="468">
          <cell r="A468" t="str">
            <v>859-00</v>
          </cell>
          <cell r="B468" t="str">
            <v>Cash Discounts</v>
          </cell>
          <cell r="C468" t="str">
            <v>Taxes, Freight and Discounts</v>
          </cell>
          <cell r="D468" t="str">
            <v>Inc. Stmt</v>
          </cell>
        </row>
        <row r="469">
          <cell r="A469" t="str">
            <v>860-00</v>
          </cell>
          <cell r="B469" t="str">
            <v>Licenses, Permits &amp; Fees</v>
          </cell>
          <cell r="C469" t="str">
            <v>Licenses, Permits and Fees</v>
          </cell>
          <cell r="D469" t="str">
            <v>Inc. Stmt</v>
          </cell>
        </row>
        <row r="470">
          <cell r="A470" t="str">
            <v>860-01</v>
          </cell>
          <cell r="B470" t="str">
            <v>Licenses, Permits &amp; Fees</v>
          </cell>
          <cell r="C470" t="str">
            <v>Licenses, Permits and Fees</v>
          </cell>
          <cell r="D470" t="str">
            <v>Inc. Stmt</v>
          </cell>
        </row>
        <row r="471">
          <cell r="A471" t="str">
            <v>860-02</v>
          </cell>
          <cell r="B471" t="str">
            <v>Licenses, Permits &amp; Fees</v>
          </cell>
          <cell r="C471" t="str">
            <v>Licenses, Permits and Fees</v>
          </cell>
          <cell r="D471" t="str">
            <v>Inc. Stmt</v>
          </cell>
        </row>
        <row r="472">
          <cell r="A472" t="str">
            <v>865-01</v>
          </cell>
          <cell r="B472" t="str">
            <v>Fines</v>
          </cell>
          <cell r="C472" t="str">
            <v>Fines</v>
          </cell>
          <cell r="D472" t="str">
            <v>Inc. Stmt</v>
          </cell>
        </row>
        <row r="473">
          <cell r="A473" t="str">
            <v>865-02</v>
          </cell>
          <cell r="B473" t="str">
            <v>Fines</v>
          </cell>
          <cell r="C473" t="str">
            <v>Fines</v>
          </cell>
          <cell r="D473" t="str">
            <v>Inc. Stmt</v>
          </cell>
        </row>
        <row r="474">
          <cell r="A474" t="str">
            <v>870-00</v>
          </cell>
          <cell r="B474" t="str">
            <v>Building Maintenance</v>
          </cell>
          <cell r="C474" t="str">
            <v>Building &amp; Grounds Maint.</v>
          </cell>
          <cell r="D474" t="str">
            <v>Inc. Stmt</v>
          </cell>
        </row>
        <row r="475">
          <cell r="A475" t="str">
            <v>871-00</v>
          </cell>
          <cell r="B475" t="str">
            <v>Building Maintenance</v>
          </cell>
          <cell r="C475" t="str">
            <v>Building &amp; Grounds Maint.</v>
          </cell>
          <cell r="D475" t="str">
            <v>Inc. Stmt</v>
          </cell>
        </row>
        <row r="476">
          <cell r="A476" t="str">
            <v>872-00</v>
          </cell>
          <cell r="B476" t="str">
            <v>Cleaning Supplies</v>
          </cell>
          <cell r="C476" t="str">
            <v>Building &amp; Grounds Maint.</v>
          </cell>
          <cell r="D476" t="str">
            <v>Inc. Stmt</v>
          </cell>
        </row>
        <row r="477">
          <cell r="A477" t="str">
            <v>873-00</v>
          </cell>
          <cell r="B477" t="str">
            <v>Roof Repairs</v>
          </cell>
          <cell r="C477" t="str">
            <v>Building &amp; Grounds Maint.</v>
          </cell>
          <cell r="D477" t="str">
            <v>Inc. Stmt</v>
          </cell>
        </row>
        <row r="478">
          <cell r="A478" t="str">
            <v>874-00</v>
          </cell>
          <cell r="B478" t="str">
            <v>Painting</v>
          </cell>
          <cell r="C478" t="str">
            <v>Building &amp; Grounds Maint.</v>
          </cell>
          <cell r="D478" t="str">
            <v>Inc. Stmt</v>
          </cell>
        </row>
        <row r="479">
          <cell r="A479" t="str">
            <v>875-00</v>
          </cell>
          <cell r="B479" t="str">
            <v>Grounds Upkeep</v>
          </cell>
          <cell r="C479" t="str">
            <v>Building &amp; Grounds Maint.</v>
          </cell>
          <cell r="D479" t="str">
            <v>Inc. Stmt</v>
          </cell>
        </row>
        <row r="480">
          <cell r="A480" t="str">
            <v>876-00</v>
          </cell>
          <cell r="B480" t="str">
            <v>Pond/Lake Upkeep</v>
          </cell>
          <cell r="C480" t="str">
            <v>Building &amp; Grounds Maint.</v>
          </cell>
          <cell r="D480" t="str">
            <v>Inc. Stmt</v>
          </cell>
        </row>
        <row r="481">
          <cell r="A481" t="str">
            <v>881-00</v>
          </cell>
          <cell r="B481" t="str">
            <v xml:space="preserve">Signs </v>
          </cell>
          <cell r="C481" t="str">
            <v>Job Access</v>
          </cell>
          <cell r="D481" t="str">
            <v>Inc. Stmt</v>
          </cell>
        </row>
        <row r="482">
          <cell r="A482" t="str">
            <v>882-00</v>
          </cell>
          <cell r="B482" t="str">
            <v xml:space="preserve">Fence </v>
          </cell>
          <cell r="C482" t="str">
            <v>Job Access</v>
          </cell>
          <cell r="D482" t="str">
            <v>Inc. Stmt</v>
          </cell>
        </row>
        <row r="483">
          <cell r="A483" t="str">
            <v>883-00</v>
          </cell>
          <cell r="B483" t="str">
            <v>Access Card Reader</v>
          </cell>
          <cell r="C483" t="str">
            <v>Job Access</v>
          </cell>
          <cell r="D483" t="str">
            <v>Inc. Stmt</v>
          </cell>
        </row>
        <row r="484">
          <cell r="A484" t="str">
            <v>884-00</v>
          </cell>
          <cell r="B484" t="str">
            <v>Rock &amp; Asphalt</v>
          </cell>
          <cell r="C484" t="str">
            <v>Job Access</v>
          </cell>
          <cell r="D484" t="str">
            <v>Inc. Stmt</v>
          </cell>
        </row>
        <row r="485">
          <cell r="A485" t="str">
            <v>885-00</v>
          </cell>
          <cell r="B485" t="str">
            <v>Road Cleaning</v>
          </cell>
          <cell r="C485" t="str">
            <v>Job Access</v>
          </cell>
          <cell r="D485" t="str">
            <v>Inc. Stmt</v>
          </cell>
        </row>
        <row r="486">
          <cell r="A486" t="str">
            <v>886-00</v>
          </cell>
          <cell r="B486" t="str">
            <v>Site Maintenance</v>
          </cell>
          <cell r="C486" t="str">
            <v>Job Access</v>
          </cell>
          <cell r="D486" t="str">
            <v>Inc. Stmt</v>
          </cell>
        </row>
        <row r="487">
          <cell r="A487" t="str">
            <v>887-00</v>
          </cell>
          <cell r="B487" t="str">
            <v>Dust Control</v>
          </cell>
          <cell r="C487" t="str">
            <v>Job Access</v>
          </cell>
          <cell r="D487" t="str">
            <v>Inc. Stmt</v>
          </cell>
        </row>
        <row r="488">
          <cell r="A488" t="str">
            <v>890-00</v>
          </cell>
          <cell r="B488" t="str">
            <v>Farm Expense</v>
          </cell>
          <cell r="C488" t="str">
            <v>Farm Expense</v>
          </cell>
          <cell r="D488" t="str">
            <v>Inc. Stmt</v>
          </cell>
        </row>
        <row r="489">
          <cell r="A489" t="str">
            <v>895-00</v>
          </cell>
          <cell r="B489" t="str">
            <v>Gain/Loss on Sale</v>
          </cell>
          <cell r="C489" t="str">
            <v>Farm Expense</v>
          </cell>
          <cell r="D489" t="str">
            <v>Inc. Stmt</v>
          </cell>
        </row>
        <row r="490">
          <cell r="A490" t="str">
            <v>899-00</v>
          </cell>
          <cell r="B490" t="str">
            <v>Misc. SG&amp;A Expenses</v>
          </cell>
          <cell r="C490" t="str">
            <v>Farm Expense</v>
          </cell>
          <cell r="D490" t="str">
            <v>Inc. Stmt</v>
          </cell>
        </row>
        <row r="491">
          <cell r="A491" t="str">
            <v>910-01</v>
          </cell>
          <cell r="B491" t="str">
            <v>Interest Expense</v>
          </cell>
          <cell r="C491" t="str">
            <v>Interest Expense</v>
          </cell>
          <cell r="D491" t="str">
            <v>Inc. Stmt</v>
          </cell>
        </row>
        <row r="492">
          <cell r="A492" t="str">
            <v>915-00</v>
          </cell>
          <cell r="B492" t="str">
            <v>Bank Charges</v>
          </cell>
          <cell r="C492" t="str">
            <v>Interest Expense</v>
          </cell>
          <cell r="D492" t="str">
            <v>Inc. Stmt</v>
          </cell>
        </row>
        <row r="493">
          <cell r="A493" t="str">
            <v>920-01</v>
          </cell>
          <cell r="B493" t="str">
            <v>Income Tax Expense</v>
          </cell>
          <cell r="C493" t="str">
            <v>Income Tax Expense</v>
          </cell>
          <cell r="D493" t="str">
            <v>Inc. Stmt</v>
          </cell>
        </row>
        <row r="494">
          <cell r="A494" t="str">
            <v>920-02</v>
          </cell>
          <cell r="B494" t="str">
            <v>Income Tax Expense</v>
          </cell>
          <cell r="C494" t="str">
            <v>Income Tax Expense</v>
          </cell>
          <cell r="D494" t="str">
            <v>Inc. Stmt</v>
          </cell>
        </row>
        <row r="495">
          <cell r="A495" t="str">
            <v>930-00</v>
          </cell>
          <cell r="B495" t="str">
            <v>Depreciation Expense</v>
          </cell>
          <cell r="C495" t="str">
            <v>Depr. &amp; Amort. Expense</v>
          </cell>
          <cell r="D495" t="str">
            <v>Inc. Stmt</v>
          </cell>
        </row>
        <row r="496">
          <cell r="A496" t="str">
            <v>940-00</v>
          </cell>
          <cell r="B496" t="str">
            <v>Amortization Expense</v>
          </cell>
          <cell r="C496" t="str">
            <v>Depr. &amp; Amort. Expense</v>
          </cell>
          <cell r="D496" t="str">
            <v>Inc. Stmt</v>
          </cell>
        </row>
        <row r="497">
          <cell r="A497" t="str">
            <v>950-00</v>
          </cell>
          <cell r="B497" t="str">
            <v>Trans. To Coal Invent. - Mine</v>
          </cell>
          <cell r="C497" t="str">
            <v>Trans. To Coal Invent. - Mine</v>
          </cell>
          <cell r="D497" t="str">
            <v>Inc. Stmt</v>
          </cell>
        </row>
        <row r="498">
          <cell r="A498" t="str">
            <v>990-00</v>
          </cell>
          <cell r="B498" t="str">
            <v>Clearing</v>
          </cell>
          <cell r="C498" t="str">
            <v>Clearing</v>
          </cell>
          <cell r="D498" t="str">
            <v>Inc. Stmt</v>
          </cell>
        </row>
        <row r="499">
          <cell r="A499">
            <v>0</v>
          </cell>
          <cell r="B499">
            <v>0</v>
          </cell>
          <cell r="C499">
            <v>0</v>
          </cell>
          <cell r="D499">
            <v>0</v>
          </cell>
        </row>
        <row r="500">
          <cell r="A500">
            <v>0</v>
          </cell>
          <cell r="B500">
            <v>0</v>
          </cell>
          <cell r="C500">
            <v>0</v>
          </cell>
          <cell r="D500">
            <v>0</v>
          </cell>
        </row>
        <row r="501">
          <cell r="A501">
            <v>0</v>
          </cell>
          <cell r="B501">
            <v>0</v>
          </cell>
          <cell r="C501">
            <v>0</v>
          </cell>
          <cell r="D501">
            <v>0</v>
          </cell>
        </row>
        <row r="502">
          <cell r="A502">
            <v>0</v>
          </cell>
          <cell r="B502">
            <v>0</v>
          </cell>
          <cell r="C502">
            <v>0</v>
          </cell>
          <cell r="D502">
            <v>0</v>
          </cell>
        </row>
        <row r="503">
          <cell r="A503">
            <v>0</v>
          </cell>
          <cell r="B503">
            <v>0</v>
          </cell>
          <cell r="C503">
            <v>0</v>
          </cell>
          <cell r="D503">
            <v>0</v>
          </cell>
        </row>
        <row r="504">
          <cell r="A504">
            <v>0</v>
          </cell>
          <cell r="B504">
            <v>0</v>
          </cell>
          <cell r="C504">
            <v>0</v>
          </cell>
          <cell r="D504">
            <v>0</v>
          </cell>
        </row>
        <row r="505">
          <cell r="A505">
            <v>0</v>
          </cell>
          <cell r="B505">
            <v>0</v>
          </cell>
          <cell r="C505">
            <v>0</v>
          </cell>
          <cell r="D505">
            <v>0</v>
          </cell>
        </row>
        <row r="506">
          <cell r="A506">
            <v>0</v>
          </cell>
          <cell r="B506">
            <v>0</v>
          </cell>
          <cell r="C506">
            <v>0</v>
          </cell>
          <cell r="D506">
            <v>0</v>
          </cell>
        </row>
        <row r="507">
          <cell r="A507">
            <v>0</v>
          </cell>
          <cell r="B507">
            <v>0</v>
          </cell>
          <cell r="C507">
            <v>0</v>
          </cell>
          <cell r="D507">
            <v>0</v>
          </cell>
        </row>
        <row r="508">
          <cell r="A508">
            <v>0</v>
          </cell>
          <cell r="B508">
            <v>0</v>
          </cell>
          <cell r="C508">
            <v>0</v>
          </cell>
          <cell r="D508">
            <v>0</v>
          </cell>
        </row>
        <row r="509">
          <cell r="A509">
            <v>0</v>
          </cell>
          <cell r="B509">
            <v>0</v>
          </cell>
          <cell r="C509">
            <v>0</v>
          </cell>
          <cell r="D509">
            <v>0</v>
          </cell>
        </row>
        <row r="510">
          <cell r="A510">
            <v>0</v>
          </cell>
          <cell r="B510">
            <v>0</v>
          </cell>
          <cell r="C510">
            <v>0</v>
          </cell>
          <cell r="D510">
            <v>0</v>
          </cell>
        </row>
        <row r="511">
          <cell r="A511">
            <v>0</v>
          </cell>
          <cell r="B511">
            <v>0</v>
          </cell>
          <cell r="C511">
            <v>0</v>
          </cell>
          <cell r="D511">
            <v>0</v>
          </cell>
        </row>
        <row r="512">
          <cell r="A512">
            <v>0</v>
          </cell>
          <cell r="B512">
            <v>0</v>
          </cell>
          <cell r="C512">
            <v>0</v>
          </cell>
          <cell r="D512">
            <v>0</v>
          </cell>
        </row>
        <row r="513">
          <cell r="A513">
            <v>0</v>
          </cell>
          <cell r="B513">
            <v>0</v>
          </cell>
          <cell r="C513">
            <v>0</v>
          </cell>
          <cell r="D513">
            <v>0</v>
          </cell>
        </row>
        <row r="514">
          <cell r="A514">
            <v>0</v>
          </cell>
          <cell r="B514">
            <v>0</v>
          </cell>
          <cell r="C514">
            <v>0</v>
          </cell>
          <cell r="D514">
            <v>0</v>
          </cell>
        </row>
        <row r="515">
          <cell r="A515">
            <v>0</v>
          </cell>
          <cell r="B515">
            <v>0</v>
          </cell>
          <cell r="C515">
            <v>0</v>
          </cell>
          <cell r="D515">
            <v>0</v>
          </cell>
        </row>
        <row r="516">
          <cell r="A516">
            <v>0</v>
          </cell>
          <cell r="B516">
            <v>0</v>
          </cell>
          <cell r="C516">
            <v>0</v>
          </cell>
          <cell r="D516">
            <v>0</v>
          </cell>
        </row>
        <row r="517">
          <cell r="A517">
            <v>0</v>
          </cell>
          <cell r="B517">
            <v>0</v>
          </cell>
          <cell r="C517">
            <v>0</v>
          </cell>
          <cell r="D517">
            <v>0</v>
          </cell>
        </row>
        <row r="518">
          <cell r="A518">
            <v>0</v>
          </cell>
          <cell r="B518">
            <v>0</v>
          </cell>
          <cell r="C518">
            <v>0</v>
          </cell>
          <cell r="D518">
            <v>0</v>
          </cell>
        </row>
        <row r="519">
          <cell r="A519">
            <v>0</v>
          </cell>
          <cell r="B519">
            <v>0</v>
          </cell>
          <cell r="C519">
            <v>0</v>
          </cell>
          <cell r="D519">
            <v>0</v>
          </cell>
        </row>
        <row r="520">
          <cell r="A520">
            <v>0</v>
          </cell>
          <cell r="B520">
            <v>0</v>
          </cell>
          <cell r="C520">
            <v>0</v>
          </cell>
          <cell r="D520">
            <v>0</v>
          </cell>
        </row>
        <row r="521">
          <cell r="A521">
            <v>0</v>
          </cell>
          <cell r="B521">
            <v>0</v>
          </cell>
          <cell r="C521">
            <v>0</v>
          </cell>
          <cell r="D521">
            <v>0</v>
          </cell>
        </row>
        <row r="522">
          <cell r="A522">
            <v>0</v>
          </cell>
          <cell r="B522">
            <v>0</v>
          </cell>
          <cell r="C522">
            <v>0</v>
          </cell>
          <cell r="D522">
            <v>0</v>
          </cell>
        </row>
        <row r="523">
          <cell r="A523">
            <v>0</v>
          </cell>
          <cell r="B523">
            <v>0</v>
          </cell>
          <cell r="C523">
            <v>0</v>
          </cell>
          <cell r="D523">
            <v>0</v>
          </cell>
        </row>
        <row r="524">
          <cell r="A524">
            <v>0</v>
          </cell>
          <cell r="B524">
            <v>0</v>
          </cell>
          <cell r="C524">
            <v>0</v>
          </cell>
          <cell r="D524">
            <v>0</v>
          </cell>
        </row>
        <row r="525">
          <cell r="A525">
            <v>0</v>
          </cell>
          <cell r="B525">
            <v>0</v>
          </cell>
          <cell r="C525">
            <v>0</v>
          </cell>
          <cell r="D525">
            <v>0</v>
          </cell>
        </row>
        <row r="526">
          <cell r="A526">
            <v>0</v>
          </cell>
          <cell r="B526">
            <v>0</v>
          </cell>
          <cell r="C526">
            <v>0</v>
          </cell>
          <cell r="D526">
            <v>0</v>
          </cell>
        </row>
        <row r="527">
          <cell r="A527">
            <v>0</v>
          </cell>
          <cell r="B527">
            <v>0</v>
          </cell>
          <cell r="C527">
            <v>0</v>
          </cell>
          <cell r="D527">
            <v>0</v>
          </cell>
        </row>
        <row r="528">
          <cell r="A528">
            <v>0</v>
          </cell>
          <cell r="B528">
            <v>0</v>
          </cell>
          <cell r="C528">
            <v>0</v>
          </cell>
          <cell r="D528">
            <v>0</v>
          </cell>
        </row>
        <row r="529">
          <cell r="A529">
            <v>0</v>
          </cell>
          <cell r="B529">
            <v>0</v>
          </cell>
          <cell r="C529">
            <v>0</v>
          </cell>
          <cell r="D529">
            <v>0</v>
          </cell>
        </row>
        <row r="530">
          <cell r="A530">
            <v>0</v>
          </cell>
          <cell r="B530">
            <v>0</v>
          </cell>
          <cell r="C530">
            <v>0</v>
          </cell>
          <cell r="D530">
            <v>0</v>
          </cell>
        </row>
        <row r="531">
          <cell r="A531">
            <v>0</v>
          </cell>
          <cell r="B531">
            <v>0</v>
          </cell>
          <cell r="C531">
            <v>0</v>
          </cell>
          <cell r="D531">
            <v>0</v>
          </cell>
        </row>
        <row r="532">
          <cell r="A532">
            <v>0</v>
          </cell>
          <cell r="B532">
            <v>0</v>
          </cell>
          <cell r="C532">
            <v>0</v>
          </cell>
          <cell r="D532">
            <v>0</v>
          </cell>
        </row>
        <row r="533">
          <cell r="A533">
            <v>0</v>
          </cell>
          <cell r="B533">
            <v>0</v>
          </cell>
          <cell r="C533">
            <v>0</v>
          </cell>
          <cell r="D533">
            <v>0</v>
          </cell>
        </row>
        <row r="534">
          <cell r="A534">
            <v>0</v>
          </cell>
          <cell r="B534">
            <v>0</v>
          </cell>
          <cell r="C534">
            <v>0</v>
          </cell>
          <cell r="D534">
            <v>0</v>
          </cell>
        </row>
        <row r="535">
          <cell r="A535">
            <v>0</v>
          </cell>
          <cell r="B535">
            <v>0</v>
          </cell>
          <cell r="C535">
            <v>0</v>
          </cell>
          <cell r="D535">
            <v>0</v>
          </cell>
        </row>
        <row r="536">
          <cell r="A536">
            <v>0</v>
          </cell>
          <cell r="B536">
            <v>0</v>
          </cell>
          <cell r="C536">
            <v>0</v>
          </cell>
          <cell r="D536">
            <v>0</v>
          </cell>
        </row>
        <row r="537">
          <cell r="A537">
            <v>0</v>
          </cell>
          <cell r="B537">
            <v>0</v>
          </cell>
          <cell r="C537">
            <v>0</v>
          </cell>
          <cell r="D537">
            <v>0</v>
          </cell>
        </row>
        <row r="538">
          <cell r="A538">
            <v>0</v>
          </cell>
          <cell r="B538">
            <v>0</v>
          </cell>
          <cell r="C538">
            <v>0</v>
          </cell>
          <cell r="D538">
            <v>0</v>
          </cell>
        </row>
        <row r="539">
          <cell r="A539">
            <v>0</v>
          </cell>
          <cell r="B539">
            <v>0</v>
          </cell>
          <cell r="C539">
            <v>0</v>
          </cell>
          <cell r="D539">
            <v>0</v>
          </cell>
        </row>
        <row r="540">
          <cell r="A540">
            <v>0</v>
          </cell>
          <cell r="B540">
            <v>0</v>
          </cell>
          <cell r="C540">
            <v>0</v>
          </cell>
          <cell r="D540">
            <v>0</v>
          </cell>
        </row>
        <row r="541">
          <cell r="A541">
            <v>0</v>
          </cell>
          <cell r="B541">
            <v>0</v>
          </cell>
          <cell r="C541">
            <v>0</v>
          </cell>
          <cell r="D541">
            <v>0</v>
          </cell>
        </row>
        <row r="542">
          <cell r="A542">
            <v>0</v>
          </cell>
          <cell r="B542">
            <v>0</v>
          </cell>
          <cell r="C542">
            <v>0</v>
          </cell>
          <cell r="D542">
            <v>0</v>
          </cell>
        </row>
        <row r="543">
          <cell r="A543">
            <v>0</v>
          </cell>
          <cell r="B543">
            <v>0</v>
          </cell>
          <cell r="C543">
            <v>0</v>
          </cell>
          <cell r="D543">
            <v>0</v>
          </cell>
        </row>
        <row r="544">
          <cell r="A544">
            <v>0</v>
          </cell>
          <cell r="B544">
            <v>0</v>
          </cell>
          <cell r="C544">
            <v>0</v>
          </cell>
          <cell r="D544">
            <v>0</v>
          </cell>
        </row>
        <row r="545">
          <cell r="A545">
            <v>0</v>
          </cell>
          <cell r="B545">
            <v>0</v>
          </cell>
          <cell r="C545">
            <v>0</v>
          </cell>
          <cell r="D545">
            <v>0</v>
          </cell>
        </row>
        <row r="546">
          <cell r="A546">
            <v>0</v>
          </cell>
          <cell r="B546">
            <v>0</v>
          </cell>
          <cell r="C546">
            <v>0</v>
          </cell>
          <cell r="D546">
            <v>0</v>
          </cell>
        </row>
        <row r="547">
          <cell r="A547">
            <v>0</v>
          </cell>
          <cell r="B547">
            <v>0</v>
          </cell>
          <cell r="C547">
            <v>0</v>
          </cell>
          <cell r="D547">
            <v>0</v>
          </cell>
        </row>
        <row r="548">
          <cell r="A548">
            <v>0</v>
          </cell>
          <cell r="B548">
            <v>0</v>
          </cell>
          <cell r="C548">
            <v>0</v>
          </cell>
          <cell r="D548">
            <v>0</v>
          </cell>
        </row>
        <row r="549">
          <cell r="A549">
            <v>0</v>
          </cell>
          <cell r="B549">
            <v>0</v>
          </cell>
          <cell r="C549">
            <v>0</v>
          </cell>
          <cell r="D549">
            <v>0</v>
          </cell>
        </row>
        <row r="550">
          <cell r="A550">
            <v>0</v>
          </cell>
          <cell r="B550">
            <v>0</v>
          </cell>
          <cell r="C550">
            <v>0</v>
          </cell>
          <cell r="D550">
            <v>0</v>
          </cell>
        </row>
        <row r="551">
          <cell r="A551">
            <v>0</v>
          </cell>
          <cell r="B551">
            <v>0</v>
          </cell>
          <cell r="C551">
            <v>0</v>
          </cell>
          <cell r="D551">
            <v>0</v>
          </cell>
        </row>
        <row r="552">
          <cell r="A552">
            <v>0</v>
          </cell>
          <cell r="B552">
            <v>0</v>
          </cell>
          <cell r="C552">
            <v>0</v>
          </cell>
          <cell r="D552">
            <v>0</v>
          </cell>
        </row>
        <row r="553">
          <cell r="A553">
            <v>0</v>
          </cell>
          <cell r="B553">
            <v>0</v>
          </cell>
          <cell r="C553">
            <v>0</v>
          </cell>
          <cell r="D553">
            <v>0</v>
          </cell>
        </row>
        <row r="554">
          <cell r="A554">
            <v>0</v>
          </cell>
          <cell r="B554">
            <v>0</v>
          </cell>
          <cell r="C554">
            <v>0</v>
          </cell>
          <cell r="D554">
            <v>0</v>
          </cell>
        </row>
        <row r="555">
          <cell r="A555">
            <v>0</v>
          </cell>
          <cell r="B555">
            <v>0</v>
          </cell>
          <cell r="C555">
            <v>0</v>
          </cell>
          <cell r="D555">
            <v>0</v>
          </cell>
        </row>
        <row r="556">
          <cell r="A556">
            <v>0</v>
          </cell>
          <cell r="B556">
            <v>0</v>
          </cell>
          <cell r="C556">
            <v>0</v>
          </cell>
          <cell r="D556">
            <v>0</v>
          </cell>
        </row>
        <row r="557">
          <cell r="A557">
            <v>0</v>
          </cell>
          <cell r="B557">
            <v>0</v>
          </cell>
          <cell r="C557">
            <v>0</v>
          </cell>
          <cell r="D557">
            <v>0</v>
          </cell>
        </row>
        <row r="558">
          <cell r="A558">
            <v>0</v>
          </cell>
          <cell r="B558">
            <v>0</v>
          </cell>
          <cell r="C558">
            <v>0</v>
          </cell>
          <cell r="D558">
            <v>0</v>
          </cell>
        </row>
        <row r="559">
          <cell r="A559">
            <v>0</v>
          </cell>
          <cell r="B559">
            <v>0</v>
          </cell>
          <cell r="C559">
            <v>0</v>
          </cell>
          <cell r="D559">
            <v>0</v>
          </cell>
        </row>
        <row r="560">
          <cell r="A560">
            <v>0</v>
          </cell>
          <cell r="B560">
            <v>0</v>
          </cell>
          <cell r="C560">
            <v>0</v>
          </cell>
          <cell r="D560">
            <v>0</v>
          </cell>
        </row>
        <row r="561">
          <cell r="A561">
            <v>0</v>
          </cell>
          <cell r="B561">
            <v>0</v>
          </cell>
          <cell r="C561">
            <v>0</v>
          </cell>
          <cell r="D561">
            <v>0</v>
          </cell>
        </row>
        <row r="562">
          <cell r="A562">
            <v>0</v>
          </cell>
          <cell r="B562">
            <v>0</v>
          </cell>
          <cell r="C562">
            <v>0</v>
          </cell>
          <cell r="D562">
            <v>0</v>
          </cell>
        </row>
        <row r="563">
          <cell r="A563">
            <v>0</v>
          </cell>
          <cell r="B563">
            <v>0</v>
          </cell>
          <cell r="C563">
            <v>0</v>
          </cell>
          <cell r="D563">
            <v>0</v>
          </cell>
        </row>
        <row r="564">
          <cell r="A564">
            <v>0</v>
          </cell>
          <cell r="B564">
            <v>0</v>
          </cell>
          <cell r="C564">
            <v>0</v>
          </cell>
          <cell r="D564">
            <v>0</v>
          </cell>
        </row>
        <row r="565">
          <cell r="A565">
            <v>0</v>
          </cell>
          <cell r="B565">
            <v>0</v>
          </cell>
          <cell r="C565">
            <v>0</v>
          </cell>
          <cell r="D565">
            <v>0</v>
          </cell>
        </row>
        <row r="566">
          <cell r="A566">
            <v>0</v>
          </cell>
          <cell r="B566">
            <v>0</v>
          </cell>
          <cell r="C566">
            <v>0</v>
          </cell>
          <cell r="D566">
            <v>0</v>
          </cell>
        </row>
        <row r="567">
          <cell r="A567">
            <v>0</v>
          </cell>
          <cell r="B567">
            <v>0</v>
          </cell>
          <cell r="C567">
            <v>0</v>
          </cell>
          <cell r="D567">
            <v>0</v>
          </cell>
        </row>
        <row r="568">
          <cell r="A568">
            <v>0</v>
          </cell>
          <cell r="B568">
            <v>0</v>
          </cell>
          <cell r="C568">
            <v>0</v>
          </cell>
          <cell r="D568">
            <v>0</v>
          </cell>
        </row>
        <row r="569">
          <cell r="A569">
            <v>0</v>
          </cell>
          <cell r="B569">
            <v>0</v>
          </cell>
          <cell r="C569">
            <v>0</v>
          </cell>
          <cell r="D569">
            <v>0</v>
          </cell>
        </row>
        <row r="570">
          <cell r="A570">
            <v>0</v>
          </cell>
          <cell r="B570">
            <v>0</v>
          </cell>
          <cell r="C570">
            <v>0</v>
          </cell>
          <cell r="D570">
            <v>0</v>
          </cell>
        </row>
        <row r="571">
          <cell r="A571">
            <v>0</v>
          </cell>
          <cell r="B571">
            <v>0</v>
          </cell>
          <cell r="C571">
            <v>0</v>
          </cell>
          <cell r="D571">
            <v>0</v>
          </cell>
        </row>
        <row r="572">
          <cell r="A572">
            <v>0</v>
          </cell>
          <cell r="B572">
            <v>0</v>
          </cell>
          <cell r="C572">
            <v>0</v>
          </cell>
          <cell r="D572">
            <v>0</v>
          </cell>
        </row>
        <row r="573">
          <cell r="A573">
            <v>0</v>
          </cell>
          <cell r="B573">
            <v>0</v>
          </cell>
          <cell r="C573">
            <v>0</v>
          </cell>
          <cell r="D573">
            <v>0</v>
          </cell>
        </row>
        <row r="574">
          <cell r="A574">
            <v>0</v>
          </cell>
          <cell r="B574">
            <v>0</v>
          </cell>
          <cell r="C574">
            <v>0</v>
          </cell>
          <cell r="D574">
            <v>0</v>
          </cell>
        </row>
        <row r="575">
          <cell r="A575">
            <v>0</v>
          </cell>
          <cell r="B575">
            <v>0</v>
          </cell>
          <cell r="C575">
            <v>0</v>
          </cell>
          <cell r="D575">
            <v>0</v>
          </cell>
        </row>
        <row r="576">
          <cell r="A576">
            <v>0</v>
          </cell>
          <cell r="B576">
            <v>0</v>
          </cell>
          <cell r="C576">
            <v>0</v>
          </cell>
          <cell r="D576">
            <v>0</v>
          </cell>
        </row>
        <row r="577">
          <cell r="A577">
            <v>0</v>
          </cell>
          <cell r="B577">
            <v>0</v>
          </cell>
          <cell r="C577">
            <v>0</v>
          </cell>
          <cell r="D577">
            <v>0</v>
          </cell>
        </row>
        <row r="578">
          <cell r="A578">
            <v>0</v>
          </cell>
          <cell r="B578">
            <v>0</v>
          </cell>
          <cell r="C578">
            <v>0</v>
          </cell>
          <cell r="D578">
            <v>0</v>
          </cell>
        </row>
        <row r="579">
          <cell r="A579">
            <v>0</v>
          </cell>
          <cell r="B579">
            <v>0</v>
          </cell>
          <cell r="C579">
            <v>0</v>
          </cell>
          <cell r="D579">
            <v>0</v>
          </cell>
        </row>
        <row r="580">
          <cell r="A580">
            <v>0</v>
          </cell>
          <cell r="B580">
            <v>0</v>
          </cell>
          <cell r="C580">
            <v>0</v>
          </cell>
          <cell r="D580">
            <v>0</v>
          </cell>
        </row>
        <row r="581">
          <cell r="A581">
            <v>0</v>
          </cell>
          <cell r="B581">
            <v>0</v>
          </cell>
          <cell r="C581">
            <v>0</v>
          </cell>
          <cell r="D581">
            <v>0</v>
          </cell>
        </row>
        <row r="582">
          <cell r="A582">
            <v>0</v>
          </cell>
          <cell r="B582">
            <v>0</v>
          </cell>
          <cell r="C582">
            <v>0</v>
          </cell>
          <cell r="D582">
            <v>0</v>
          </cell>
        </row>
        <row r="583">
          <cell r="A583">
            <v>0</v>
          </cell>
          <cell r="B583">
            <v>0</v>
          </cell>
          <cell r="C583">
            <v>0</v>
          </cell>
          <cell r="D583">
            <v>0</v>
          </cell>
        </row>
        <row r="584">
          <cell r="A584">
            <v>0</v>
          </cell>
          <cell r="B584">
            <v>0</v>
          </cell>
          <cell r="C584">
            <v>0</v>
          </cell>
          <cell r="D584">
            <v>0</v>
          </cell>
        </row>
        <row r="585">
          <cell r="A585">
            <v>0</v>
          </cell>
          <cell r="B585">
            <v>0</v>
          </cell>
          <cell r="C585">
            <v>0</v>
          </cell>
          <cell r="D585">
            <v>0</v>
          </cell>
        </row>
        <row r="586">
          <cell r="A586">
            <v>0</v>
          </cell>
          <cell r="B586">
            <v>0</v>
          </cell>
          <cell r="C586">
            <v>0</v>
          </cell>
          <cell r="D586">
            <v>0</v>
          </cell>
        </row>
        <row r="587">
          <cell r="A587">
            <v>0</v>
          </cell>
          <cell r="B587">
            <v>0</v>
          </cell>
          <cell r="C587">
            <v>0</v>
          </cell>
          <cell r="D587">
            <v>0</v>
          </cell>
        </row>
        <row r="588">
          <cell r="A588">
            <v>0</v>
          </cell>
          <cell r="B588">
            <v>0</v>
          </cell>
          <cell r="C588">
            <v>0</v>
          </cell>
          <cell r="D588">
            <v>0</v>
          </cell>
        </row>
        <row r="589">
          <cell r="A589">
            <v>0</v>
          </cell>
          <cell r="B589">
            <v>0</v>
          </cell>
          <cell r="C589">
            <v>0</v>
          </cell>
          <cell r="D589">
            <v>0</v>
          </cell>
        </row>
        <row r="590">
          <cell r="A590">
            <v>0</v>
          </cell>
          <cell r="B590">
            <v>0</v>
          </cell>
          <cell r="C590">
            <v>0</v>
          </cell>
          <cell r="D590">
            <v>0</v>
          </cell>
        </row>
        <row r="591">
          <cell r="A591">
            <v>0</v>
          </cell>
          <cell r="B591">
            <v>0</v>
          </cell>
          <cell r="C591">
            <v>0</v>
          </cell>
          <cell r="D591">
            <v>0</v>
          </cell>
        </row>
        <row r="592">
          <cell r="A592">
            <v>0</v>
          </cell>
          <cell r="B592">
            <v>0</v>
          </cell>
          <cell r="C592">
            <v>0</v>
          </cell>
          <cell r="D592">
            <v>0</v>
          </cell>
        </row>
        <row r="593">
          <cell r="A593">
            <v>0</v>
          </cell>
          <cell r="B593">
            <v>0</v>
          </cell>
          <cell r="C593">
            <v>0</v>
          </cell>
          <cell r="D593">
            <v>0</v>
          </cell>
        </row>
        <row r="594">
          <cell r="A594">
            <v>0</v>
          </cell>
          <cell r="B594">
            <v>0</v>
          </cell>
          <cell r="C594">
            <v>0</v>
          </cell>
          <cell r="D594">
            <v>0</v>
          </cell>
        </row>
        <row r="595">
          <cell r="A595">
            <v>0</v>
          </cell>
          <cell r="B595">
            <v>0</v>
          </cell>
          <cell r="C595">
            <v>0</v>
          </cell>
          <cell r="D595">
            <v>0</v>
          </cell>
        </row>
        <row r="596">
          <cell r="A596">
            <v>0</v>
          </cell>
          <cell r="B596">
            <v>0</v>
          </cell>
          <cell r="C596">
            <v>0</v>
          </cell>
          <cell r="D596">
            <v>0</v>
          </cell>
        </row>
        <row r="597">
          <cell r="A597">
            <v>0</v>
          </cell>
          <cell r="B597">
            <v>0</v>
          </cell>
          <cell r="C597">
            <v>0</v>
          </cell>
          <cell r="D597">
            <v>0</v>
          </cell>
        </row>
        <row r="598">
          <cell r="A598">
            <v>0</v>
          </cell>
          <cell r="B598">
            <v>0</v>
          </cell>
          <cell r="C598">
            <v>0</v>
          </cell>
          <cell r="D598">
            <v>0</v>
          </cell>
        </row>
        <row r="599">
          <cell r="A599">
            <v>0</v>
          </cell>
          <cell r="B599">
            <v>0</v>
          </cell>
          <cell r="C599">
            <v>0</v>
          </cell>
          <cell r="D599">
            <v>0</v>
          </cell>
        </row>
        <row r="600">
          <cell r="A600">
            <v>0</v>
          </cell>
          <cell r="B600">
            <v>0</v>
          </cell>
          <cell r="C600">
            <v>0</v>
          </cell>
          <cell r="D600">
            <v>0</v>
          </cell>
        </row>
        <row r="601">
          <cell r="A601">
            <v>0</v>
          </cell>
          <cell r="B601">
            <v>0</v>
          </cell>
          <cell r="C601">
            <v>0</v>
          </cell>
          <cell r="D601">
            <v>0</v>
          </cell>
        </row>
        <row r="602">
          <cell r="A602">
            <v>0</v>
          </cell>
          <cell r="B602">
            <v>0</v>
          </cell>
          <cell r="C602">
            <v>0</v>
          </cell>
          <cell r="D602">
            <v>0</v>
          </cell>
        </row>
        <row r="603">
          <cell r="A603">
            <v>0</v>
          </cell>
          <cell r="B603">
            <v>0</v>
          </cell>
          <cell r="C603">
            <v>0</v>
          </cell>
          <cell r="D603">
            <v>0</v>
          </cell>
        </row>
        <row r="604">
          <cell r="A604">
            <v>0</v>
          </cell>
          <cell r="B604">
            <v>0</v>
          </cell>
          <cell r="C604">
            <v>0</v>
          </cell>
          <cell r="D604">
            <v>0</v>
          </cell>
        </row>
        <row r="605">
          <cell r="A605">
            <v>0</v>
          </cell>
          <cell r="B605">
            <v>0</v>
          </cell>
          <cell r="C605">
            <v>0</v>
          </cell>
          <cell r="D605">
            <v>0</v>
          </cell>
        </row>
        <row r="606">
          <cell r="A606">
            <v>0</v>
          </cell>
          <cell r="B606">
            <v>0</v>
          </cell>
          <cell r="C606">
            <v>0</v>
          </cell>
          <cell r="D606">
            <v>0</v>
          </cell>
        </row>
        <row r="607">
          <cell r="A607">
            <v>0</v>
          </cell>
          <cell r="B607">
            <v>0</v>
          </cell>
          <cell r="C607">
            <v>0</v>
          </cell>
          <cell r="D607">
            <v>0</v>
          </cell>
        </row>
        <row r="608">
          <cell r="A608">
            <v>0</v>
          </cell>
          <cell r="B608">
            <v>0</v>
          </cell>
          <cell r="C608">
            <v>0</v>
          </cell>
          <cell r="D608">
            <v>0</v>
          </cell>
        </row>
        <row r="609">
          <cell r="A609">
            <v>0</v>
          </cell>
          <cell r="B609">
            <v>0</v>
          </cell>
          <cell r="C609">
            <v>0</v>
          </cell>
          <cell r="D609">
            <v>0</v>
          </cell>
        </row>
        <row r="610">
          <cell r="A610">
            <v>0</v>
          </cell>
          <cell r="B610">
            <v>0</v>
          </cell>
          <cell r="C610">
            <v>0</v>
          </cell>
          <cell r="D610">
            <v>0</v>
          </cell>
        </row>
        <row r="611">
          <cell r="A611">
            <v>0</v>
          </cell>
          <cell r="B611">
            <v>0</v>
          </cell>
          <cell r="C611">
            <v>0</v>
          </cell>
          <cell r="D611">
            <v>0</v>
          </cell>
        </row>
        <row r="612">
          <cell r="A612">
            <v>0</v>
          </cell>
          <cell r="B612">
            <v>0</v>
          </cell>
          <cell r="C612">
            <v>0</v>
          </cell>
          <cell r="D612">
            <v>0</v>
          </cell>
        </row>
        <row r="613">
          <cell r="A613">
            <v>0</v>
          </cell>
          <cell r="B613">
            <v>0</v>
          </cell>
          <cell r="C613">
            <v>0</v>
          </cell>
          <cell r="D613">
            <v>0</v>
          </cell>
        </row>
        <row r="614">
          <cell r="A614">
            <v>0</v>
          </cell>
          <cell r="B614">
            <v>0</v>
          </cell>
          <cell r="C614">
            <v>0</v>
          </cell>
          <cell r="D614">
            <v>0</v>
          </cell>
        </row>
        <row r="615">
          <cell r="A615">
            <v>0</v>
          </cell>
          <cell r="B615">
            <v>0</v>
          </cell>
          <cell r="C615">
            <v>0</v>
          </cell>
          <cell r="D615">
            <v>0</v>
          </cell>
        </row>
        <row r="616">
          <cell r="A616">
            <v>0</v>
          </cell>
          <cell r="B616">
            <v>0</v>
          </cell>
          <cell r="C616">
            <v>0</v>
          </cell>
          <cell r="D616">
            <v>0</v>
          </cell>
        </row>
        <row r="617">
          <cell r="A617">
            <v>0</v>
          </cell>
          <cell r="B617">
            <v>0</v>
          </cell>
          <cell r="C617">
            <v>0</v>
          </cell>
          <cell r="D617">
            <v>0</v>
          </cell>
        </row>
        <row r="618">
          <cell r="A618">
            <v>0</v>
          </cell>
          <cell r="B618">
            <v>0</v>
          </cell>
          <cell r="C618">
            <v>0</v>
          </cell>
          <cell r="D618">
            <v>0</v>
          </cell>
        </row>
        <row r="619">
          <cell r="A619">
            <v>0</v>
          </cell>
          <cell r="B619">
            <v>0</v>
          </cell>
          <cell r="C619">
            <v>0</v>
          </cell>
          <cell r="D619">
            <v>0</v>
          </cell>
        </row>
        <row r="620">
          <cell r="A620">
            <v>0</v>
          </cell>
          <cell r="B620">
            <v>0</v>
          </cell>
          <cell r="C620">
            <v>0</v>
          </cell>
          <cell r="D620">
            <v>0</v>
          </cell>
        </row>
        <row r="621">
          <cell r="A621">
            <v>0</v>
          </cell>
          <cell r="B621">
            <v>0</v>
          </cell>
          <cell r="C621">
            <v>0</v>
          </cell>
          <cell r="D621">
            <v>0</v>
          </cell>
        </row>
        <row r="622">
          <cell r="A622">
            <v>0</v>
          </cell>
          <cell r="B622">
            <v>0</v>
          </cell>
          <cell r="C622">
            <v>0</v>
          </cell>
          <cell r="D622">
            <v>0</v>
          </cell>
        </row>
        <row r="623">
          <cell r="A623">
            <v>0</v>
          </cell>
          <cell r="B623">
            <v>0</v>
          </cell>
          <cell r="C623">
            <v>0</v>
          </cell>
          <cell r="D623">
            <v>0</v>
          </cell>
        </row>
        <row r="624">
          <cell r="A624">
            <v>0</v>
          </cell>
          <cell r="B624">
            <v>0</v>
          </cell>
          <cell r="C624">
            <v>0</v>
          </cell>
          <cell r="D624">
            <v>0</v>
          </cell>
        </row>
        <row r="625">
          <cell r="A625">
            <v>0</v>
          </cell>
          <cell r="B625">
            <v>0</v>
          </cell>
          <cell r="C625">
            <v>0</v>
          </cell>
          <cell r="D625">
            <v>0</v>
          </cell>
        </row>
        <row r="626">
          <cell r="A626">
            <v>0</v>
          </cell>
          <cell r="B626">
            <v>0</v>
          </cell>
          <cell r="C626">
            <v>0</v>
          </cell>
          <cell r="D626">
            <v>0</v>
          </cell>
        </row>
        <row r="627">
          <cell r="A627">
            <v>0</v>
          </cell>
          <cell r="B627">
            <v>0</v>
          </cell>
          <cell r="C627">
            <v>0</v>
          </cell>
          <cell r="D627">
            <v>0</v>
          </cell>
        </row>
        <row r="628">
          <cell r="A628">
            <v>0</v>
          </cell>
          <cell r="B628">
            <v>0</v>
          </cell>
          <cell r="C628">
            <v>0</v>
          </cell>
          <cell r="D628">
            <v>0</v>
          </cell>
        </row>
        <row r="629">
          <cell r="A629">
            <v>0</v>
          </cell>
          <cell r="B629">
            <v>0</v>
          </cell>
          <cell r="C629">
            <v>0</v>
          </cell>
          <cell r="D629">
            <v>0</v>
          </cell>
        </row>
        <row r="630">
          <cell r="A630">
            <v>0</v>
          </cell>
          <cell r="B630">
            <v>0</v>
          </cell>
          <cell r="C630">
            <v>0</v>
          </cell>
          <cell r="D630">
            <v>0</v>
          </cell>
        </row>
        <row r="631">
          <cell r="A631">
            <v>0</v>
          </cell>
          <cell r="B631">
            <v>0</v>
          </cell>
          <cell r="C631">
            <v>0</v>
          </cell>
          <cell r="D631">
            <v>0</v>
          </cell>
        </row>
        <row r="632">
          <cell r="A632">
            <v>0</v>
          </cell>
          <cell r="B632">
            <v>0</v>
          </cell>
          <cell r="C632">
            <v>0</v>
          </cell>
          <cell r="D632">
            <v>0</v>
          </cell>
        </row>
        <row r="633">
          <cell r="A633">
            <v>0</v>
          </cell>
          <cell r="B633">
            <v>0</v>
          </cell>
          <cell r="C633">
            <v>0</v>
          </cell>
          <cell r="D633">
            <v>0</v>
          </cell>
        </row>
        <row r="634">
          <cell r="A634">
            <v>0</v>
          </cell>
          <cell r="B634">
            <v>0</v>
          </cell>
          <cell r="C634">
            <v>0</v>
          </cell>
          <cell r="D634">
            <v>0</v>
          </cell>
        </row>
        <row r="635">
          <cell r="A635">
            <v>0</v>
          </cell>
          <cell r="B635">
            <v>0</v>
          </cell>
          <cell r="C635">
            <v>0</v>
          </cell>
          <cell r="D635">
            <v>0</v>
          </cell>
        </row>
        <row r="636">
          <cell r="A636">
            <v>0</v>
          </cell>
          <cell r="B636">
            <v>0</v>
          </cell>
          <cell r="C636">
            <v>0</v>
          </cell>
          <cell r="D636">
            <v>0</v>
          </cell>
        </row>
        <row r="637">
          <cell r="A637">
            <v>0</v>
          </cell>
          <cell r="B637">
            <v>0</v>
          </cell>
          <cell r="C637">
            <v>0</v>
          </cell>
          <cell r="D637">
            <v>0</v>
          </cell>
        </row>
        <row r="638">
          <cell r="A638">
            <v>0</v>
          </cell>
          <cell r="B638">
            <v>0</v>
          </cell>
          <cell r="C638">
            <v>0</v>
          </cell>
          <cell r="D638">
            <v>0</v>
          </cell>
        </row>
        <row r="639">
          <cell r="A639">
            <v>0</v>
          </cell>
          <cell r="B639">
            <v>0</v>
          </cell>
          <cell r="C639">
            <v>0</v>
          </cell>
          <cell r="D639">
            <v>0</v>
          </cell>
        </row>
        <row r="640">
          <cell r="A640">
            <v>0</v>
          </cell>
          <cell r="B640">
            <v>0</v>
          </cell>
          <cell r="C640">
            <v>0</v>
          </cell>
          <cell r="D640">
            <v>0</v>
          </cell>
        </row>
        <row r="641">
          <cell r="A641">
            <v>0</v>
          </cell>
          <cell r="B641">
            <v>0</v>
          </cell>
          <cell r="C641">
            <v>0</v>
          </cell>
          <cell r="D641">
            <v>0</v>
          </cell>
        </row>
        <row r="642">
          <cell r="A642">
            <v>0</v>
          </cell>
          <cell r="B642">
            <v>0</v>
          </cell>
          <cell r="C642">
            <v>0</v>
          </cell>
          <cell r="D642">
            <v>0</v>
          </cell>
        </row>
        <row r="643">
          <cell r="A643">
            <v>0</v>
          </cell>
          <cell r="B643">
            <v>0</v>
          </cell>
          <cell r="C643">
            <v>0</v>
          </cell>
          <cell r="D643">
            <v>0</v>
          </cell>
        </row>
        <row r="644">
          <cell r="A644">
            <v>0</v>
          </cell>
          <cell r="B644">
            <v>0</v>
          </cell>
          <cell r="C644">
            <v>0</v>
          </cell>
          <cell r="D644">
            <v>0</v>
          </cell>
        </row>
        <row r="645">
          <cell r="A645">
            <v>0</v>
          </cell>
          <cell r="B645">
            <v>0</v>
          </cell>
          <cell r="C645">
            <v>0</v>
          </cell>
          <cell r="D645">
            <v>0</v>
          </cell>
        </row>
        <row r="646">
          <cell r="A646">
            <v>0</v>
          </cell>
          <cell r="B646">
            <v>0</v>
          </cell>
          <cell r="C646">
            <v>0</v>
          </cell>
          <cell r="D646">
            <v>0</v>
          </cell>
        </row>
        <row r="647">
          <cell r="A647">
            <v>0</v>
          </cell>
          <cell r="B647">
            <v>0</v>
          </cell>
          <cell r="C647">
            <v>0</v>
          </cell>
          <cell r="D647">
            <v>0</v>
          </cell>
        </row>
        <row r="648">
          <cell r="A648">
            <v>0</v>
          </cell>
          <cell r="B648">
            <v>0</v>
          </cell>
          <cell r="C648">
            <v>0</v>
          </cell>
          <cell r="D648">
            <v>0</v>
          </cell>
        </row>
        <row r="649">
          <cell r="A649">
            <v>0</v>
          </cell>
          <cell r="B649">
            <v>0</v>
          </cell>
          <cell r="C649">
            <v>0</v>
          </cell>
          <cell r="D649">
            <v>0</v>
          </cell>
        </row>
        <row r="650">
          <cell r="A650">
            <v>0</v>
          </cell>
          <cell r="B650">
            <v>0</v>
          </cell>
          <cell r="C650">
            <v>0</v>
          </cell>
          <cell r="D650">
            <v>0</v>
          </cell>
        </row>
        <row r="651">
          <cell r="A651">
            <v>0</v>
          </cell>
          <cell r="B651">
            <v>0</v>
          </cell>
          <cell r="C651">
            <v>0</v>
          </cell>
          <cell r="D651">
            <v>0</v>
          </cell>
        </row>
        <row r="652">
          <cell r="A652">
            <v>0</v>
          </cell>
          <cell r="B652">
            <v>0</v>
          </cell>
          <cell r="C652">
            <v>0</v>
          </cell>
          <cell r="D652">
            <v>0</v>
          </cell>
        </row>
        <row r="653">
          <cell r="A653">
            <v>0</v>
          </cell>
          <cell r="B653">
            <v>0</v>
          </cell>
          <cell r="C653">
            <v>0</v>
          </cell>
          <cell r="D653">
            <v>0</v>
          </cell>
        </row>
        <row r="654">
          <cell r="A654">
            <v>0</v>
          </cell>
          <cell r="B654">
            <v>0</v>
          </cell>
          <cell r="C654">
            <v>0</v>
          </cell>
          <cell r="D654">
            <v>0</v>
          </cell>
        </row>
        <row r="655">
          <cell r="A655">
            <v>0</v>
          </cell>
          <cell r="B655">
            <v>0</v>
          </cell>
          <cell r="C655">
            <v>0</v>
          </cell>
          <cell r="D655">
            <v>0</v>
          </cell>
        </row>
        <row r="656">
          <cell r="A656">
            <v>0</v>
          </cell>
          <cell r="B656">
            <v>0</v>
          </cell>
          <cell r="C656">
            <v>0</v>
          </cell>
          <cell r="D656">
            <v>0</v>
          </cell>
        </row>
        <row r="657">
          <cell r="A657">
            <v>0</v>
          </cell>
          <cell r="B657">
            <v>0</v>
          </cell>
          <cell r="C657">
            <v>0</v>
          </cell>
          <cell r="D657">
            <v>0</v>
          </cell>
        </row>
        <row r="658">
          <cell r="A658">
            <v>0</v>
          </cell>
          <cell r="B658">
            <v>0</v>
          </cell>
          <cell r="C658">
            <v>0</v>
          </cell>
          <cell r="D658">
            <v>0</v>
          </cell>
        </row>
        <row r="659">
          <cell r="A659">
            <v>0</v>
          </cell>
          <cell r="B659">
            <v>0</v>
          </cell>
          <cell r="C659">
            <v>0</v>
          </cell>
          <cell r="D659">
            <v>0</v>
          </cell>
        </row>
        <row r="660">
          <cell r="A660">
            <v>0</v>
          </cell>
          <cell r="B660">
            <v>0</v>
          </cell>
          <cell r="C660">
            <v>0</v>
          </cell>
          <cell r="D660">
            <v>0</v>
          </cell>
        </row>
        <row r="661">
          <cell r="A661">
            <v>0</v>
          </cell>
          <cell r="B661">
            <v>0</v>
          </cell>
          <cell r="C661">
            <v>0</v>
          </cell>
          <cell r="D661">
            <v>0</v>
          </cell>
        </row>
        <row r="662">
          <cell r="A662">
            <v>0</v>
          </cell>
          <cell r="B662">
            <v>0</v>
          </cell>
          <cell r="C662">
            <v>0</v>
          </cell>
          <cell r="D662">
            <v>0</v>
          </cell>
        </row>
        <row r="663">
          <cell r="A663">
            <v>0</v>
          </cell>
          <cell r="B663">
            <v>0</v>
          </cell>
          <cell r="C663">
            <v>0</v>
          </cell>
          <cell r="D663">
            <v>0</v>
          </cell>
        </row>
        <row r="664">
          <cell r="A664">
            <v>0</v>
          </cell>
          <cell r="B664">
            <v>0</v>
          </cell>
          <cell r="C664">
            <v>0</v>
          </cell>
          <cell r="D664">
            <v>0</v>
          </cell>
        </row>
        <row r="665">
          <cell r="A665">
            <v>0</v>
          </cell>
          <cell r="B665">
            <v>0</v>
          </cell>
          <cell r="C665">
            <v>0</v>
          </cell>
          <cell r="D665">
            <v>0</v>
          </cell>
        </row>
        <row r="666">
          <cell r="A666">
            <v>0</v>
          </cell>
          <cell r="B666">
            <v>0</v>
          </cell>
          <cell r="C666">
            <v>0</v>
          </cell>
          <cell r="D666">
            <v>0</v>
          </cell>
        </row>
        <row r="667">
          <cell r="A667">
            <v>0</v>
          </cell>
          <cell r="B667">
            <v>0</v>
          </cell>
          <cell r="C667">
            <v>0</v>
          </cell>
          <cell r="D667">
            <v>0</v>
          </cell>
        </row>
        <row r="668">
          <cell r="A668">
            <v>0</v>
          </cell>
          <cell r="B668">
            <v>0</v>
          </cell>
          <cell r="C668">
            <v>0</v>
          </cell>
          <cell r="D668">
            <v>0</v>
          </cell>
        </row>
        <row r="669">
          <cell r="A669">
            <v>0</v>
          </cell>
          <cell r="B669">
            <v>0</v>
          </cell>
          <cell r="C669">
            <v>0</v>
          </cell>
          <cell r="D669">
            <v>0</v>
          </cell>
        </row>
        <row r="670">
          <cell r="A670">
            <v>0</v>
          </cell>
          <cell r="B670">
            <v>0</v>
          </cell>
          <cell r="C670">
            <v>0</v>
          </cell>
          <cell r="D670">
            <v>0</v>
          </cell>
        </row>
        <row r="671">
          <cell r="A671">
            <v>0</v>
          </cell>
          <cell r="B671">
            <v>0</v>
          </cell>
          <cell r="C671">
            <v>0</v>
          </cell>
          <cell r="D671">
            <v>0</v>
          </cell>
        </row>
        <row r="672">
          <cell r="A672">
            <v>0</v>
          </cell>
          <cell r="B672">
            <v>0</v>
          </cell>
          <cell r="C672">
            <v>0</v>
          </cell>
          <cell r="D672">
            <v>0</v>
          </cell>
        </row>
        <row r="673">
          <cell r="A673">
            <v>0</v>
          </cell>
          <cell r="B673">
            <v>0</v>
          </cell>
          <cell r="C673">
            <v>0</v>
          </cell>
          <cell r="D673">
            <v>0</v>
          </cell>
        </row>
        <row r="674">
          <cell r="A674">
            <v>0</v>
          </cell>
          <cell r="B674">
            <v>0</v>
          </cell>
          <cell r="C674">
            <v>0</v>
          </cell>
          <cell r="D674">
            <v>0</v>
          </cell>
        </row>
        <row r="675">
          <cell r="A675">
            <v>0</v>
          </cell>
          <cell r="B675">
            <v>0</v>
          </cell>
          <cell r="C675">
            <v>0</v>
          </cell>
          <cell r="D675">
            <v>0</v>
          </cell>
        </row>
        <row r="676">
          <cell r="A676">
            <v>0</v>
          </cell>
          <cell r="B676">
            <v>0</v>
          </cell>
          <cell r="C676">
            <v>0</v>
          </cell>
          <cell r="D676">
            <v>0</v>
          </cell>
        </row>
        <row r="677">
          <cell r="A677">
            <v>0</v>
          </cell>
          <cell r="B677">
            <v>0</v>
          </cell>
          <cell r="C677">
            <v>0</v>
          </cell>
          <cell r="D677">
            <v>0</v>
          </cell>
        </row>
        <row r="678">
          <cell r="A678">
            <v>0</v>
          </cell>
          <cell r="B678">
            <v>0</v>
          </cell>
          <cell r="C678">
            <v>0</v>
          </cell>
          <cell r="D678">
            <v>0</v>
          </cell>
        </row>
        <row r="679">
          <cell r="A679">
            <v>0</v>
          </cell>
          <cell r="B679">
            <v>0</v>
          </cell>
          <cell r="C679">
            <v>0</v>
          </cell>
          <cell r="D679">
            <v>0</v>
          </cell>
        </row>
        <row r="680">
          <cell r="A680">
            <v>0</v>
          </cell>
          <cell r="B680">
            <v>0</v>
          </cell>
          <cell r="C680">
            <v>0</v>
          </cell>
          <cell r="D680">
            <v>0</v>
          </cell>
        </row>
        <row r="681">
          <cell r="A681">
            <v>0</v>
          </cell>
          <cell r="B681">
            <v>0</v>
          </cell>
          <cell r="C681">
            <v>0</v>
          </cell>
          <cell r="D681">
            <v>0</v>
          </cell>
        </row>
        <row r="682">
          <cell r="A682">
            <v>0</v>
          </cell>
          <cell r="B682">
            <v>0</v>
          </cell>
          <cell r="C682">
            <v>0</v>
          </cell>
          <cell r="D682">
            <v>0</v>
          </cell>
        </row>
        <row r="683">
          <cell r="A683">
            <v>0</v>
          </cell>
          <cell r="B683">
            <v>0</v>
          </cell>
          <cell r="C683">
            <v>0</v>
          </cell>
          <cell r="D683">
            <v>0</v>
          </cell>
        </row>
        <row r="684">
          <cell r="A684">
            <v>0</v>
          </cell>
          <cell r="B684">
            <v>0</v>
          </cell>
          <cell r="C684">
            <v>0</v>
          </cell>
          <cell r="D684">
            <v>0</v>
          </cell>
        </row>
        <row r="685">
          <cell r="A685">
            <v>0</v>
          </cell>
          <cell r="B685">
            <v>0</v>
          </cell>
          <cell r="C685">
            <v>0</v>
          </cell>
          <cell r="D685">
            <v>0</v>
          </cell>
        </row>
        <row r="686">
          <cell r="A686">
            <v>0</v>
          </cell>
          <cell r="B686">
            <v>0</v>
          </cell>
          <cell r="C686">
            <v>0</v>
          </cell>
          <cell r="D686">
            <v>0</v>
          </cell>
        </row>
        <row r="687">
          <cell r="A687">
            <v>0</v>
          </cell>
          <cell r="B687">
            <v>0</v>
          </cell>
          <cell r="C687">
            <v>0</v>
          </cell>
          <cell r="D687">
            <v>0</v>
          </cell>
        </row>
        <row r="688">
          <cell r="A688">
            <v>0</v>
          </cell>
          <cell r="B688">
            <v>0</v>
          </cell>
          <cell r="C688">
            <v>0</v>
          </cell>
          <cell r="D688">
            <v>0</v>
          </cell>
        </row>
        <row r="689">
          <cell r="A689">
            <v>0</v>
          </cell>
          <cell r="B689">
            <v>0</v>
          </cell>
          <cell r="C689">
            <v>0</v>
          </cell>
          <cell r="D689">
            <v>0</v>
          </cell>
        </row>
        <row r="690">
          <cell r="A690">
            <v>0</v>
          </cell>
          <cell r="B690">
            <v>0</v>
          </cell>
          <cell r="C690">
            <v>0</v>
          </cell>
          <cell r="D690">
            <v>0</v>
          </cell>
        </row>
        <row r="691">
          <cell r="A691">
            <v>0</v>
          </cell>
          <cell r="B691">
            <v>0</v>
          </cell>
          <cell r="C691">
            <v>0</v>
          </cell>
          <cell r="D691">
            <v>0</v>
          </cell>
        </row>
        <row r="692">
          <cell r="A692">
            <v>0</v>
          </cell>
          <cell r="B692">
            <v>0</v>
          </cell>
          <cell r="C692">
            <v>0</v>
          </cell>
          <cell r="D692">
            <v>0</v>
          </cell>
        </row>
        <row r="693">
          <cell r="A693">
            <v>0</v>
          </cell>
          <cell r="B693">
            <v>0</v>
          </cell>
          <cell r="C693">
            <v>0</v>
          </cell>
          <cell r="D693">
            <v>0</v>
          </cell>
        </row>
        <row r="694">
          <cell r="A694">
            <v>0</v>
          </cell>
          <cell r="B694">
            <v>0</v>
          </cell>
          <cell r="C694">
            <v>0</v>
          </cell>
          <cell r="D694">
            <v>0</v>
          </cell>
        </row>
        <row r="695">
          <cell r="A695">
            <v>0</v>
          </cell>
          <cell r="B695">
            <v>0</v>
          </cell>
          <cell r="C695">
            <v>0</v>
          </cell>
          <cell r="D695">
            <v>0</v>
          </cell>
        </row>
        <row r="696">
          <cell r="A696">
            <v>0</v>
          </cell>
          <cell r="B696">
            <v>0</v>
          </cell>
          <cell r="C696">
            <v>0</v>
          </cell>
          <cell r="D696">
            <v>0</v>
          </cell>
        </row>
        <row r="697">
          <cell r="A697">
            <v>0</v>
          </cell>
          <cell r="B697">
            <v>0</v>
          </cell>
          <cell r="C697">
            <v>0</v>
          </cell>
          <cell r="D697">
            <v>0</v>
          </cell>
        </row>
        <row r="698">
          <cell r="A698">
            <v>0</v>
          </cell>
          <cell r="B698">
            <v>0</v>
          </cell>
          <cell r="C698">
            <v>0</v>
          </cell>
          <cell r="D698">
            <v>0</v>
          </cell>
        </row>
        <row r="699">
          <cell r="A699">
            <v>0</v>
          </cell>
          <cell r="B699">
            <v>0</v>
          </cell>
          <cell r="C699">
            <v>0</v>
          </cell>
          <cell r="D699">
            <v>0</v>
          </cell>
        </row>
        <row r="700">
          <cell r="A700">
            <v>0</v>
          </cell>
          <cell r="B700">
            <v>0</v>
          </cell>
          <cell r="C700">
            <v>0</v>
          </cell>
          <cell r="D700">
            <v>0</v>
          </cell>
        </row>
        <row r="701">
          <cell r="A701">
            <v>0</v>
          </cell>
          <cell r="B701">
            <v>0</v>
          </cell>
          <cell r="C701">
            <v>0</v>
          </cell>
          <cell r="D701">
            <v>0</v>
          </cell>
        </row>
        <row r="702">
          <cell r="A702">
            <v>0</v>
          </cell>
          <cell r="B702">
            <v>0</v>
          </cell>
          <cell r="C702">
            <v>0</v>
          </cell>
          <cell r="D702">
            <v>0</v>
          </cell>
        </row>
        <row r="703">
          <cell r="A703">
            <v>0</v>
          </cell>
          <cell r="B703">
            <v>0</v>
          </cell>
          <cell r="C703">
            <v>0</v>
          </cell>
          <cell r="D703">
            <v>0</v>
          </cell>
        </row>
        <row r="704">
          <cell r="A704">
            <v>0</v>
          </cell>
          <cell r="B704">
            <v>0</v>
          </cell>
          <cell r="C704">
            <v>0</v>
          </cell>
          <cell r="D704">
            <v>0</v>
          </cell>
        </row>
        <row r="705">
          <cell r="A705">
            <v>0</v>
          </cell>
          <cell r="B705">
            <v>0</v>
          </cell>
          <cell r="C705">
            <v>0</v>
          </cell>
          <cell r="D705">
            <v>0</v>
          </cell>
        </row>
        <row r="706">
          <cell r="A706">
            <v>0</v>
          </cell>
          <cell r="B706">
            <v>0</v>
          </cell>
          <cell r="C706">
            <v>0</v>
          </cell>
          <cell r="D706">
            <v>0</v>
          </cell>
        </row>
        <row r="707">
          <cell r="A707">
            <v>0</v>
          </cell>
          <cell r="B707">
            <v>0</v>
          </cell>
          <cell r="C707">
            <v>0</v>
          </cell>
          <cell r="D707">
            <v>0</v>
          </cell>
        </row>
        <row r="708">
          <cell r="A708">
            <v>0</v>
          </cell>
          <cell r="B708">
            <v>0</v>
          </cell>
          <cell r="C708">
            <v>0</v>
          </cell>
          <cell r="D708">
            <v>0</v>
          </cell>
        </row>
        <row r="709">
          <cell r="A709">
            <v>0</v>
          </cell>
          <cell r="B709">
            <v>0</v>
          </cell>
          <cell r="C709">
            <v>0</v>
          </cell>
          <cell r="D709">
            <v>0</v>
          </cell>
        </row>
        <row r="710">
          <cell r="A710">
            <v>0</v>
          </cell>
          <cell r="B710">
            <v>0</v>
          </cell>
          <cell r="C710">
            <v>0</v>
          </cell>
          <cell r="D710">
            <v>0</v>
          </cell>
        </row>
        <row r="711">
          <cell r="A711">
            <v>0</v>
          </cell>
          <cell r="B711">
            <v>0</v>
          </cell>
          <cell r="C711">
            <v>0</v>
          </cell>
          <cell r="D711">
            <v>0</v>
          </cell>
        </row>
        <row r="712">
          <cell r="A712">
            <v>0</v>
          </cell>
          <cell r="B712">
            <v>0</v>
          </cell>
          <cell r="C712">
            <v>0</v>
          </cell>
          <cell r="D712">
            <v>0</v>
          </cell>
        </row>
        <row r="713">
          <cell r="A713">
            <v>0</v>
          </cell>
          <cell r="B713">
            <v>0</v>
          </cell>
          <cell r="C713">
            <v>0</v>
          </cell>
          <cell r="D713">
            <v>0</v>
          </cell>
        </row>
        <row r="714">
          <cell r="A714">
            <v>0</v>
          </cell>
          <cell r="B714">
            <v>0</v>
          </cell>
          <cell r="C714">
            <v>0</v>
          </cell>
          <cell r="D714">
            <v>0</v>
          </cell>
        </row>
        <row r="715">
          <cell r="A715">
            <v>0</v>
          </cell>
          <cell r="B715">
            <v>0</v>
          </cell>
          <cell r="C715">
            <v>0</v>
          </cell>
          <cell r="D715">
            <v>0</v>
          </cell>
        </row>
        <row r="716">
          <cell r="A716">
            <v>0</v>
          </cell>
          <cell r="B716">
            <v>0</v>
          </cell>
          <cell r="C716">
            <v>0</v>
          </cell>
          <cell r="D716">
            <v>0</v>
          </cell>
        </row>
        <row r="717">
          <cell r="A717">
            <v>0</v>
          </cell>
          <cell r="B717">
            <v>0</v>
          </cell>
          <cell r="C717">
            <v>0</v>
          </cell>
          <cell r="D717">
            <v>0</v>
          </cell>
        </row>
        <row r="718">
          <cell r="A718">
            <v>0</v>
          </cell>
          <cell r="B718">
            <v>0</v>
          </cell>
          <cell r="C718">
            <v>0</v>
          </cell>
          <cell r="D718">
            <v>0</v>
          </cell>
        </row>
        <row r="719">
          <cell r="A719">
            <v>0</v>
          </cell>
          <cell r="B719">
            <v>0</v>
          </cell>
          <cell r="C719">
            <v>0</v>
          </cell>
          <cell r="D719">
            <v>0</v>
          </cell>
        </row>
        <row r="720">
          <cell r="A720">
            <v>0</v>
          </cell>
          <cell r="B720">
            <v>0</v>
          </cell>
          <cell r="C720">
            <v>0</v>
          </cell>
          <cell r="D720">
            <v>0</v>
          </cell>
        </row>
        <row r="721">
          <cell r="A721">
            <v>0</v>
          </cell>
          <cell r="B721">
            <v>0</v>
          </cell>
          <cell r="C721">
            <v>0</v>
          </cell>
          <cell r="D721">
            <v>0</v>
          </cell>
        </row>
        <row r="722">
          <cell r="A722">
            <v>0</v>
          </cell>
          <cell r="B722">
            <v>0</v>
          </cell>
          <cell r="C722">
            <v>0</v>
          </cell>
          <cell r="D722">
            <v>0</v>
          </cell>
        </row>
        <row r="723">
          <cell r="A723">
            <v>0</v>
          </cell>
          <cell r="B723">
            <v>0</v>
          </cell>
          <cell r="C723">
            <v>0</v>
          </cell>
          <cell r="D723">
            <v>0</v>
          </cell>
        </row>
        <row r="724">
          <cell r="A724">
            <v>0</v>
          </cell>
          <cell r="B724">
            <v>0</v>
          </cell>
          <cell r="C724">
            <v>0</v>
          </cell>
          <cell r="D724">
            <v>0</v>
          </cell>
        </row>
        <row r="725">
          <cell r="A725">
            <v>0</v>
          </cell>
          <cell r="B725">
            <v>0</v>
          </cell>
          <cell r="C725">
            <v>0</v>
          </cell>
          <cell r="D725">
            <v>0</v>
          </cell>
        </row>
        <row r="726">
          <cell r="A726">
            <v>0</v>
          </cell>
          <cell r="B726">
            <v>0</v>
          </cell>
          <cell r="C726">
            <v>0</v>
          </cell>
          <cell r="D726">
            <v>0</v>
          </cell>
        </row>
        <row r="727">
          <cell r="A727">
            <v>0</v>
          </cell>
          <cell r="B727">
            <v>0</v>
          </cell>
          <cell r="C727">
            <v>0</v>
          </cell>
          <cell r="D727">
            <v>0</v>
          </cell>
        </row>
        <row r="728">
          <cell r="A728">
            <v>0</v>
          </cell>
          <cell r="B728">
            <v>0</v>
          </cell>
          <cell r="C728">
            <v>0</v>
          </cell>
          <cell r="D728">
            <v>0</v>
          </cell>
        </row>
        <row r="729">
          <cell r="A729">
            <v>0</v>
          </cell>
          <cell r="B729">
            <v>0</v>
          </cell>
          <cell r="C729">
            <v>0</v>
          </cell>
          <cell r="D729">
            <v>0</v>
          </cell>
        </row>
        <row r="730">
          <cell r="A730">
            <v>0</v>
          </cell>
          <cell r="B730">
            <v>0</v>
          </cell>
          <cell r="C730">
            <v>0</v>
          </cell>
          <cell r="D730">
            <v>0</v>
          </cell>
        </row>
        <row r="731">
          <cell r="A731">
            <v>0</v>
          </cell>
          <cell r="B731">
            <v>0</v>
          </cell>
          <cell r="C731">
            <v>0</v>
          </cell>
          <cell r="D731">
            <v>0</v>
          </cell>
        </row>
        <row r="732">
          <cell r="A732">
            <v>0</v>
          </cell>
          <cell r="B732">
            <v>0</v>
          </cell>
          <cell r="C732">
            <v>0</v>
          </cell>
          <cell r="D732">
            <v>0</v>
          </cell>
        </row>
        <row r="733">
          <cell r="A733">
            <v>0</v>
          </cell>
          <cell r="B733">
            <v>0</v>
          </cell>
          <cell r="C733">
            <v>0</v>
          </cell>
          <cell r="D733">
            <v>0</v>
          </cell>
        </row>
        <row r="734">
          <cell r="A734">
            <v>0</v>
          </cell>
          <cell r="B734">
            <v>0</v>
          </cell>
          <cell r="C734">
            <v>0</v>
          </cell>
          <cell r="D734">
            <v>0</v>
          </cell>
        </row>
        <row r="735">
          <cell r="A735">
            <v>0</v>
          </cell>
          <cell r="B735">
            <v>0</v>
          </cell>
          <cell r="C735">
            <v>0</v>
          </cell>
          <cell r="D735">
            <v>0</v>
          </cell>
        </row>
        <row r="736">
          <cell r="A736">
            <v>0</v>
          </cell>
          <cell r="B736">
            <v>0</v>
          </cell>
          <cell r="C736">
            <v>0</v>
          </cell>
          <cell r="D736">
            <v>0</v>
          </cell>
        </row>
        <row r="737">
          <cell r="A737">
            <v>0</v>
          </cell>
          <cell r="B737">
            <v>0</v>
          </cell>
          <cell r="C737">
            <v>0</v>
          </cell>
          <cell r="D737">
            <v>0</v>
          </cell>
        </row>
        <row r="738">
          <cell r="A738">
            <v>0</v>
          </cell>
          <cell r="B738">
            <v>0</v>
          </cell>
          <cell r="C738">
            <v>0</v>
          </cell>
          <cell r="D738">
            <v>0</v>
          </cell>
        </row>
        <row r="739">
          <cell r="A739">
            <v>0</v>
          </cell>
          <cell r="B739">
            <v>0</v>
          </cell>
          <cell r="C739">
            <v>0</v>
          </cell>
          <cell r="D739">
            <v>0</v>
          </cell>
        </row>
        <row r="740">
          <cell r="A740">
            <v>0</v>
          </cell>
          <cell r="B740">
            <v>0</v>
          </cell>
          <cell r="C740">
            <v>0</v>
          </cell>
          <cell r="D740">
            <v>0</v>
          </cell>
        </row>
        <row r="741">
          <cell r="A741">
            <v>0</v>
          </cell>
          <cell r="B741">
            <v>0</v>
          </cell>
          <cell r="C741">
            <v>0</v>
          </cell>
          <cell r="D741">
            <v>0</v>
          </cell>
        </row>
        <row r="742">
          <cell r="A742">
            <v>0</v>
          </cell>
          <cell r="B742">
            <v>0</v>
          </cell>
          <cell r="C742">
            <v>0</v>
          </cell>
          <cell r="D742">
            <v>0</v>
          </cell>
        </row>
        <row r="743">
          <cell r="A743">
            <v>0</v>
          </cell>
          <cell r="B743">
            <v>0</v>
          </cell>
          <cell r="C743">
            <v>0</v>
          </cell>
          <cell r="D743">
            <v>0</v>
          </cell>
        </row>
        <row r="744">
          <cell r="A744">
            <v>0</v>
          </cell>
          <cell r="B744">
            <v>0</v>
          </cell>
          <cell r="C744">
            <v>0</v>
          </cell>
          <cell r="D744">
            <v>0</v>
          </cell>
        </row>
        <row r="745">
          <cell r="A745">
            <v>0</v>
          </cell>
          <cell r="B745">
            <v>0</v>
          </cell>
          <cell r="C745">
            <v>0</v>
          </cell>
          <cell r="D745">
            <v>0</v>
          </cell>
        </row>
        <row r="746">
          <cell r="A746">
            <v>0</v>
          </cell>
          <cell r="B746">
            <v>0</v>
          </cell>
          <cell r="C746">
            <v>0</v>
          </cell>
          <cell r="D746">
            <v>0</v>
          </cell>
        </row>
        <row r="747">
          <cell r="A747">
            <v>0</v>
          </cell>
          <cell r="B747">
            <v>0</v>
          </cell>
          <cell r="C747">
            <v>0</v>
          </cell>
          <cell r="D747">
            <v>0</v>
          </cell>
        </row>
        <row r="748">
          <cell r="A748">
            <v>0</v>
          </cell>
          <cell r="B748">
            <v>0</v>
          </cell>
          <cell r="C748">
            <v>0</v>
          </cell>
          <cell r="D748">
            <v>0</v>
          </cell>
        </row>
        <row r="749">
          <cell r="A749">
            <v>0</v>
          </cell>
          <cell r="B749">
            <v>0</v>
          </cell>
          <cell r="C749">
            <v>0</v>
          </cell>
          <cell r="D749">
            <v>0</v>
          </cell>
        </row>
        <row r="750">
          <cell r="A750">
            <v>0</v>
          </cell>
          <cell r="B750">
            <v>0</v>
          </cell>
          <cell r="C750">
            <v>0</v>
          </cell>
          <cell r="D750">
            <v>0</v>
          </cell>
        </row>
        <row r="751">
          <cell r="A751">
            <v>0</v>
          </cell>
          <cell r="B751">
            <v>0</v>
          </cell>
          <cell r="C751">
            <v>0</v>
          </cell>
          <cell r="D751">
            <v>0</v>
          </cell>
        </row>
        <row r="752">
          <cell r="A752">
            <v>0</v>
          </cell>
          <cell r="B752">
            <v>0</v>
          </cell>
          <cell r="C752">
            <v>0</v>
          </cell>
          <cell r="D752">
            <v>0</v>
          </cell>
        </row>
        <row r="753">
          <cell r="A753">
            <v>0</v>
          </cell>
          <cell r="B753">
            <v>0</v>
          </cell>
          <cell r="C753">
            <v>0</v>
          </cell>
          <cell r="D753">
            <v>0</v>
          </cell>
        </row>
        <row r="754">
          <cell r="A754">
            <v>0</v>
          </cell>
          <cell r="B754">
            <v>0</v>
          </cell>
          <cell r="C754">
            <v>0</v>
          </cell>
          <cell r="D754">
            <v>0</v>
          </cell>
        </row>
        <row r="755">
          <cell r="A755">
            <v>0</v>
          </cell>
          <cell r="B755">
            <v>0</v>
          </cell>
          <cell r="C755">
            <v>0</v>
          </cell>
          <cell r="D755">
            <v>0</v>
          </cell>
        </row>
        <row r="756">
          <cell r="A756">
            <v>0</v>
          </cell>
          <cell r="B756">
            <v>0</v>
          </cell>
          <cell r="C756">
            <v>0</v>
          </cell>
          <cell r="D756">
            <v>0</v>
          </cell>
        </row>
        <row r="757">
          <cell r="A757">
            <v>0</v>
          </cell>
          <cell r="B757">
            <v>0</v>
          </cell>
          <cell r="C757">
            <v>0</v>
          </cell>
          <cell r="D757">
            <v>0</v>
          </cell>
        </row>
        <row r="758">
          <cell r="A758">
            <v>0</v>
          </cell>
          <cell r="B758">
            <v>0</v>
          </cell>
          <cell r="C758">
            <v>0</v>
          </cell>
          <cell r="D758">
            <v>0</v>
          </cell>
        </row>
        <row r="759">
          <cell r="A759">
            <v>0</v>
          </cell>
          <cell r="B759">
            <v>0</v>
          </cell>
          <cell r="C759">
            <v>0</v>
          </cell>
          <cell r="D759">
            <v>0</v>
          </cell>
        </row>
        <row r="760">
          <cell r="A760">
            <v>0</v>
          </cell>
          <cell r="B760">
            <v>0</v>
          </cell>
          <cell r="C760">
            <v>0</v>
          </cell>
          <cell r="D760">
            <v>0</v>
          </cell>
        </row>
        <row r="761">
          <cell r="A761">
            <v>0</v>
          </cell>
          <cell r="B761">
            <v>0</v>
          </cell>
          <cell r="C761">
            <v>0</v>
          </cell>
          <cell r="D761">
            <v>0</v>
          </cell>
        </row>
        <row r="762">
          <cell r="A762">
            <v>0</v>
          </cell>
          <cell r="B762">
            <v>0</v>
          </cell>
          <cell r="C762">
            <v>0</v>
          </cell>
          <cell r="D762">
            <v>0</v>
          </cell>
        </row>
        <row r="763">
          <cell r="A763">
            <v>0</v>
          </cell>
          <cell r="B763">
            <v>0</v>
          </cell>
          <cell r="C763">
            <v>0</v>
          </cell>
          <cell r="D763">
            <v>0</v>
          </cell>
        </row>
        <row r="764">
          <cell r="A764">
            <v>0</v>
          </cell>
          <cell r="B764">
            <v>0</v>
          </cell>
          <cell r="C764">
            <v>0</v>
          </cell>
          <cell r="D764">
            <v>0</v>
          </cell>
        </row>
        <row r="765">
          <cell r="A765">
            <v>0</v>
          </cell>
          <cell r="B765">
            <v>0</v>
          </cell>
          <cell r="C765">
            <v>0</v>
          </cell>
          <cell r="D765">
            <v>0</v>
          </cell>
        </row>
        <row r="766">
          <cell r="A766">
            <v>0</v>
          </cell>
          <cell r="B766">
            <v>0</v>
          </cell>
          <cell r="C766">
            <v>0</v>
          </cell>
          <cell r="D766">
            <v>0</v>
          </cell>
        </row>
        <row r="767">
          <cell r="A767">
            <v>0</v>
          </cell>
          <cell r="B767">
            <v>0</v>
          </cell>
          <cell r="C767">
            <v>0</v>
          </cell>
          <cell r="D767">
            <v>0</v>
          </cell>
        </row>
        <row r="768">
          <cell r="A768">
            <v>0</v>
          </cell>
          <cell r="B768">
            <v>0</v>
          </cell>
          <cell r="C768">
            <v>0</v>
          </cell>
          <cell r="D768">
            <v>0</v>
          </cell>
        </row>
        <row r="769">
          <cell r="A769">
            <v>0</v>
          </cell>
          <cell r="B769">
            <v>0</v>
          </cell>
          <cell r="C769">
            <v>0</v>
          </cell>
          <cell r="D769">
            <v>0</v>
          </cell>
        </row>
        <row r="770">
          <cell r="A770">
            <v>0</v>
          </cell>
          <cell r="B770">
            <v>0</v>
          </cell>
          <cell r="C770">
            <v>0</v>
          </cell>
          <cell r="D770">
            <v>0</v>
          </cell>
        </row>
        <row r="771">
          <cell r="A771">
            <v>0</v>
          </cell>
          <cell r="B771">
            <v>0</v>
          </cell>
          <cell r="C771">
            <v>0</v>
          </cell>
          <cell r="D771">
            <v>0</v>
          </cell>
        </row>
        <row r="772">
          <cell r="A772">
            <v>0</v>
          </cell>
          <cell r="B772">
            <v>0</v>
          </cell>
          <cell r="C772">
            <v>0</v>
          </cell>
          <cell r="D772">
            <v>0</v>
          </cell>
        </row>
        <row r="773">
          <cell r="A773">
            <v>0</v>
          </cell>
          <cell r="B773">
            <v>0</v>
          </cell>
          <cell r="C773">
            <v>0</v>
          </cell>
          <cell r="D773">
            <v>0</v>
          </cell>
        </row>
        <row r="774">
          <cell r="A774">
            <v>0</v>
          </cell>
          <cell r="B774">
            <v>0</v>
          </cell>
          <cell r="C774">
            <v>0</v>
          </cell>
          <cell r="D774">
            <v>0</v>
          </cell>
        </row>
        <row r="775">
          <cell r="A775">
            <v>0</v>
          </cell>
          <cell r="B775">
            <v>0</v>
          </cell>
          <cell r="C775">
            <v>0</v>
          </cell>
          <cell r="D775">
            <v>0</v>
          </cell>
        </row>
        <row r="776">
          <cell r="A776">
            <v>0</v>
          </cell>
          <cell r="B776">
            <v>0</v>
          </cell>
          <cell r="C776">
            <v>0</v>
          </cell>
          <cell r="D776">
            <v>0</v>
          </cell>
        </row>
        <row r="777">
          <cell r="A777">
            <v>0</v>
          </cell>
          <cell r="B777">
            <v>0</v>
          </cell>
          <cell r="C777">
            <v>0</v>
          </cell>
          <cell r="D777">
            <v>0</v>
          </cell>
        </row>
        <row r="778">
          <cell r="A778">
            <v>0</v>
          </cell>
          <cell r="B778">
            <v>0</v>
          </cell>
          <cell r="C778">
            <v>0</v>
          </cell>
          <cell r="D778">
            <v>0</v>
          </cell>
        </row>
        <row r="779">
          <cell r="A779">
            <v>0</v>
          </cell>
          <cell r="B779">
            <v>0</v>
          </cell>
          <cell r="C779">
            <v>0</v>
          </cell>
          <cell r="D779">
            <v>0</v>
          </cell>
        </row>
        <row r="780">
          <cell r="A780">
            <v>0</v>
          </cell>
          <cell r="B780">
            <v>0</v>
          </cell>
          <cell r="C780">
            <v>0</v>
          </cell>
          <cell r="D780">
            <v>0</v>
          </cell>
        </row>
        <row r="781">
          <cell r="A781">
            <v>0</v>
          </cell>
          <cell r="B781">
            <v>0</v>
          </cell>
          <cell r="C781">
            <v>0</v>
          </cell>
          <cell r="D781">
            <v>0</v>
          </cell>
        </row>
        <row r="782">
          <cell r="A782">
            <v>0</v>
          </cell>
          <cell r="B782">
            <v>0</v>
          </cell>
          <cell r="C782">
            <v>0</v>
          </cell>
          <cell r="D782">
            <v>0</v>
          </cell>
        </row>
        <row r="783">
          <cell r="A783">
            <v>0</v>
          </cell>
          <cell r="B783">
            <v>0</v>
          </cell>
          <cell r="C783">
            <v>0</v>
          </cell>
          <cell r="D783">
            <v>0</v>
          </cell>
        </row>
        <row r="784">
          <cell r="A784">
            <v>0</v>
          </cell>
          <cell r="B784">
            <v>0</v>
          </cell>
          <cell r="C784">
            <v>0</v>
          </cell>
          <cell r="D784">
            <v>0</v>
          </cell>
        </row>
        <row r="785">
          <cell r="A785">
            <v>0</v>
          </cell>
          <cell r="B785">
            <v>0</v>
          </cell>
          <cell r="C785">
            <v>0</v>
          </cell>
          <cell r="D785">
            <v>0</v>
          </cell>
        </row>
        <row r="786">
          <cell r="A786">
            <v>0</v>
          </cell>
          <cell r="B786">
            <v>0</v>
          </cell>
          <cell r="C786">
            <v>0</v>
          </cell>
          <cell r="D786">
            <v>0</v>
          </cell>
        </row>
        <row r="787">
          <cell r="A787">
            <v>0</v>
          </cell>
          <cell r="B787">
            <v>0</v>
          </cell>
          <cell r="C787">
            <v>0</v>
          </cell>
          <cell r="D787">
            <v>0</v>
          </cell>
        </row>
        <row r="788">
          <cell r="A788">
            <v>0</v>
          </cell>
          <cell r="B788">
            <v>0</v>
          </cell>
          <cell r="C788">
            <v>0</v>
          </cell>
          <cell r="D788">
            <v>0</v>
          </cell>
        </row>
        <row r="789">
          <cell r="A789">
            <v>0</v>
          </cell>
          <cell r="B789">
            <v>0</v>
          </cell>
          <cell r="C789">
            <v>0</v>
          </cell>
          <cell r="D789">
            <v>0</v>
          </cell>
        </row>
        <row r="790">
          <cell r="A790">
            <v>0</v>
          </cell>
          <cell r="B790">
            <v>0</v>
          </cell>
          <cell r="C790">
            <v>0</v>
          </cell>
          <cell r="D790">
            <v>0</v>
          </cell>
        </row>
        <row r="791">
          <cell r="A791">
            <v>0</v>
          </cell>
          <cell r="B791">
            <v>0</v>
          </cell>
          <cell r="C791">
            <v>0</v>
          </cell>
          <cell r="D791">
            <v>0</v>
          </cell>
        </row>
        <row r="792">
          <cell r="A792">
            <v>0</v>
          </cell>
          <cell r="B792">
            <v>0</v>
          </cell>
          <cell r="C792">
            <v>0</v>
          </cell>
          <cell r="D792">
            <v>0</v>
          </cell>
        </row>
        <row r="793">
          <cell r="A793">
            <v>0</v>
          </cell>
          <cell r="B793">
            <v>0</v>
          </cell>
          <cell r="C793">
            <v>0</v>
          </cell>
          <cell r="D793">
            <v>0</v>
          </cell>
        </row>
        <row r="794">
          <cell r="A794">
            <v>0</v>
          </cell>
          <cell r="B794">
            <v>0</v>
          </cell>
          <cell r="C794">
            <v>0</v>
          </cell>
          <cell r="D794">
            <v>0</v>
          </cell>
        </row>
        <row r="795">
          <cell r="A795">
            <v>0</v>
          </cell>
          <cell r="B795">
            <v>0</v>
          </cell>
          <cell r="C795">
            <v>0</v>
          </cell>
          <cell r="D795">
            <v>0</v>
          </cell>
        </row>
        <row r="796">
          <cell r="A796">
            <v>0</v>
          </cell>
          <cell r="B796">
            <v>0</v>
          </cell>
          <cell r="C796">
            <v>0</v>
          </cell>
          <cell r="D796">
            <v>0</v>
          </cell>
        </row>
        <row r="797">
          <cell r="A797">
            <v>0</v>
          </cell>
          <cell r="B797">
            <v>0</v>
          </cell>
          <cell r="C797">
            <v>0</v>
          </cell>
          <cell r="D797">
            <v>0</v>
          </cell>
        </row>
        <row r="798">
          <cell r="A798">
            <v>0</v>
          </cell>
          <cell r="B798">
            <v>0</v>
          </cell>
          <cell r="C798">
            <v>0</v>
          </cell>
          <cell r="D798">
            <v>0</v>
          </cell>
        </row>
        <row r="799">
          <cell r="A799">
            <v>0</v>
          </cell>
          <cell r="B799">
            <v>0</v>
          </cell>
          <cell r="C799">
            <v>0</v>
          </cell>
          <cell r="D799">
            <v>0</v>
          </cell>
        </row>
        <row r="800">
          <cell r="A800">
            <v>0</v>
          </cell>
          <cell r="B800">
            <v>0</v>
          </cell>
          <cell r="C800">
            <v>0</v>
          </cell>
          <cell r="D800">
            <v>0</v>
          </cell>
        </row>
        <row r="801">
          <cell r="A801">
            <v>0</v>
          </cell>
          <cell r="B801">
            <v>0</v>
          </cell>
          <cell r="C801">
            <v>0</v>
          </cell>
          <cell r="D801">
            <v>0</v>
          </cell>
        </row>
        <row r="802">
          <cell r="A802">
            <v>0</v>
          </cell>
          <cell r="B802">
            <v>0</v>
          </cell>
          <cell r="C802">
            <v>0</v>
          </cell>
          <cell r="D802">
            <v>0</v>
          </cell>
        </row>
        <row r="803">
          <cell r="A803">
            <v>0</v>
          </cell>
          <cell r="B803">
            <v>0</v>
          </cell>
          <cell r="C803">
            <v>0</v>
          </cell>
          <cell r="D803">
            <v>0</v>
          </cell>
        </row>
        <row r="804">
          <cell r="A804">
            <v>0</v>
          </cell>
          <cell r="B804">
            <v>0</v>
          </cell>
          <cell r="C804">
            <v>0</v>
          </cell>
          <cell r="D804">
            <v>0</v>
          </cell>
        </row>
        <row r="805">
          <cell r="A805">
            <v>0</v>
          </cell>
          <cell r="B805">
            <v>0</v>
          </cell>
          <cell r="C805">
            <v>0</v>
          </cell>
          <cell r="D805">
            <v>0</v>
          </cell>
        </row>
        <row r="806">
          <cell r="A806">
            <v>0</v>
          </cell>
          <cell r="B806">
            <v>0</v>
          </cell>
          <cell r="C806">
            <v>0</v>
          </cell>
          <cell r="D806">
            <v>0</v>
          </cell>
        </row>
        <row r="807">
          <cell r="A807">
            <v>0</v>
          </cell>
          <cell r="B807">
            <v>0</v>
          </cell>
          <cell r="C807">
            <v>0</v>
          </cell>
          <cell r="D807">
            <v>0</v>
          </cell>
        </row>
        <row r="808">
          <cell r="A808">
            <v>0</v>
          </cell>
          <cell r="B808">
            <v>0</v>
          </cell>
          <cell r="C808">
            <v>0</v>
          </cell>
          <cell r="D808">
            <v>0</v>
          </cell>
        </row>
        <row r="809">
          <cell r="A809">
            <v>0</v>
          </cell>
          <cell r="B809">
            <v>0</v>
          </cell>
          <cell r="C809">
            <v>0</v>
          </cell>
          <cell r="D809">
            <v>0</v>
          </cell>
        </row>
        <row r="810">
          <cell r="A810">
            <v>0</v>
          </cell>
          <cell r="B810">
            <v>0</v>
          </cell>
          <cell r="C810">
            <v>0</v>
          </cell>
          <cell r="D810">
            <v>0</v>
          </cell>
        </row>
        <row r="811">
          <cell r="A811">
            <v>0</v>
          </cell>
          <cell r="B811">
            <v>0</v>
          </cell>
          <cell r="C811">
            <v>0</v>
          </cell>
          <cell r="D811">
            <v>0</v>
          </cell>
        </row>
        <row r="812">
          <cell r="A812">
            <v>0</v>
          </cell>
          <cell r="B812">
            <v>0</v>
          </cell>
          <cell r="C812">
            <v>0</v>
          </cell>
          <cell r="D812">
            <v>0</v>
          </cell>
        </row>
        <row r="813">
          <cell r="A813">
            <v>0</v>
          </cell>
          <cell r="B813">
            <v>0</v>
          </cell>
          <cell r="C813">
            <v>0</v>
          </cell>
          <cell r="D813">
            <v>0</v>
          </cell>
        </row>
        <row r="814">
          <cell r="A814">
            <v>0</v>
          </cell>
          <cell r="B814">
            <v>0</v>
          </cell>
          <cell r="C814">
            <v>0</v>
          </cell>
          <cell r="D814">
            <v>0</v>
          </cell>
        </row>
        <row r="815">
          <cell r="A815">
            <v>0</v>
          </cell>
          <cell r="B815">
            <v>0</v>
          </cell>
          <cell r="C815">
            <v>0</v>
          </cell>
          <cell r="D815">
            <v>0</v>
          </cell>
        </row>
        <row r="816">
          <cell r="A816">
            <v>0</v>
          </cell>
          <cell r="B816">
            <v>0</v>
          </cell>
          <cell r="C816">
            <v>0</v>
          </cell>
          <cell r="D816">
            <v>0</v>
          </cell>
        </row>
        <row r="817">
          <cell r="A817">
            <v>0</v>
          </cell>
          <cell r="B817">
            <v>0</v>
          </cell>
          <cell r="C817">
            <v>0</v>
          </cell>
          <cell r="D817">
            <v>0</v>
          </cell>
        </row>
        <row r="818">
          <cell r="A818">
            <v>0</v>
          </cell>
          <cell r="B818">
            <v>0</v>
          </cell>
          <cell r="C818">
            <v>0</v>
          </cell>
          <cell r="D818">
            <v>0</v>
          </cell>
        </row>
        <row r="819">
          <cell r="A819">
            <v>0</v>
          </cell>
          <cell r="B819">
            <v>0</v>
          </cell>
          <cell r="C819">
            <v>0</v>
          </cell>
          <cell r="D819">
            <v>0</v>
          </cell>
        </row>
        <row r="820">
          <cell r="A820">
            <v>0</v>
          </cell>
          <cell r="B820">
            <v>0</v>
          </cell>
          <cell r="C820">
            <v>0</v>
          </cell>
          <cell r="D820">
            <v>0</v>
          </cell>
        </row>
        <row r="821">
          <cell r="A821">
            <v>0</v>
          </cell>
          <cell r="B821">
            <v>0</v>
          </cell>
          <cell r="C821">
            <v>0</v>
          </cell>
          <cell r="D821">
            <v>0</v>
          </cell>
        </row>
        <row r="822">
          <cell r="A822">
            <v>0</v>
          </cell>
          <cell r="B822">
            <v>0</v>
          </cell>
          <cell r="C822">
            <v>0</v>
          </cell>
          <cell r="D822">
            <v>0</v>
          </cell>
        </row>
        <row r="823">
          <cell r="A823">
            <v>0</v>
          </cell>
          <cell r="B823">
            <v>0</v>
          </cell>
          <cell r="C823">
            <v>0</v>
          </cell>
          <cell r="D823">
            <v>0</v>
          </cell>
        </row>
        <row r="824">
          <cell r="A824">
            <v>0</v>
          </cell>
          <cell r="B824">
            <v>0</v>
          </cell>
          <cell r="C824">
            <v>0</v>
          </cell>
          <cell r="D824">
            <v>0</v>
          </cell>
        </row>
        <row r="825">
          <cell r="A825">
            <v>0</v>
          </cell>
          <cell r="B825">
            <v>0</v>
          </cell>
          <cell r="C825">
            <v>0</v>
          </cell>
          <cell r="D825">
            <v>0</v>
          </cell>
        </row>
        <row r="826">
          <cell r="A826">
            <v>0</v>
          </cell>
          <cell r="B826">
            <v>0</v>
          </cell>
          <cell r="C826">
            <v>0</v>
          </cell>
          <cell r="D826">
            <v>0</v>
          </cell>
        </row>
        <row r="827">
          <cell r="A827">
            <v>0</v>
          </cell>
          <cell r="B827">
            <v>0</v>
          </cell>
          <cell r="C827">
            <v>0</v>
          </cell>
          <cell r="D827">
            <v>0</v>
          </cell>
        </row>
        <row r="828">
          <cell r="A828">
            <v>0</v>
          </cell>
          <cell r="B828">
            <v>0</v>
          </cell>
          <cell r="C828">
            <v>0</v>
          </cell>
          <cell r="D828">
            <v>0</v>
          </cell>
        </row>
        <row r="829">
          <cell r="A829">
            <v>0</v>
          </cell>
          <cell r="B829">
            <v>0</v>
          </cell>
          <cell r="C829">
            <v>0</v>
          </cell>
          <cell r="D829">
            <v>0</v>
          </cell>
        </row>
        <row r="830">
          <cell r="A830">
            <v>0</v>
          </cell>
          <cell r="B830">
            <v>0</v>
          </cell>
          <cell r="C830">
            <v>0</v>
          </cell>
          <cell r="D830">
            <v>0</v>
          </cell>
        </row>
        <row r="831">
          <cell r="A831">
            <v>0</v>
          </cell>
          <cell r="B831">
            <v>0</v>
          </cell>
          <cell r="C831">
            <v>0</v>
          </cell>
          <cell r="D831">
            <v>0</v>
          </cell>
        </row>
        <row r="832">
          <cell r="A832">
            <v>0</v>
          </cell>
          <cell r="B832">
            <v>0</v>
          </cell>
          <cell r="C832">
            <v>0</v>
          </cell>
          <cell r="D832">
            <v>0</v>
          </cell>
        </row>
        <row r="833">
          <cell r="A833">
            <v>0</v>
          </cell>
          <cell r="B833">
            <v>0</v>
          </cell>
          <cell r="C833">
            <v>0</v>
          </cell>
          <cell r="D833">
            <v>0</v>
          </cell>
        </row>
        <row r="834">
          <cell r="A834">
            <v>0</v>
          </cell>
          <cell r="B834">
            <v>0</v>
          </cell>
          <cell r="C834">
            <v>0</v>
          </cell>
          <cell r="D834">
            <v>0</v>
          </cell>
        </row>
        <row r="835">
          <cell r="A835">
            <v>0</v>
          </cell>
          <cell r="B835">
            <v>0</v>
          </cell>
          <cell r="C835">
            <v>0</v>
          </cell>
          <cell r="D835">
            <v>0</v>
          </cell>
        </row>
        <row r="836">
          <cell r="A836">
            <v>0</v>
          </cell>
          <cell r="B836">
            <v>0</v>
          </cell>
          <cell r="C836">
            <v>0</v>
          </cell>
          <cell r="D836">
            <v>0</v>
          </cell>
        </row>
        <row r="837">
          <cell r="A837">
            <v>0</v>
          </cell>
          <cell r="B837">
            <v>0</v>
          </cell>
          <cell r="C837">
            <v>0</v>
          </cell>
          <cell r="D837">
            <v>0</v>
          </cell>
        </row>
        <row r="838">
          <cell r="A838">
            <v>0</v>
          </cell>
          <cell r="B838">
            <v>0</v>
          </cell>
          <cell r="C838">
            <v>0</v>
          </cell>
          <cell r="D838">
            <v>0</v>
          </cell>
        </row>
        <row r="839">
          <cell r="A839">
            <v>0</v>
          </cell>
          <cell r="B839">
            <v>0</v>
          </cell>
          <cell r="C839">
            <v>0</v>
          </cell>
          <cell r="D839">
            <v>0</v>
          </cell>
        </row>
        <row r="840">
          <cell r="A840">
            <v>0</v>
          </cell>
          <cell r="B840">
            <v>0</v>
          </cell>
          <cell r="C840">
            <v>0</v>
          </cell>
          <cell r="D840">
            <v>0</v>
          </cell>
        </row>
        <row r="841">
          <cell r="A841">
            <v>0</v>
          </cell>
          <cell r="B841">
            <v>0</v>
          </cell>
          <cell r="C841">
            <v>0</v>
          </cell>
          <cell r="D841">
            <v>0</v>
          </cell>
        </row>
        <row r="842">
          <cell r="A842">
            <v>0</v>
          </cell>
          <cell r="B842">
            <v>0</v>
          </cell>
          <cell r="C842">
            <v>0</v>
          </cell>
          <cell r="D842">
            <v>0</v>
          </cell>
        </row>
        <row r="843">
          <cell r="A843">
            <v>0</v>
          </cell>
          <cell r="B843">
            <v>0</v>
          </cell>
          <cell r="C843">
            <v>0</v>
          </cell>
          <cell r="D843">
            <v>0</v>
          </cell>
        </row>
        <row r="844">
          <cell r="A844">
            <v>0</v>
          </cell>
          <cell r="B844">
            <v>0</v>
          </cell>
          <cell r="C844">
            <v>0</v>
          </cell>
          <cell r="D844">
            <v>0</v>
          </cell>
        </row>
        <row r="845">
          <cell r="A845">
            <v>0</v>
          </cell>
          <cell r="B845">
            <v>0</v>
          </cell>
          <cell r="C845">
            <v>0</v>
          </cell>
          <cell r="D845">
            <v>0</v>
          </cell>
        </row>
        <row r="846">
          <cell r="A846">
            <v>0</v>
          </cell>
          <cell r="B846">
            <v>0</v>
          </cell>
          <cell r="C846">
            <v>0</v>
          </cell>
          <cell r="D846">
            <v>0</v>
          </cell>
        </row>
        <row r="847">
          <cell r="A847">
            <v>0</v>
          </cell>
          <cell r="B847">
            <v>0</v>
          </cell>
          <cell r="C847">
            <v>0</v>
          </cell>
          <cell r="D847">
            <v>0</v>
          </cell>
        </row>
        <row r="848">
          <cell r="A848">
            <v>0</v>
          </cell>
          <cell r="B848">
            <v>0</v>
          </cell>
          <cell r="C848">
            <v>0</v>
          </cell>
          <cell r="D848">
            <v>0</v>
          </cell>
        </row>
        <row r="849">
          <cell r="A849">
            <v>0</v>
          </cell>
          <cell r="B849">
            <v>0</v>
          </cell>
          <cell r="C849">
            <v>0</v>
          </cell>
          <cell r="D849">
            <v>0</v>
          </cell>
        </row>
        <row r="850">
          <cell r="A850">
            <v>0</v>
          </cell>
          <cell r="B850">
            <v>0</v>
          </cell>
          <cell r="C850">
            <v>0</v>
          </cell>
          <cell r="D850">
            <v>0</v>
          </cell>
        </row>
        <row r="851">
          <cell r="A851">
            <v>0</v>
          </cell>
          <cell r="B851">
            <v>0</v>
          </cell>
          <cell r="C851">
            <v>0</v>
          </cell>
          <cell r="D851">
            <v>0</v>
          </cell>
        </row>
        <row r="852">
          <cell r="A852">
            <v>0</v>
          </cell>
          <cell r="B852">
            <v>0</v>
          </cell>
          <cell r="C852">
            <v>0</v>
          </cell>
          <cell r="D852">
            <v>0</v>
          </cell>
        </row>
        <row r="853">
          <cell r="A853">
            <v>0</v>
          </cell>
          <cell r="B853">
            <v>0</v>
          </cell>
          <cell r="C853">
            <v>0</v>
          </cell>
          <cell r="D853">
            <v>0</v>
          </cell>
        </row>
        <row r="854">
          <cell r="A854">
            <v>0</v>
          </cell>
          <cell r="B854">
            <v>0</v>
          </cell>
          <cell r="C854">
            <v>0</v>
          </cell>
          <cell r="D854">
            <v>0</v>
          </cell>
        </row>
        <row r="855">
          <cell r="A855">
            <v>0</v>
          </cell>
          <cell r="B855">
            <v>0</v>
          </cell>
          <cell r="C855">
            <v>0</v>
          </cell>
          <cell r="D855">
            <v>0</v>
          </cell>
        </row>
        <row r="856">
          <cell r="A856">
            <v>0</v>
          </cell>
          <cell r="B856">
            <v>0</v>
          </cell>
          <cell r="C856">
            <v>0</v>
          </cell>
          <cell r="D856">
            <v>0</v>
          </cell>
        </row>
        <row r="857">
          <cell r="A857">
            <v>0</v>
          </cell>
          <cell r="B857">
            <v>0</v>
          </cell>
          <cell r="C857">
            <v>0</v>
          </cell>
          <cell r="D857">
            <v>0</v>
          </cell>
        </row>
        <row r="858">
          <cell r="A858">
            <v>0</v>
          </cell>
          <cell r="B858">
            <v>0</v>
          </cell>
          <cell r="C858">
            <v>0</v>
          </cell>
          <cell r="D858">
            <v>0</v>
          </cell>
        </row>
        <row r="859">
          <cell r="A859">
            <v>0</v>
          </cell>
          <cell r="B859">
            <v>0</v>
          </cell>
          <cell r="C859">
            <v>0</v>
          </cell>
          <cell r="D859">
            <v>0</v>
          </cell>
        </row>
        <row r="860">
          <cell r="A860">
            <v>0</v>
          </cell>
          <cell r="B860">
            <v>0</v>
          </cell>
          <cell r="C860">
            <v>0</v>
          </cell>
          <cell r="D860">
            <v>0</v>
          </cell>
        </row>
        <row r="861">
          <cell r="A861">
            <v>0</v>
          </cell>
          <cell r="B861">
            <v>0</v>
          </cell>
          <cell r="C861">
            <v>0</v>
          </cell>
          <cell r="D861">
            <v>0</v>
          </cell>
        </row>
        <row r="862">
          <cell r="A862">
            <v>0</v>
          </cell>
          <cell r="B862">
            <v>0</v>
          </cell>
          <cell r="C862">
            <v>0</v>
          </cell>
          <cell r="D862">
            <v>0</v>
          </cell>
        </row>
        <row r="863">
          <cell r="A863">
            <v>0</v>
          </cell>
          <cell r="B863">
            <v>0</v>
          </cell>
          <cell r="C863">
            <v>0</v>
          </cell>
          <cell r="D863">
            <v>0</v>
          </cell>
        </row>
        <row r="864">
          <cell r="A864">
            <v>0</v>
          </cell>
          <cell r="B864">
            <v>0</v>
          </cell>
          <cell r="C864">
            <v>0</v>
          </cell>
          <cell r="D864">
            <v>0</v>
          </cell>
        </row>
        <row r="865">
          <cell r="A865">
            <v>0</v>
          </cell>
          <cell r="B865">
            <v>0</v>
          </cell>
          <cell r="C865">
            <v>0</v>
          </cell>
          <cell r="D865">
            <v>0</v>
          </cell>
        </row>
        <row r="866">
          <cell r="A866">
            <v>0</v>
          </cell>
          <cell r="B866">
            <v>0</v>
          </cell>
          <cell r="C866">
            <v>0</v>
          </cell>
          <cell r="D866">
            <v>0</v>
          </cell>
        </row>
        <row r="867">
          <cell r="A867">
            <v>0</v>
          </cell>
          <cell r="B867">
            <v>0</v>
          </cell>
          <cell r="C867">
            <v>0</v>
          </cell>
          <cell r="D867">
            <v>0</v>
          </cell>
        </row>
        <row r="868">
          <cell r="A868">
            <v>0</v>
          </cell>
          <cell r="B868">
            <v>0</v>
          </cell>
          <cell r="C868">
            <v>0</v>
          </cell>
          <cell r="D868">
            <v>0</v>
          </cell>
        </row>
        <row r="869">
          <cell r="A869">
            <v>0</v>
          </cell>
          <cell r="B869">
            <v>0</v>
          </cell>
          <cell r="C869">
            <v>0</v>
          </cell>
          <cell r="D869">
            <v>0</v>
          </cell>
        </row>
        <row r="870">
          <cell r="A870">
            <v>0</v>
          </cell>
          <cell r="B870">
            <v>0</v>
          </cell>
          <cell r="C870">
            <v>0</v>
          </cell>
          <cell r="D870">
            <v>0</v>
          </cell>
        </row>
        <row r="871">
          <cell r="A871">
            <v>0</v>
          </cell>
          <cell r="B871">
            <v>0</v>
          </cell>
          <cell r="C871">
            <v>0</v>
          </cell>
          <cell r="D871">
            <v>0</v>
          </cell>
        </row>
        <row r="872">
          <cell r="A872">
            <v>0</v>
          </cell>
          <cell r="B872">
            <v>0</v>
          </cell>
          <cell r="C872">
            <v>0</v>
          </cell>
          <cell r="D872">
            <v>0</v>
          </cell>
        </row>
        <row r="873">
          <cell r="A873">
            <v>0</v>
          </cell>
          <cell r="B873">
            <v>0</v>
          </cell>
          <cell r="C873">
            <v>0</v>
          </cell>
          <cell r="D873">
            <v>0</v>
          </cell>
        </row>
        <row r="874">
          <cell r="A874">
            <v>0</v>
          </cell>
          <cell r="B874">
            <v>0</v>
          </cell>
          <cell r="C874">
            <v>0</v>
          </cell>
          <cell r="D874">
            <v>0</v>
          </cell>
        </row>
        <row r="875">
          <cell r="A875">
            <v>0</v>
          </cell>
          <cell r="B875">
            <v>0</v>
          </cell>
          <cell r="C875">
            <v>0</v>
          </cell>
          <cell r="D875">
            <v>0</v>
          </cell>
        </row>
        <row r="876">
          <cell r="A876">
            <v>0</v>
          </cell>
          <cell r="B876">
            <v>0</v>
          </cell>
          <cell r="C876">
            <v>0</v>
          </cell>
          <cell r="D876">
            <v>0</v>
          </cell>
        </row>
        <row r="877">
          <cell r="A877">
            <v>0</v>
          </cell>
          <cell r="B877">
            <v>0</v>
          </cell>
          <cell r="C877">
            <v>0</v>
          </cell>
          <cell r="D877">
            <v>0</v>
          </cell>
        </row>
        <row r="878">
          <cell r="A878">
            <v>0</v>
          </cell>
          <cell r="B878">
            <v>0</v>
          </cell>
          <cell r="C878">
            <v>0</v>
          </cell>
          <cell r="D878">
            <v>0</v>
          </cell>
        </row>
        <row r="879">
          <cell r="A879">
            <v>0</v>
          </cell>
          <cell r="B879">
            <v>0</v>
          </cell>
          <cell r="C879">
            <v>0</v>
          </cell>
          <cell r="D879">
            <v>0</v>
          </cell>
        </row>
        <row r="880">
          <cell r="A880">
            <v>0</v>
          </cell>
          <cell r="B880">
            <v>0</v>
          </cell>
          <cell r="C880">
            <v>0</v>
          </cell>
          <cell r="D880">
            <v>0</v>
          </cell>
        </row>
        <row r="881">
          <cell r="A881">
            <v>0</v>
          </cell>
          <cell r="B881">
            <v>0</v>
          </cell>
          <cell r="C881">
            <v>0</v>
          </cell>
          <cell r="D881">
            <v>0</v>
          </cell>
        </row>
        <row r="882">
          <cell r="A882">
            <v>0</v>
          </cell>
          <cell r="B882">
            <v>0</v>
          </cell>
          <cell r="C882">
            <v>0</v>
          </cell>
          <cell r="D882">
            <v>0</v>
          </cell>
        </row>
        <row r="883">
          <cell r="A883">
            <v>0</v>
          </cell>
          <cell r="B883">
            <v>0</v>
          </cell>
          <cell r="C883">
            <v>0</v>
          </cell>
          <cell r="D883">
            <v>0</v>
          </cell>
        </row>
        <row r="884">
          <cell r="A884">
            <v>0</v>
          </cell>
          <cell r="B884">
            <v>0</v>
          </cell>
          <cell r="C884">
            <v>0</v>
          </cell>
          <cell r="D884">
            <v>0</v>
          </cell>
        </row>
        <row r="885">
          <cell r="A885">
            <v>0</v>
          </cell>
          <cell r="B885">
            <v>0</v>
          </cell>
          <cell r="C885">
            <v>0</v>
          </cell>
          <cell r="D885">
            <v>0</v>
          </cell>
        </row>
        <row r="886">
          <cell r="A886">
            <v>0</v>
          </cell>
          <cell r="B886">
            <v>0</v>
          </cell>
          <cell r="C886">
            <v>0</v>
          </cell>
          <cell r="D886">
            <v>0</v>
          </cell>
        </row>
        <row r="887">
          <cell r="A887">
            <v>0</v>
          </cell>
          <cell r="B887">
            <v>0</v>
          </cell>
          <cell r="C887">
            <v>0</v>
          </cell>
          <cell r="D887">
            <v>0</v>
          </cell>
        </row>
        <row r="888">
          <cell r="A888">
            <v>0</v>
          </cell>
          <cell r="B888">
            <v>0</v>
          </cell>
          <cell r="C888">
            <v>0</v>
          </cell>
          <cell r="D888">
            <v>0</v>
          </cell>
        </row>
        <row r="889">
          <cell r="A889">
            <v>0</v>
          </cell>
          <cell r="B889">
            <v>0</v>
          </cell>
          <cell r="C889">
            <v>0</v>
          </cell>
          <cell r="D889">
            <v>0</v>
          </cell>
        </row>
        <row r="890">
          <cell r="A890">
            <v>0</v>
          </cell>
          <cell r="B890">
            <v>0</v>
          </cell>
          <cell r="C890">
            <v>0</v>
          </cell>
          <cell r="D890">
            <v>0</v>
          </cell>
        </row>
        <row r="891">
          <cell r="A891">
            <v>0</v>
          </cell>
          <cell r="B891">
            <v>0</v>
          </cell>
          <cell r="C891">
            <v>0</v>
          </cell>
          <cell r="D891">
            <v>0</v>
          </cell>
        </row>
        <row r="892">
          <cell r="A892">
            <v>0</v>
          </cell>
          <cell r="B892">
            <v>0</v>
          </cell>
          <cell r="C892">
            <v>0</v>
          </cell>
          <cell r="D892">
            <v>0</v>
          </cell>
        </row>
        <row r="893">
          <cell r="A893">
            <v>0</v>
          </cell>
          <cell r="B893">
            <v>0</v>
          </cell>
          <cell r="C893">
            <v>0</v>
          </cell>
          <cell r="D893">
            <v>0</v>
          </cell>
        </row>
        <row r="894">
          <cell r="A894">
            <v>0</v>
          </cell>
          <cell r="B894">
            <v>0</v>
          </cell>
          <cell r="C894">
            <v>0</v>
          </cell>
          <cell r="D894">
            <v>0</v>
          </cell>
        </row>
        <row r="895">
          <cell r="A895">
            <v>0</v>
          </cell>
          <cell r="B895">
            <v>0</v>
          </cell>
          <cell r="C895">
            <v>0</v>
          </cell>
          <cell r="D895">
            <v>0</v>
          </cell>
        </row>
        <row r="896">
          <cell r="A896">
            <v>0</v>
          </cell>
          <cell r="B896">
            <v>0</v>
          </cell>
          <cell r="C896">
            <v>0</v>
          </cell>
          <cell r="D896">
            <v>0</v>
          </cell>
        </row>
        <row r="897">
          <cell r="A897">
            <v>0</v>
          </cell>
          <cell r="B897">
            <v>0</v>
          </cell>
          <cell r="C897">
            <v>0</v>
          </cell>
          <cell r="D897">
            <v>0</v>
          </cell>
        </row>
        <row r="898">
          <cell r="A898">
            <v>0</v>
          </cell>
          <cell r="B898">
            <v>0</v>
          </cell>
          <cell r="C898">
            <v>0</v>
          </cell>
          <cell r="D898">
            <v>0</v>
          </cell>
        </row>
        <row r="899">
          <cell r="A899">
            <v>0</v>
          </cell>
          <cell r="B899">
            <v>0</v>
          </cell>
          <cell r="C899">
            <v>0</v>
          </cell>
          <cell r="D899">
            <v>0</v>
          </cell>
        </row>
        <row r="900">
          <cell r="A900">
            <v>0</v>
          </cell>
          <cell r="B900">
            <v>0</v>
          </cell>
          <cell r="C900">
            <v>0</v>
          </cell>
          <cell r="D900">
            <v>0</v>
          </cell>
        </row>
        <row r="901">
          <cell r="A901">
            <v>0</v>
          </cell>
          <cell r="B901">
            <v>0</v>
          </cell>
          <cell r="C901">
            <v>0</v>
          </cell>
          <cell r="D901">
            <v>0</v>
          </cell>
        </row>
        <row r="902">
          <cell r="A902">
            <v>0</v>
          </cell>
          <cell r="B902">
            <v>0</v>
          </cell>
          <cell r="C902">
            <v>0</v>
          </cell>
          <cell r="D902">
            <v>0</v>
          </cell>
        </row>
        <row r="903">
          <cell r="A903">
            <v>0</v>
          </cell>
          <cell r="B903">
            <v>0</v>
          </cell>
          <cell r="C903">
            <v>0</v>
          </cell>
          <cell r="D903">
            <v>0</v>
          </cell>
        </row>
        <row r="904">
          <cell r="A904">
            <v>0</v>
          </cell>
          <cell r="B904">
            <v>0</v>
          </cell>
          <cell r="C904">
            <v>0</v>
          </cell>
          <cell r="D904">
            <v>0</v>
          </cell>
        </row>
        <row r="905">
          <cell r="A905">
            <v>0</v>
          </cell>
          <cell r="B905">
            <v>0</v>
          </cell>
          <cell r="C905">
            <v>0</v>
          </cell>
          <cell r="D905">
            <v>0</v>
          </cell>
        </row>
        <row r="906">
          <cell r="A906">
            <v>0</v>
          </cell>
          <cell r="B906">
            <v>0</v>
          </cell>
          <cell r="C906">
            <v>0</v>
          </cell>
          <cell r="D906">
            <v>0</v>
          </cell>
        </row>
        <row r="907">
          <cell r="A907">
            <v>0</v>
          </cell>
          <cell r="B907">
            <v>0</v>
          </cell>
          <cell r="C907">
            <v>0</v>
          </cell>
          <cell r="D907">
            <v>0</v>
          </cell>
        </row>
        <row r="908">
          <cell r="A908">
            <v>0</v>
          </cell>
          <cell r="B908">
            <v>0</v>
          </cell>
          <cell r="C908">
            <v>0</v>
          </cell>
          <cell r="D908">
            <v>0</v>
          </cell>
        </row>
        <row r="909">
          <cell r="A909">
            <v>0</v>
          </cell>
          <cell r="B909">
            <v>0</v>
          </cell>
          <cell r="C909">
            <v>0</v>
          </cell>
          <cell r="D909">
            <v>0</v>
          </cell>
        </row>
        <row r="910">
          <cell r="A910">
            <v>0</v>
          </cell>
          <cell r="B910">
            <v>0</v>
          </cell>
          <cell r="C910">
            <v>0</v>
          </cell>
          <cell r="D910">
            <v>0</v>
          </cell>
        </row>
        <row r="911">
          <cell r="A911">
            <v>0</v>
          </cell>
          <cell r="B911">
            <v>0</v>
          </cell>
          <cell r="C911">
            <v>0</v>
          </cell>
          <cell r="D911">
            <v>0</v>
          </cell>
        </row>
        <row r="912">
          <cell r="A912">
            <v>0</v>
          </cell>
          <cell r="B912">
            <v>0</v>
          </cell>
          <cell r="C912">
            <v>0</v>
          </cell>
          <cell r="D912">
            <v>0</v>
          </cell>
        </row>
        <row r="913">
          <cell r="A913">
            <v>0</v>
          </cell>
          <cell r="B913">
            <v>0</v>
          </cell>
          <cell r="C913">
            <v>0</v>
          </cell>
          <cell r="D913">
            <v>0</v>
          </cell>
        </row>
        <row r="914">
          <cell r="A914">
            <v>0</v>
          </cell>
          <cell r="B914">
            <v>0</v>
          </cell>
          <cell r="C914">
            <v>0</v>
          </cell>
          <cell r="D914">
            <v>0</v>
          </cell>
        </row>
        <row r="915">
          <cell r="A915">
            <v>0</v>
          </cell>
          <cell r="B915">
            <v>0</v>
          </cell>
          <cell r="C915">
            <v>0</v>
          </cell>
          <cell r="D915">
            <v>0</v>
          </cell>
        </row>
        <row r="916">
          <cell r="A916">
            <v>0</v>
          </cell>
          <cell r="B916">
            <v>0</v>
          </cell>
          <cell r="C916">
            <v>0</v>
          </cell>
          <cell r="D916">
            <v>0</v>
          </cell>
        </row>
        <row r="917">
          <cell r="A917">
            <v>0</v>
          </cell>
          <cell r="B917">
            <v>0</v>
          </cell>
          <cell r="C917">
            <v>0</v>
          </cell>
          <cell r="D917">
            <v>0</v>
          </cell>
        </row>
        <row r="918">
          <cell r="A918">
            <v>0</v>
          </cell>
          <cell r="B918">
            <v>0</v>
          </cell>
          <cell r="C918">
            <v>0</v>
          </cell>
          <cell r="D918">
            <v>0</v>
          </cell>
        </row>
        <row r="919">
          <cell r="A919">
            <v>0</v>
          </cell>
          <cell r="B919">
            <v>0</v>
          </cell>
          <cell r="C919">
            <v>0</v>
          </cell>
          <cell r="D919">
            <v>0</v>
          </cell>
        </row>
        <row r="920">
          <cell r="A920">
            <v>0</v>
          </cell>
          <cell r="B920">
            <v>0</v>
          </cell>
          <cell r="C920">
            <v>0</v>
          </cell>
          <cell r="D920">
            <v>0</v>
          </cell>
        </row>
        <row r="921">
          <cell r="A921">
            <v>0</v>
          </cell>
          <cell r="B921">
            <v>0</v>
          </cell>
          <cell r="C921">
            <v>0</v>
          </cell>
          <cell r="D921">
            <v>0</v>
          </cell>
        </row>
        <row r="922">
          <cell r="A922">
            <v>0</v>
          </cell>
          <cell r="B922">
            <v>0</v>
          </cell>
          <cell r="C922">
            <v>0</v>
          </cell>
          <cell r="D922">
            <v>0</v>
          </cell>
        </row>
        <row r="923">
          <cell r="A923">
            <v>0</v>
          </cell>
          <cell r="B923">
            <v>0</v>
          </cell>
          <cell r="C923">
            <v>0</v>
          </cell>
          <cell r="D923">
            <v>0</v>
          </cell>
        </row>
        <row r="924">
          <cell r="A924">
            <v>0</v>
          </cell>
          <cell r="B924">
            <v>0</v>
          </cell>
          <cell r="C924">
            <v>0</v>
          </cell>
          <cell r="D924">
            <v>0</v>
          </cell>
        </row>
        <row r="925">
          <cell r="A925">
            <v>0</v>
          </cell>
          <cell r="B925">
            <v>0</v>
          </cell>
          <cell r="C925">
            <v>0</v>
          </cell>
          <cell r="D925">
            <v>0</v>
          </cell>
        </row>
        <row r="926">
          <cell r="A926">
            <v>0</v>
          </cell>
          <cell r="B926">
            <v>0</v>
          </cell>
          <cell r="C926">
            <v>0</v>
          </cell>
          <cell r="D926">
            <v>0</v>
          </cell>
        </row>
        <row r="927">
          <cell r="A927">
            <v>0</v>
          </cell>
          <cell r="B927">
            <v>0</v>
          </cell>
          <cell r="C927">
            <v>0</v>
          </cell>
          <cell r="D927">
            <v>0</v>
          </cell>
        </row>
        <row r="928">
          <cell r="A928">
            <v>0</v>
          </cell>
          <cell r="B928">
            <v>0</v>
          </cell>
          <cell r="C928">
            <v>0</v>
          </cell>
          <cell r="D928">
            <v>0</v>
          </cell>
        </row>
        <row r="929">
          <cell r="A929">
            <v>0</v>
          </cell>
          <cell r="B929">
            <v>0</v>
          </cell>
          <cell r="C929">
            <v>0</v>
          </cell>
          <cell r="D929">
            <v>0</v>
          </cell>
        </row>
        <row r="930">
          <cell r="A930">
            <v>0</v>
          </cell>
          <cell r="B930">
            <v>0</v>
          </cell>
          <cell r="C930">
            <v>0</v>
          </cell>
          <cell r="D930">
            <v>0</v>
          </cell>
        </row>
        <row r="931">
          <cell r="A931">
            <v>0</v>
          </cell>
          <cell r="B931">
            <v>0</v>
          </cell>
          <cell r="C931">
            <v>0</v>
          </cell>
          <cell r="D931">
            <v>0</v>
          </cell>
        </row>
        <row r="932">
          <cell r="A932">
            <v>0</v>
          </cell>
          <cell r="B932">
            <v>0</v>
          </cell>
          <cell r="C932">
            <v>0</v>
          </cell>
          <cell r="D932">
            <v>0</v>
          </cell>
        </row>
        <row r="933">
          <cell r="A933">
            <v>0</v>
          </cell>
          <cell r="B933">
            <v>0</v>
          </cell>
          <cell r="C933">
            <v>0</v>
          </cell>
          <cell r="D933">
            <v>0</v>
          </cell>
        </row>
        <row r="934">
          <cell r="A934">
            <v>0</v>
          </cell>
          <cell r="B934">
            <v>0</v>
          </cell>
          <cell r="C934">
            <v>0</v>
          </cell>
          <cell r="D934">
            <v>0</v>
          </cell>
        </row>
        <row r="935">
          <cell r="A935">
            <v>0</v>
          </cell>
          <cell r="B935">
            <v>0</v>
          </cell>
          <cell r="C935">
            <v>0</v>
          </cell>
          <cell r="D935">
            <v>0</v>
          </cell>
        </row>
        <row r="936">
          <cell r="A936">
            <v>0</v>
          </cell>
          <cell r="B936">
            <v>0</v>
          </cell>
          <cell r="C936">
            <v>0</v>
          </cell>
          <cell r="D936">
            <v>0</v>
          </cell>
        </row>
        <row r="937">
          <cell r="A937">
            <v>0</v>
          </cell>
          <cell r="B937">
            <v>0</v>
          </cell>
          <cell r="C937">
            <v>0</v>
          </cell>
          <cell r="D937">
            <v>0</v>
          </cell>
        </row>
        <row r="938">
          <cell r="A938">
            <v>0</v>
          </cell>
          <cell r="B938">
            <v>0</v>
          </cell>
          <cell r="C938">
            <v>0</v>
          </cell>
          <cell r="D938">
            <v>0</v>
          </cell>
        </row>
        <row r="939">
          <cell r="A939">
            <v>0</v>
          </cell>
          <cell r="B939">
            <v>0</v>
          </cell>
          <cell r="C939">
            <v>0</v>
          </cell>
          <cell r="D939">
            <v>0</v>
          </cell>
        </row>
        <row r="940">
          <cell r="A940">
            <v>0</v>
          </cell>
          <cell r="B940">
            <v>0</v>
          </cell>
          <cell r="C940">
            <v>0</v>
          </cell>
          <cell r="D940">
            <v>0</v>
          </cell>
        </row>
        <row r="941">
          <cell r="A941">
            <v>0</v>
          </cell>
          <cell r="B941">
            <v>0</v>
          </cell>
          <cell r="C941">
            <v>0</v>
          </cell>
          <cell r="D941">
            <v>0</v>
          </cell>
        </row>
        <row r="942">
          <cell r="A942">
            <v>0</v>
          </cell>
          <cell r="B942">
            <v>0</v>
          </cell>
          <cell r="C942">
            <v>0</v>
          </cell>
          <cell r="D942">
            <v>0</v>
          </cell>
        </row>
        <row r="943">
          <cell r="A943">
            <v>0</v>
          </cell>
          <cell r="B943">
            <v>0</v>
          </cell>
          <cell r="C943">
            <v>0</v>
          </cell>
          <cell r="D943">
            <v>0</v>
          </cell>
        </row>
        <row r="944">
          <cell r="A944">
            <v>0</v>
          </cell>
          <cell r="B944">
            <v>0</v>
          </cell>
          <cell r="C944">
            <v>0</v>
          </cell>
          <cell r="D944">
            <v>0</v>
          </cell>
        </row>
        <row r="945">
          <cell r="A945">
            <v>0</v>
          </cell>
          <cell r="B945">
            <v>0</v>
          </cell>
          <cell r="C945">
            <v>0</v>
          </cell>
          <cell r="D945">
            <v>0</v>
          </cell>
        </row>
        <row r="946">
          <cell r="A946">
            <v>0</v>
          </cell>
          <cell r="B946">
            <v>0</v>
          </cell>
          <cell r="C946">
            <v>0</v>
          </cell>
          <cell r="D946">
            <v>0</v>
          </cell>
        </row>
        <row r="947">
          <cell r="A947">
            <v>0</v>
          </cell>
          <cell r="B947">
            <v>0</v>
          </cell>
          <cell r="C947">
            <v>0</v>
          </cell>
          <cell r="D947">
            <v>0</v>
          </cell>
        </row>
        <row r="948">
          <cell r="A948">
            <v>0</v>
          </cell>
          <cell r="B948">
            <v>0</v>
          </cell>
          <cell r="C948">
            <v>0</v>
          </cell>
          <cell r="D948">
            <v>0</v>
          </cell>
        </row>
        <row r="949">
          <cell r="A949">
            <v>0</v>
          </cell>
          <cell r="B949">
            <v>0</v>
          </cell>
          <cell r="C949">
            <v>0</v>
          </cell>
          <cell r="D949">
            <v>0</v>
          </cell>
        </row>
        <row r="950">
          <cell r="A950">
            <v>0</v>
          </cell>
          <cell r="B950">
            <v>0</v>
          </cell>
          <cell r="C950">
            <v>0</v>
          </cell>
          <cell r="D950">
            <v>0</v>
          </cell>
        </row>
        <row r="951">
          <cell r="A951">
            <v>0</v>
          </cell>
          <cell r="B951">
            <v>0</v>
          </cell>
          <cell r="C951">
            <v>0</v>
          </cell>
          <cell r="D951">
            <v>0</v>
          </cell>
        </row>
        <row r="952">
          <cell r="A952">
            <v>0</v>
          </cell>
          <cell r="B952">
            <v>0</v>
          </cell>
          <cell r="C952">
            <v>0</v>
          </cell>
          <cell r="D952">
            <v>0</v>
          </cell>
        </row>
        <row r="953">
          <cell r="A953">
            <v>0</v>
          </cell>
          <cell r="B953">
            <v>0</v>
          </cell>
          <cell r="C953">
            <v>0</v>
          </cell>
          <cell r="D953">
            <v>0</v>
          </cell>
        </row>
        <row r="954">
          <cell r="A954">
            <v>0</v>
          </cell>
          <cell r="B954">
            <v>0</v>
          </cell>
          <cell r="C954">
            <v>0</v>
          </cell>
          <cell r="D954">
            <v>0</v>
          </cell>
        </row>
        <row r="955">
          <cell r="A955">
            <v>0</v>
          </cell>
          <cell r="B955">
            <v>0</v>
          </cell>
          <cell r="C955">
            <v>0</v>
          </cell>
          <cell r="D955">
            <v>0</v>
          </cell>
        </row>
        <row r="956">
          <cell r="A956">
            <v>0</v>
          </cell>
          <cell r="B956">
            <v>0</v>
          </cell>
          <cell r="C956">
            <v>0</v>
          </cell>
          <cell r="D956">
            <v>0</v>
          </cell>
        </row>
        <row r="957">
          <cell r="A957">
            <v>0</v>
          </cell>
          <cell r="B957">
            <v>0</v>
          </cell>
          <cell r="C957">
            <v>0</v>
          </cell>
          <cell r="D957">
            <v>0</v>
          </cell>
        </row>
        <row r="958">
          <cell r="A958">
            <v>0</v>
          </cell>
          <cell r="B958">
            <v>0</v>
          </cell>
          <cell r="C958">
            <v>0</v>
          </cell>
          <cell r="D958">
            <v>0</v>
          </cell>
        </row>
        <row r="959">
          <cell r="A959">
            <v>0</v>
          </cell>
          <cell r="B959">
            <v>0</v>
          </cell>
          <cell r="C959">
            <v>0</v>
          </cell>
          <cell r="D959">
            <v>0</v>
          </cell>
        </row>
        <row r="960">
          <cell r="A960">
            <v>0</v>
          </cell>
          <cell r="B960">
            <v>0</v>
          </cell>
          <cell r="C960">
            <v>0</v>
          </cell>
          <cell r="D960">
            <v>0</v>
          </cell>
        </row>
        <row r="961">
          <cell r="A961">
            <v>0</v>
          </cell>
          <cell r="B961">
            <v>0</v>
          </cell>
          <cell r="C961">
            <v>0</v>
          </cell>
          <cell r="D961">
            <v>0</v>
          </cell>
        </row>
        <row r="962">
          <cell r="A962">
            <v>0</v>
          </cell>
          <cell r="B962">
            <v>0</v>
          </cell>
          <cell r="C962">
            <v>0</v>
          </cell>
          <cell r="D962">
            <v>0</v>
          </cell>
        </row>
        <row r="963">
          <cell r="A963">
            <v>0</v>
          </cell>
          <cell r="B963">
            <v>0</v>
          </cell>
          <cell r="C963">
            <v>0</v>
          </cell>
          <cell r="D963">
            <v>0</v>
          </cell>
        </row>
        <row r="964">
          <cell r="A964">
            <v>0</v>
          </cell>
          <cell r="B964">
            <v>0</v>
          </cell>
          <cell r="C964">
            <v>0</v>
          </cell>
          <cell r="D964">
            <v>0</v>
          </cell>
        </row>
        <row r="965">
          <cell r="A965">
            <v>0</v>
          </cell>
          <cell r="B965">
            <v>0</v>
          </cell>
          <cell r="C965">
            <v>0</v>
          </cell>
          <cell r="D965">
            <v>0</v>
          </cell>
        </row>
        <row r="966">
          <cell r="A966">
            <v>0</v>
          </cell>
          <cell r="B966">
            <v>0</v>
          </cell>
          <cell r="C966">
            <v>0</v>
          </cell>
          <cell r="D966">
            <v>0</v>
          </cell>
        </row>
        <row r="967">
          <cell r="A967">
            <v>0</v>
          </cell>
          <cell r="B967">
            <v>0</v>
          </cell>
          <cell r="C967">
            <v>0</v>
          </cell>
          <cell r="D967">
            <v>0</v>
          </cell>
        </row>
        <row r="968">
          <cell r="A968">
            <v>0</v>
          </cell>
          <cell r="B968">
            <v>0</v>
          </cell>
          <cell r="C968">
            <v>0</v>
          </cell>
          <cell r="D968">
            <v>0</v>
          </cell>
        </row>
        <row r="969">
          <cell r="A969">
            <v>0</v>
          </cell>
          <cell r="B969">
            <v>0</v>
          </cell>
          <cell r="C969">
            <v>0</v>
          </cell>
          <cell r="D969">
            <v>0</v>
          </cell>
        </row>
        <row r="970">
          <cell r="A970">
            <v>0</v>
          </cell>
          <cell r="B970">
            <v>0</v>
          </cell>
          <cell r="C970">
            <v>0</v>
          </cell>
          <cell r="D970">
            <v>0</v>
          </cell>
        </row>
        <row r="971">
          <cell r="A971">
            <v>0</v>
          </cell>
          <cell r="B971">
            <v>0</v>
          </cell>
          <cell r="C971">
            <v>0</v>
          </cell>
          <cell r="D971">
            <v>0</v>
          </cell>
        </row>
        <row r="972">
          <cell r="A972">
            <v>0</v>
          </cell>
          <cell r="B972">
            <v>0</v>
          </cell>
          <cell r="C972">
            <v>0</v>
          </cell>
          <cell r="D972">
            <v>0</v>
          </cell>
        </row>
        <row r="973">
          <cell r="A973">
            <v>0</v>
          </cell>
          <cell r="B973">
            <v>0</v>
          </cell>
          <cell r="C973">
            <v>0</v>
          </cell>
          <cell r="D973">
            <v>0</v>
          </cell>
        </row>
        <row r="974">
          <cell r="A974">
            <v>0</v>
          </cell>
          <cell r="B974">
            <v>0</v>
          </cell>
          <cell r="C974">
            <v>0</v>
          </cell>
          <cell r="D974">
            <v>0</v>
          </cell>
        </row>
        <row r="975">
          <cell r="A975">
            <v>0</v>
          </cell>
          <cell r="B975">
            <v>0</v>
          </cell>
          <cell r="C975">
            <v>0</v>
          </cell>
          <cell r="D975">
            <v>0</v>
          </cell>
        </row>
        <row r="976">
          <cell r="A976">
            <v>0</v>
          </cell>
          <cell r="B976">
            <v>0</v>
          </cell>
          <cell r="C976">
            <v>0</v>
          </cell>
          <cell r="D976">
            <v>0</v>
          </cell>
        </row>
        <row r="977">
          <cell r="A977">
            <v>0</v>
          </cell>
          <cell r="B977">
            <v>0</v>
          </cell>
          <cell r="C977">
            <v>0</v>
          </cell>
          <cell r="D977">
            <v>0</v>
          </cell>
        </row>
        <row r="978">
          <cell r="A978">
            <v>0</v>
          </cell>
          <cell r="B978">
            <v>0</v>
          </cell>
          <cell r="C978">
            <v>0</v>
          </cell>
          <cell r="D978">
            <v>0</v>
          </cell>
        </row>
        <row r="979">
          <cell r="A979">
            <v>0</v>
          </cell>
          <cell r="B979">
            <v>0</v>
          </cell>
          <cell r="C979">
            <v>0</v>
          </cell>
          <cell r="D979">
            <v>0</v>
          </cell>
        </row>
        <row r="980">
          <cell r="A980">
            <v>0</v>
          </cell>
          <cell r="B980">
            <v>0</v>
          </cell>
          <cell r="C980">
            <v>0</v>
          </cell>
          <cell r="D980">
            <v>0</v>
          </cell>
        </row>
        <row r="981">
          <cell r="A981">
            <v>0</v>
          </cell>
          <cell r="B981">
            <v>0</v>
          </cell>
          <cell r="C981">
            <v>0</v>
          </cell>
          <cell r="D981">
            <v>0</v>
          </cell>
        </row>
        <row r="982">
          <cell r="A982">
            <v>0</v>
          </cell>
          <cell r="B982">
            <v>0</v>
          </cell>
          <cell r="C982">
            <v>0</v>
          </cell>
          <cell r="D982">
            <v>0</v>
          </cell>
        </row>
        <row r="983">
          <cell r="A983">
            <v>0</v>
          </cell>
          <cell r="B983">
            <v>0</v>
          </cell>
          <cell r="C983">
            <v>0</v>
          </cell>
          <cell r="D983">
            <v>0</v>
          </cell>
        </row>
        <row r="984">
          <cell r="A984">
            <v>0</v>
          </cell>
          <cell r="B984">
            <v>0</v>
          </cell>
          <cell r="C984">
            <v>0</v>
          </cell>
          <cell r="D984">
            <v>0</v>
          </cell>
        </row>
        <row r="985">
          <cell r="A985">
            <v>0</v>
          </cell>
          <cell r="B985">
            <v>0</v>
          </cell>
          <cell r="C985">
            <v>0</v>
          </cell>
          <cell r="D985">
            <v>0</v>
          </cell>
        </row>
        <row r="986">
          <cell r="A986">
            <v>0</v>
          </cell>
          <cell r="B986">
            <v>0</v>
          </cell>
          <cell r="C986">
            <v>0</v>
          </cell>
          <cell r="D986">
            <v>0</v>
          </cell>
        </row>
        <row r="987">
          <cell r="A987">
            <v>0</v>
          </cell>
          <cell r="B987">
            <v>0</v>
          </cell>
          <cell r="C987">
            <v>0</v>
          </cell>
          <cell r="D987">
            <v>0</v>
          </cell>
        </row>
        <row r="988">
          <cell r="A988">
            <v>0</v>
          </cell>
          <cell r="B988">
            <v>0</v>
          </cell>
          <cell r="C988">
            <v>0</v>
          </cell>
          <cell r="D988">
            <v>0</v>
          </cell>
        </row>
        <row r="989">
          <cell r="A989">
            <v>0</v>
          </cell>
          <cell r="B989">
            <v>0</v>
          </cell>
          <cell r="C989">
            <v>0</v>
          </cell>
          <cell r="D989">
            <v>0</v>
          </cell>
        </row>
        <row r="990">
          <cell r="A990">
            <v>0</v>
          </cell>
          <cell r="B990">
            <v>0</v>
          </cell>
          <cell r="C990">
            <v>0</v>
          </cell>
          <cell r="D990">
            <v>0</v>
          </cell>
        </row>
        <row r="991">
          <cell r="A991">
            <v>0</v>
          </cell>
          <cell r="B991">
            <v>0</v>
          </cell>
          <cell r="C991">
            <v>0</v>
          </cell>
          <cell r="D991">
            <v>0</v>
          </cell>
        </row>
        <row r="992">
          <cell r="A992">
            <v>0</v>
          </cell>
          <cell r="B992">
            <v>0</v>
          </cell>
          <cell r="C992">
            <v>0</v>
          </cell>
          <cell r="D992">
            <v>0</v>
          </cell>
        </row>
        <row r="993">
          <cell r="A993">
            <v>0</v>
          </cell>
          <cell r="B993">
            <v>0</v>
          </cell>
          <cell r="C993">
            <v>0</v>
          </cell>
          <cell r="D993">
            <v>0</v>
          </cell>
        </row>
        <row r="994">
          <cell r="A994">
            <v>0</v>
          </cell>
          <cell r="B994">
            <v>0</v>
          </cell>
          <cell r="C994">
            <v>0</v>
          </cell>
          <cell r="D994">
            <v>0</v>
          </cell>
        </row>
        <row r="995">
          <cell r="A995">
            <v>0</v>
          </cell>
          <cell r="B995">
            <v>0</v>
          </cell>
          <cell r="C995">
            <v>0</v>
          </cell>
          <cell r="D995">
            <v>0</v>
          </cell>
        </row>
        <row r="996">
          <cell r="A996">
            <v>0</v>
          </cell>
          <cell r="B996">
            <v>0</v>
          </cell>
          <cell r="C996">
            <v>0</v>
          </cell>
          <cell r="D996">
            <v>0</v>
          </cell>
        </row>
        <row r="997">
          <cell r="A997">
            <v>0</v>
          </cell>
          <cell r="B997">
            <v>0</v>
          </cell>
          <cell r="C997">
            <v>0</v>
          </cell>
          <cell r="D997">
            <v>0</v>
          </cell>
        </row>
        <row r="998">
          <cell r="A998">
            <v>0</v>
          </cell>
          <cell r="B998">
            <v>0</v>
          </cell>
          <cell r="C998">
            <v>0</v>
          </cell>
          <cell r="D998">
            <v>0</v>
          </cell>
        </row>
        <row r="999">
          <cell r="A999">
            <v>0</v>
          </cell>
          <cell r="B999">
            <v>0</v>
          </cell>
          <cell r="C999">
            <v>0</v>
          </cell>
          <cell r="D999">
            <v>0</v>
          </cell>
        </row>
        <row r="1000">
          <cell r="A1000">
            <v>0</v>
          </cell>
          <cell r="B1000">
            <v>0</v>
          </cell>
          <cell r="C1000">
            <v>0</v>
          </cell>
          <cell r="D1000">
            <v>0</v>
          </cell>
        </row>
        <row r="1001">
          <cell r="A1001">
            <v>0</v>
          </cell>
          <cell r="B1001">
            <v>0</v>
          </cell>
          <cell r="C1001">
            <v>0</v>
          </cell>
          <cell r="D1001">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 Coal Inv. Summary Budget"/>
      <sheetName val="Detail Budget"/>
      <sheetName val="Spend Curve"/>
      <sheetName val="Coal"/>
      <sheetName val="B&amp;M CM COST EST "/>
    </sheetNames>
    <sheetDataSet>
      <sheetData sheetId="0" refreshError="1"/>
      <sheetData sheetId="1" refreshError="1"/>
      <sheetData sheetId="2" refreshError="1"/>
      <sheetData sheetId="3"/>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nks In"/>
      <sheetName val="Links Out"/>
      <sheetName val="Line Rollup"/>
      <sheetName val="List of Values"/>
      <sheetName val="Budget Spread"/>
      <sheetName val="Statement of Operations"/>
      <sheetName val="Partner Billing"/>
      <sheetName val="Preliminary"/>
      <sheetName val="Monthly Actuals"/>
      <sheetName val="Sheet1"/>
      <sheetName val="PCS Import-Dec-2011"/>
      <sheetName val="PCS Import-Jan-2012"/>
      <sheetName val="PCS Import-Feb-2012"/>
      <sheetName val="PCS Import-Mar-2012"/>
      <sheetName val="PCS Import-Apr-2012"/>
      <sheetName val="PCS Import-May-2012"/>
      <sheetName val="PCS Import-Jun-2012"/>
      <sheetName val="PCS Import-Jul-2012"/>
      <sheetName val="PCS Import-Aug-2012"/>
      <sheetName val="PCS Import-Sep-2012"/>
      <sheetName val="PCS Import-Oct-2012"/>
      <sheetName val="PCS Import-Nov-2012"/>
      <sheetName val="PCS Import-Dec-2012"/>
      <sheetName val="O &amp; M Model"/>
      <sheetName val="Corporate Operations"/>
    </sheetNames>
    <sheetDataSet>
      <sheetData sheetId="0"/>
      <sheetData sheetId="1"/>
      <sheetData sheetId="2"/>
      <sheetData sheetId="3"/>
      <sheetData sheetId="4">
        <row r="4">
          <cell r="A4" t="str">
            <v>All</v>
          </cell>
          <cell r="C4" t="str">
            <v>Accounting &amp; Finance</v>
          </cell>
          <cell r="F4" t="str">
            <v>January 31, 2012</v>
          </cell>
        </row>
        <row r="5">
          <cell r="A5" t="str">
            <v>CCR</v>
          </cell>
          <cell r="C5" t="str">
            <v>Admin/All Other</v>
          </cell>
          <cell r="F5" t="str">
            <v>February 29, 2012</v>
          </cell>
        </row>
        <row r="6">
          <cell r="A6" t="str">
            <v>CCR-Jordan Grove</v>
          </cell>
          <cell r="C6" t="str">
            <v>All</v>
          </cell>
          <cell r="F6" t="str">
            <v>March 31, 2012</v>
          </cell>
        </row>
        <row r="7">
          <cell r="A7" t="str">
            <v>CCR-Nearfield</v>
          </cell>
          <cell r="C7" t="str">
            <v>E H &amp; S</v>
          </cell>
          <cell r="F7" t="str">
            <v>April 30, 2012</v>
          </cell>
        </row>
        <row r="8">
          <cell r="A8" t="str">
            <v>Consolidated</v>
          </cell>
          <cell r="C8" t="str">
            <v>Engineering</v>
          </cell>
          <cell r="F8" t="str">
            <v>May 31, 2012</v>
          </cell>
        </row>
        <row r="9">
          <cell r="A9" t="str">
            <v>Corporate Services</v>
          </cell>
          <cell r="C9" t="str">
            <v>Executive</v>
          </cell>
          <cell r="F9" t="str">
            <v>June 30, 2012</v>
          </cell>
        </row>
        <row r="10">
          <cell r="C10" t="str">
            <v>HR</v>
          </cell>
          <cell r="F10" t="str">
            <v>July 31, 2012</v>
          </cell>
        </row>
        <row r="11">
          <cell r="C11" t="str">
            <v>IT</v>
          </cell>
          <cell r="F11" t="str">
            <v>August 31, 2012</v>
          </cell>
        </row>
        <row r="12">
          <cell r="C12" t="str">
            <v>Legal</v>
          </cell>
          <cell r="F12" t="str">
            <v>September 30, 2012</v>
          </cell>
        </row>
        <row r="13">
          <cell r="C13" t="str">
            <v>Maint. - Bldgs &amp; Grounds</v>
          </cell>
          <cell r="F13" t="str">
            <v>October 31, 2012</v>
          </cell>
        </row>
        <row r="14">
          <cell r="C14" t="str">
            <v>Maintenance &amp; Repair</v>
          </cell>
          <cell r="F14" t="str">
            <v>November 30, 2012</v>
          </cell>
        </row>
        <row r="15">
          <cell r="C15" t="str">
            <v>Operations</v>
          </cell>
          <cell r="F15" t="str">
            <v>December 31, 2012</v>
          </cell>
        </row>
        <row r="16">
          <cell r="C16" t="str">
            <v>Outages</v>
          </cell>
        </row>
        <row r="17">
          <cell r="C17" t="str">
            <v>Material Handling</v>
          </cell>
        </row>
        <row r="18">
          <cell r="C18" t="str">
            <v>Power Generation Compliance</v>
          </cell>
        </row>
        <row r="19">
          <cell r="C19" t="str">
            <v>Procurement</v>
          </cell>
        </row>
        <row r="20">
          <cell r="C20" t="str">
            <v>Public/Govern. Relations</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43"/>
  <sheetViews>
    <sheetView view="pageLayout" topLeftCell="A34" zoomScaleNormal="90" zoomScaleSheetLayoutView="75" workbookViewId="0">
      <selection activeCell="D18" sqref="D18"/>
    </sheetView>
  </sheetViews>
  <sheetFormatPr defaultColWidth="8.88671875" defaultRowHeight="15.75"/>
  <cols>
    <col min="1" max="1" width="4.21875" style="56" customWidth="1"/>
    <col min="2" max="2" width="30.109375" style="56" customWidth="1"/>
    <col min="3" max="3" width="39" style="56" customWidth="1"/>
    <col min="4" max="4" width="12.77734375" style="56" customWidth="1"/>
    <col min="5" max="5" width="5.77734375" style="56" customWidth="1"/>
    <col min="6" max="6" width="4.21875" style="56" customWidth="1"/>
    <col min="7" max="7" width="10" style="56" customWidth="1"/>
    <col min="8" max="8" width="3.44140625" style="56" customWidth="1"/>
    <col min="9" max="9" width="12.77734375" style="56" customWidth="1"/>
    <col min="10" max="10" width="1.77734375" style="56" customWidth="1"/>
    <col min="11" max="11" width="8" style="56" customWidth="1"/>
    <col min="12" max="12" width="8.88671875" style="56"/>
    <col min="13" max="13" width="54.6640625" style="56" customWidth="1"/>
    <col min="14" max="14" width="15.109375" style="56" customWidth="1"/>
    <col min="15" max="15" width="8.88671875" style="56"/>
    <col min="16" max="16" width="14.77734375" style="56" customWidth="1"/>
    <col min="17" max="17" width="8.88671875" style="56"/>
    <col min="18" max="18" width="13.33203125" style="56" customWidth="1"/>
    <col min="19" max="16384" width="8.88671875" style="56"/>
  </cols>
  <sheetData>
    <row r="1" spans="1:13">
      <c r="K1" s="57" t="s">
        <v>303</v>
      </c>
      <c r="M1" s="58" t="s">
        <v>325</v>
      </c>
    </row>
    <row r="2" spans="1:13">
      <c r="B2" s="59"/>
      <c r="C2" s="59"/>
      <c r="D2" s="60"/>
      <c r="E2" s="59"/>
      <c r="F2" s="59"/>
      <c r="G2" s="59"/>
      <c r="H2" s="159"/>
      <c r="I2" s="159"/>
      <c r="J2" s="694" t="s">
        <v>177</v>
      </c>
      <c r="K2" s="694"/>
      <c r="M2" s="160"/>
    </row>
    <row r="3" spans="1:13">
      <c r="B3" s="59"/>
      <c r="C3" s="59"/>
      <c r="D3" s="60"/>
      <c r="E3" s="59"/>
      <c r="F3" s="59"/>
      <c r="G3" s="59"/>
      <c r="H3" s="159"/>
      <c r="I3" s="159"/>
      <c r="J3" s="159"/>
      <c r="K3" s="159"/>
    </row>
    <row r="4" spans="1:13">
      <c r="B4" s="59" t="s">
        <v>0</v>
      </c>
      <c r="C4" s="59"/>
      <c r="D4" s="60" t="s">
        <v>1</v>
      </c>
      <c r="E4" s="59"/>
      <c r="F4" s="59"/>
      <c r="G4" s="59"/>
      <c r="H4" s="1"/>
      <c r="I4" s="45"/>
      <c r="J4" s="1"/>
      <c r="K4" s="7" t="s">
        <v>332</v>
      </c>
    </row>
    <row r="5" spans="1:13">
      <c r="B5" s="59"/>
      <c r="C5" s="61" t="s">
        <v>2</v>
      </c>
      <c r="D5" s="61" t="s">
        <v>304</v>
      </c>
      <c r="E5" s="61"/>
      <c r="F5" s="61"/>
      <c r="G5" s="61"/>
      <c r="H5" s="159"/>
      <c r="I5" s="159"/>
      <c r="J5" s="159"/>
      <c r="K5" s="159"/>
    </row>
    <row r="6" spans="1:13">
      <c r="B6" s="159"/>
      <c r="C6" s="159"/>
      <c r="D6" s="159"/>
      <c r="E6" s="159"/>
      <c r="F6" s="159"/>
      <c r="G6" s="159"/>
      <c r="H6" s="159"/>
      <c r="I6" s="159"/>
      <c r="J6" s="159"/>
      <c r="K6" s="159"/>
    </row>
    <row r="7" spans="1:13">
      <c r="A7" s="99"/>
      <c r="B7" s="159"/>
      <c r="C7" s="159"/>
      <c r="D7" s="62" t="s">
        <v>300</v>
      </c>
      <c r="E7" s="159"/>
      <c r="F7" s="159"/>
      <c r="G7" s="159"/>
      <c r="H7" s="159"/>
      <c r="I7" s="159"/>
      <c r="J7" s="159"/>
      <c r="K7" s="159"/>
    </row>
    <row r="8" spans="1:13">
      <c r="A8" s="99"/>
      <c r="B8" s="159"/>
      <c r="C8" s="159"/>
      <c r="D8" s="63"/>
      <c r="E8" s="159"/>
      <c r="F8" s="159"/>
      <c r="G8" s="159"/>
      <c r="H8" s="159"/>
      <c r="I8" s="159"/>
      <c r="J8" s="159"/>
      <c r="K8" s="159"/>
    </row>
    <row r="9" spans="1:13">
      <c r="A9" s="99" t="s">
        <v>3</v>
      </c>
      <c r="B9" s="159"/>
      <c r="C9" s="159"/>
      <c r="D9" s="63"/>
      <c r="E9" s="159"/>
      <c r="F9" s="159"/>
      <c r="G9" s="159"/>
      <c r="H9" s="159"/>
      <c r="I9" s="99" t="s">
        <v>4</v>
      </c>
      <c r="J9" s="159"/>
      <c r="K9" s="159"/>
    </row>
    <row r="10" spans="1:13" ht="16.5" thickBot="1">
      <c r="A10" s="64" t="s">
        <v>5</v>
      </c>
      <c r="B10" s="159"/>
      <c r="C10" s="159"/>
      <c r="D10" s="159"/>
      <c r="E10" s="159"/>
      <c r="F10" s="159"/>
      <c r="G10" s="159"/>
      <c r="H10" s="159"/>
      <c r="I10" s="64" t="s">
        <v>6</v>
      </c>
      <c r="J10" s="159"/>
      <c r="K10" s="159"/>
    </row>
    <row r="11" spans="1:13">
      <c r="A11" s="99">
        <v>1</v>
      </c>
      <c r="B11" s="159" t="s">
        <v>238</v>
      </c>
      <c r="C11" s="159"/>
      <c r="D11" s="65"/>
      <c r="E11" s="159"/>
      <c r="F11" s="159"/>
      <c r="G11" s="159"/>
      <c r="H11" s="159"/>
      <c r="I11" s="15">
        <f>+I202</f>
        <v>7671330.5027237292</v>
      </c>
      <c r="J11" s="159"/>
      <c r="K11" s="159"/>
    </row>
    <row r="12" spans="1:13">
      <c r="A12" s="99"/>
      <c r="B12" s="159"/>
      <c r="C12" s="159"/>
      <c r="D12" s="159"/>
      <c r="E12" s="159"/>
      <c r="F12" s="159"/>
      <c r="G12" s="159"/>
      <c r="H12" s="159"/>
      <c r="I12" s="65"/>
      <c r="J12" s="159"/>
      <c r="K12" s="159"/>
    </row>
    <row r="13" spans="1:13" ht="16.5" thickBot="1">
      <c r="A13" s="99" t="s">
        <v>2</v>
      </c>
      <c r="B13" s="59" t="s">
        <v>7</v>
      </c>
      <c r="C13" s="61" t="s">
        <v>167</v>
      </c>
      <c r="D13" s="64" t="s">
        <v>8</v>
      </c>
      <c r="E13" s="61"/>
      <c r="F13" s="66" t="s">
        <v>9</v>
      </c>
      <c r="G13" s="66"/>
      <c r="H13" s="159"/>
      <c r="I13" s="65"/>
      <c r="J13" s="159"/>
      <c r="K13" s="159"/>
    </row>
    <row r="14" spans="1:13">
      <c r="A14" s="99">
        <v>2</v>
      </c>
      <c r="B14" s="59" t="s">
        <v>10</v>
      </c>
      <c r="C14" s="61" t="s">
        <v>165</v>
      </c>
      <c r="D14" s="4">
        <f>I262</f>
        <v>903</v>
      </c>
      <c r="E14" s="61"/>
      <c r="F14" s="61" t="s">
        <v>11</v>
      </c>
      <c r="G14" s="16">
        <f>I228</f>
        <v>0.50608546549225386</v>
      </c>
      <c r="H14" s="61"/>
      <c r="I14" s="4">
        <f>+G14*D14</f>
        <v>456.99517533950524</v>
      </c>
      <c r="J14" s="159"/>
      <c r="K14" s="159"/>
    </row>
    <row r="15" spans="1:13">
      <c r="A15" s="99">
        <v>3</v>
      </c>
      <c r="B15" s="59" t="s">
        <v>12</v>
      </c>
      <c r="C15" s="61" t="s">
        <v>159</v>
      </c>
      <c r="D15" s="4">
        <f>I269</f>
        <v>225890.95191432958</v>
      </c>
      <c r="E15" s="61"/>
      <c r="F15" s="4" t="str">
        <f>+F14</f>
        <v>TP</v>
      </c>
      <c r="G15" s="16">
        <f>+G14</f>
        <v>0.50608546549225386</v>
      </c>
      <c r="H15" s="61"/>
      <c r="I15" s="4">
        <f>+G15*D15</f>
        <v>114320.12755005182</v>
      </c>
      <c r="J15" s="159"/>
      <c r="K15" s="159"/>
    </row>
    <row r="16" spans="1:13">
      <c r="A16" s="99">
        <v>4</v>
      </c>
      <c r="B16" s="59" t="s">
        <v>13</v>
      </c>
      <c r="C16" s="61"/>
      <c r="D16" s="46">
        <v>0</v>
      </c>
      <c r="E16" s="61"/>
      <c r="F16" s="61" t="s">
        <v>11</v>
      </c>
      <c r="G16" s="16">
        <f>+G14</f>
        <v>0.50608546549225386</v>
      </c>
      <c r="H16" s="61"/>
      <c r="I16" s="4">
        <f>+G16*D16</f>
        <v>0</v>
      </c>
      <c r="J16" s="159"/>
      <c r="K16" s="159"/>
    </row>
    <row r="17" spans="1:11" ht="16.5" thickBot="1">
      <c r="A17" s="99">
        <v>5</v>
      </c>
      <c r="B17" s="59" t="s">
        <v>14</v>
      </c>
      <c r="C17" s="61"/>
      <c r="D17" s="46">
        <v>0</v>
      </c>
      <c r="E17" s="61"/>
      <c r="F17" s="61" t="s">
        <v>11</v>
      </c>
      <c r="G17" s="16">
        <f>+G14</f>
        <v>0.50608546549225386</v>
      </c>
      <c r="H17" s="61"/>
      <c r="I17" s="17">
        <f>+G17*D17</f>
        <v>0</v>
      </c>
      <c r="J17" s="159"/>
      <c r="K17" s="159"/>
    </row>
    <row r="18" spans="1:11">
      <c r="A18" s="99">
        <v>6</v>
      </c>
      <c r="B18" s="59" t="s">
        <v>15</v>
      </c>
      <c r="C18" s="159"/>
      <c r="D18" s="69" t="s">
        <v>2</v>
      </c>
      <c r="E18" s="61"/>
      <c r="F18" s="61"/>
      <c r="G18" s="67"/>
      <c r="H18" s="61"/>
      <c r="I18" s="4">
        <f>SUM(I14:I17)</f>
        <v>114777.12272539132</v>
      </c>
      <c r="J18" s="159"/>
      <c r="K18" s="159"/>
    </row>
    <row r="19" spans="1:11">
      <c r="A19" s="99"/>
      <c r="C19" s="159"/>
      <c r="D19" s="61" t="s">
        <v>2</v>
      </c>
      <c r="E19" s="159"/>
      <c r="F19" s="159"/>
      <c r="G19" s="67"/>
      <c r="H19" s="159"/>
      <c r="J19" s="159"/>
      <c r="K19" s="159"/>
    </row>
    <row r="20" spans="1:11">
      <c r="A20" s="70" t="s">
        <v>278</v>
      </c>
      <c r="B20" s="71" t="s">
        <v>279</v>
      </c>
      <c r="C20" s="72"/>
      <c r="D20" s="61"/>
      <c r="E20" s="159"/>
      <c r="F20" s="159"/>
      <c r="G20" s="67"/>
      <c r="H20" s="159"/>
      <c r="I20" s="47">
        <v>0</v>
      </c>
      <c r="J20" s="159"/>
      <c r="K20" s="159"/>
    </row>
    <row r="21" spans="1:11">
      <c r="A21" s="70" t="s">
        <v>280</v>
      </c>
      <c r="B21" s="71" t="s">
        <v>281</v>
      </c>
      <c r="C21" s="72"/>
      <c r="D21" s="61"/>
      <c r="E21" s="159"/>
      <c r="F21" s="159"/>
      <c r="G21" s="67"/>
      <c r="H21" s="159"/>
      <c r="I21" s="47">
        <v>0</v>
      </c>
      <c r="J21" s="159"/>
      <c r="K21" s="159"/>
    </row>
    <row r="22" spans="1:11">
      <c r="A22" s="70" t="s">
        <v>282</v>
      </c>
      <c r="B22" s="71" t="s">
        <v>283</v>
      </c>
      <c r="C22" s="72"/>
      <c r="D22" s="61"/>
      <c r="E22" s="159"/>
      <c r="F22" s="159"/>
      <c r="G22" s="67"/>
      <c r="H22" s="159"/>
      <c r="I22" s="18">
        <f>I20+I21</f>
        <v>0</v>
      </c>
      <c r="J22" s="159"/>
      <c r="K22" s="159"/>
    </row>
    <row r="23" spans="1:11">
      <c r="A23" s="99"/>
      <c r="C23" s="159"/>
      <c r="D23" s="61"/>
      <c r="E23" s="159"/>
      <c r="F23" s="159"/>
      <c r="G23" s="67"/>
      <c r="H23" s="159"/>
      <c r="J23" s="159"/>
      <c r="K23" s="159"/>
    </row>
    <row r="24" spans="1:11">
      <c r="A24" s="99" t="s">
        <v>290</v>
      </c>
      <c r="B24" s="59" t="s">
        <v>291</v>
      </c>
      <c r="C24" s="159"/>
      <c r="D24" s="61"/>
      <c r="E24" s="159"/>
      <c r="F24" s="159"/>
      <c r="G24" s="67"/>
      <c r="H24" s="159"/>
      <c r="I24" s="47">
        <v>0</v>
      </c>
      <c r="J24" s="159"/>
      <c r="K24" s="159"/>
    </row>
    <row r="25" spans="1:11">
      <c r="A25" s="99" t="s">
        <v>292</v>
      </c>
      <c r="B25" s="59" t="s">
        <v>295</v>
      </c>
      <c r="C25" s="159"/>
      <c r="D25" s="61"/>
      <c r="E25" s="159"/>
      <c r="F25" s="159"/>
      <c r="G25" s="67"/>
      <c r="H25" s="159"/>
      <c r="I25" s="47">
        <v>0</v>
      </c>
      <c r="J25" s="159"/>
      <c r="K25" s="159"/>
    </row>
    <row r="26" spans="1:11">
      <c r="A26" s="99" t="s">
        <v>293</v>
      </c>
      <c r="B26" s="59" t="s">
        <v>296</v>
      </c>
      <c r="C26" s="159"/>
      <c r="D26" s="61"/>
      <c r="E26" s="159"/>
      <c r="F26" s="159"/>
      <c r="G26" s="67"/>
      <c r="H26" s="159"/>
      <c r="I26" s="18">
        <f>I24-I25</f>
        <v>0</v>
      </c>
      <c r="J26" s="159"/>
      <c r="K26" s="159"/>
    </row>
    <row r="27" spans="1:11">
      <c r="A27" s="99" t="s">
        <v>294</v>
      </c>
      <c r="B27" s="59" t="s">
        <v>297</v>
      </c>
      <c r="C27" s="159"/>
      <c r="D27" s="61"/>
      <c r="E27" s="159"/>
      <c r="F27" s="159"/>
      <c r="G27" s="67"/>
      <c r="H27" s="159"/>
      <c r="I27" s="47">
        <v>0</v>
      </c>
      <c r="J27" s="159"/>
      <c r="K27" s="159"/>
    </row>
    <row r="28" spans="1:11">
      <c r="A28" s="99"/>
      <c r="C28" s="159"/>
      <c r="D28" s="61"/>
      <c r="E28" s="159"/>
      <c r="F28" s="159"/>
      <c r="G28" s="67"/>
      <c r="H28" s="159"/>
      <c r="J28" s="159"/>
      <c r="K28" s="159"/>
    </row>
    <row r="29" spans="1:11" ht="16.5" thickBot="1">
      <c r="A29" s="99">
        <v>7</v>
      </c>
      <c r="B29" s="59" t="s">
        <v>16</v>
      </c>
      <c r="C29" s="161" t="s">
        <v>305</v>
      </c>
      <c r="D29" s="69" t="s">
        <v>2</v>
      </c>
      <c r="E29" s="61"/>
      <c r="F29" s="61"/>
      <c r="G29" s="61"/>
      <c r="H29" s="61"/>
      <c r="I29" s="19">
        <f>+I11-I18+I22+I26+I27</f>
        <v>7556553.3799983375</v>
      </c>
      <c r="J29" s="159"/>
      <c r="K29" s="159"/>
    </row>
    <row r="30" spans="1:11" ht="16.5" thickTop="1">
      <c r="A30" s="99"/>
      <c r="C30" s="159"/>
      <c r="D30" s="69"/>
      <c r="E30" s="61"/>
      <c r="F30" s="61"/>
      <c r="G30" s="61"/>
      <c r="H30" s="61"/>
      <c r="J30" s="159"/>
      <c r="K30" s="159"/>
    </row>
    <row r="31" spans="1:11">
      <c r="A31" s="99"/>
      <c r="B31" s="59" t="s">
        <v>17</v>
      </c>
      <c r="C31" s="159"/>
      <c r="D31" s="65"/>
      <c r="E31" s="159"/>
      <c r="F31" s="159"/>
      <c r="G31" s="159"/>
      <c r="H31" s="159"/>
      <c r="I31" s="65"/>
      <c r="J31" s="159"/>
      <c r="K31" s="159"/>
    </row>
    <row r="32" spans="1:11">
      <c r="A32" s="99">
        <v>8</v>
      </c>
      <c r="B32" s="59" t="s">
        <v>18</v>
      </c>
      <c r="D32" s="65"/>
      <c r="E32" s="159"/>
      <c r="F32" s="159"/>
      <c r="G32" s="159" t="s">
        <v>19</v>
      </c>
      <c r="H32" s="159"/>
      <c r="I32" s="46">
        <v>0</v>
      </c>
      <c r="J32" s="159"/>
      <c r="K32" s="159"/>
    </row>
    <row r="33" spans="1:11">
      <c r="A33" s="99">
        <v>9</v>
      </c>
      <c r="B33" s="59" t="s">
        <v>20</v>
      </c>
      <c r="C33" s="61"/>
      <c r="D33" s="61"/>
      <c r="E33" s="61"/>
      <c r="F33" s="61"/>
      <c r="G33" s="61" t="s">
        <v>21</v>
      </c>
      <c r="H33" s="61"/>
      <c r="I33" s="46">
        <v>0</v>
      </c>
      <c r="J33" s="159"/>
      <c r="K33" s="159"/>
    </row>
    <row r="34" spans="1:11">
      <c r="A34" s="99">
        <v>10</v>
      </c>
      <c r="B34" s="59" t="s">
        <v>22</v>
      </c>
      <c r="C34" s="159"/>
      <c r="D34" s="159"/>
      <c r="E34" s="159"/>
      <c r="F34" s="159"/>
      <c r="G34" s="159" t="s">
        <v>23</v>
      </c>
      <c r="H34" s="159"/>
      <c r="I34" s="46">
        <v>0</v>
      </c>
      <c r="J34" s="159"/>
      <c r="K34" s="159"/>
    </row>
    <row r="35" spans="1:11">
      <c r="A35" s="99">
        <v>11</v>
      </c>
      <c r="B35" s="73" t="s">
        <v>24</v>
      </c>
      <c r="C35" s="159"/>
      <c r="D35" s="159"/>
      <c r="E35" s="159"/>
      <c r="F35" s="159"/>
      <c r="G35" s="159" t="s">
        <v>25</v>
      </c>
      <c r="H35" s="159"/>
      <c r="I35" s="46">
        <v>0</v>
      </c>
      <c r="J35" s="159"/>
      <c r="K35" s="159"/>
    </row>
    <row r="36" spans="1:11">
      <c r="A36" s="99">
        <v>12</v>
      </c>
      <c r="B36" s="73" t="s">
        <v>26</v>
      </c>
      <c r="C36" s="159"/>
      <c r="D36" s="159"/>
      <c r="E36" s="159"/>
      <c r="F36" s="159"/>
      <c r="G36" s="159"/>
      <c r="H36" s="159"/>
      <c r="I36" s="46">
        <v>0</v>
      </c>
      <c r="J36" s="159"/>
      <c r="K36" s="159"/>
    </row>
    <row r="37" spans="1:11">
      <c r="A37" s="99">
        <v>13</v>
      </c>
      <c r="B37" s="73" t="s">
        <v>223</v>
      </c>
      <c r="C37" s="159"/>
      <c r="D37" s="159"/>
      <c r="E37" s="159"/>
      <c r="F37" s="159"/>
      <c r="G37" s="159"/>
      <c r="H37" s="159"/>
      <c r="I37" s="48">
        <v>0</v>
      </c>
      <c r="J37" s="159"/>
      <c r="K37" s="159"/>
    </row>
    <row r="38" spans="1:11" ht="16.5" thickBot="1">
      <c r="A38" s="99">
        <v>14</v>
      </c>
      <c r="B38" s="59" t="s">
        <v>160</v>
      </c>
      <c r="C38" s="159"/>
      <c r="D38" s="159"/>
      <c r="E38" s="159"/>
      <c r="F38" s="159"/>
      <c r="G38" s="159"/>
      <c r="H38" s="159"/>
      <c r="I38" s="49">
        <v>0</v>
      </c>
      <c r="J38" s="159"/>
      <c r="K38" s="159"/>
    </row>
    <row r="39" spans="1:11">
      <c r="A39" s="99">
        <v>15</v>
      </c>
      <c r="B39" s="59" t="s">
        <v>27</v>
      </c>
      <c r="C39" s="159"/>
      <c r="D39" s="159"/>
      <c r="E39" s="159"/>
      <c r="F39" s="159"/>
      <c r="G39" s="159"/>
      <c r="H39" s="159"/>
      <c r="I39" s="14">
        <f>SUM(I32:I38)</f>
        <v>0</v>
      </c>
      <c r="J39" s="159"/>
      <c r="K39" s="159"/>
    </row>
    <row r="40" spans="1:11">
      <c r="A40" s="99"/>
      <c r="B40" s="59"/>
      <c r="C40" s="159"/>
      <c r="D40" s="159"/>
      <c r="E40" s="159"/>
      <c r="F40" s="159"/>
      <c r="G40" s="159"/>
      <c r="H40" s="159"/>
      <c r="I40" s="65"/>
      <c r="J40" s="159"/>
      <c r="K40" s="159"/>
    </row>
    <row r="41" spans="1:11">
      <c r="A41" s="99">
        <v>16</v>
      </c>
      <c r="B41" s="59" t="s">
        <v>28</v>
      </c>
      <c r="C41" s="159" t="s">
        <v>197</v>
      </c>
      <c r="D41" s="20">
        <f>IF(I39&gt;0,I29/I39,0)</f>
        <v>0</v>
      </c>
      <c r="E41" s="159"/>
      <c r="F41" s="159"/>
      <c r="G41" s="159"/>
      <c r="H41" s="159"/>
      <c r="J41" s="159"/>
      <c r="K41" s="159"/>
    </row>
    <row r="42" spans="1:11">
      <c r="A42" s="99">
        <v>17</v>
      </c>
      <c r="B42" s="59" t="s">
        <v>222</v>
      </c>
      <c r="C42" s="159"/>
      <c r="D42" s="20">
        <f>+D41/12</f>
        <v>0</v>
      </c>
      <c r="E42" s="159"/>
      <c r="F42" s="159"/>
      <c r="G42" s="159"/>
      <c r="H42" s="159"/>
      <c r="J42" s="159"/>
      <c r="K42" s="159"/>
    </row>
    <row r="43" spans="1:11">
      <c r="A43" s="99"/>
      <c r="B43" s="59"/>
      <c r="C43" s="159"/>
      <c r="D43" s="74"/>
      <c r="E43" s="159"/>
      <c r="F43" s="159"/>
      <c r="G43" s="159"/>
      <c r="H43" s="159"/>
      <c r="J43" s="159"/>
      <c r="K43" s="159"/>
    </row>
    <row r="44" spans="1:11">
      <c r="A44" s="99"/>
      <c r="B44" s="59"/>
      <c r="C44" s="159"/>
      <c r="D44" s="75" t="s">
        <v>29</v>
      </c>
      <c r="E44" s="159"/>
      <c r="F44" s="159"/>
      <c r="G44" s="159"/>
      <c r="H44" s="159"/>
      <c r="I44" s="76" t="s">
        <v>30</v>
      </c>
      <c r="J44" s="159"/>
      <c r="K44" s="159"/>
    </row>
    <row r="45" spans="1:11">
      <c r="A45" s="99">
        <v>18</v>
      </c>
      <c r="B45" s="59" t="s">
        <v>31</v>
      </c>
      <c r="C45" s="159" t="s">
        <v>196</v>
      </c>
      <c r="D45" s="20">
        <f>+D41/52</f>
        <v>0</v>
      </c>
      <c r="E45" s="159"/>
      <c r="F45" s="159"/>
      <c r="G45" s="159"/>
      <c r="H45" s="159"/>
      <c r="I45" s="21">
        <f>+D41/52</f>
        <v>0</v>
      </c>
      <c r="J45" s="159"/>
      <c r="K45" s="159"/>
    </row>
    <row r="46" spans="1:11">
      <c r="A46" s="99">
        <v>19</v>
      </c>
      <c r="B46" s="59" t="s">
        <v>32</v>
      </c>
      <c r="C46" s="159" t="s">
        <v>239</v>
      </c>
      <c r="D46" s="20">
        <f>+D41/260</f>
        <v>0</v>
      </c>
      <c r="E46" s="159" t="s">
        <v>33</v>
      </c>
      <c r="G46" s="159"/>
      <c r="H46" s="159"/>
      <c r="I46" s="21">
        <f>+D41/365</f>
        <v>0</v>
      </c>
      <c r="J46" s="159"/>
      <c r="K46" s="159"/>
    </row>
    <row r="47" spans="1:11">
      <c r="A47" s="99">
        <v>20</v>
      </c>
      <c r="B47" s="59" t="s">
        <v>34</v>
      </c>
      <c r="C47" s="159" t="s">
        <v>240</v>
      </c>
      <c r="D47" s="20">
        <f>+D41/4160*1000</f>
        <v>0</v>
      </c>
      <c r="E47" s="159" t="s">
        <v>35</v>
      </c>
      <c r="G47" s="159"/>
      <c r="H47" s="159"/>
      <c r="I47" s="21">
        <f>+D41/8760*1000</f>
        <v>0</v>
      </c>
      <c r="J47" s="159"/>
      <c r="K47" s="159"/>
    </row>
    <row r="48" spans="1:11">
      <c r="A48" s="99"/>
      <c r="B48" s="59"/>
      <c r="C48" s="159" t="s">
        <v>36</v>
      </c>
      <c r="D48" s="159"/>
      <c r="E48" s="159" t="s">
        <v>37</v>
      </c>
      <c r="G48" s="159"/>
      <c r="H48" s="159"/>
      <c r="J48" s="159"/>
      <c r="K48" s="159" t="s">
        <v>2</v>
      </c>
    </row>
    <row r="49" spans="1:11">
      <c r="A49" s="99"/>
      <c r="B49" s="59"/>
      <c r="C49" s="159"/>
      <c r="D49" s="159"/>
      <c r="E49" s="159"/>
      <c r="G49" s="159"/>
      <c r="H49" s="159"/>
      <c r="J49" s="159"/>
      <c r="K49" s="159" t="s">
        <v>2</v>
      </c>
    </row>
    <row r="50" spans="1:11">
      <c r="A50" s="99">
        <v>21</v>
      </c>
      <c r="B50" s="59" t="s">
        <v>221</v>
      </c>
      <c r="C50" s="159" t="s">
        <v>195</v>
      </c>
      <c r="D50" s="2">
        <v>0</v>
      </c>
      <c r="E50" s="77" t="s">
        <v>38</v>
      </c>
      <c r="F50" s="77"/>
      <c r="G50" s="77"/>
      <c r="H50" s="77"/>
      <c r="I50" s="22">
        <f>D50</f>
        <v>0</v>
      </c>
      <c r="J50" s="77" t="s">
        <v>38</v>
      </c>
      <c r="K50" s="159"/>
    </row>
    <row r="51" spans="1:11">
      <c r="A51" s="99">
        <v>22</v>
      </c>
      <c r="B51" s="59"/>
      <c r="C51" s="159"/>
      <c r="D51" s="2">
        <v>0</v>
      </c>
      <c r="E51" s="77" t="s">
        <v>39</v>
      </c>
      <c r="F51" s="77"/>
      <c r="G51" s="77"/>
      <c r="H51" s="77"/>
      <c r="I51" s="22">
        <f>D51</f>
        <v>0</v>
      </c>
      <c r="J51" s="77" t="s">
        <v>39</v>
      </c>
      <c r="K51" s="159"/>
    </row>
    <row r="52" spans="1:11">
      <c r="A52" s="99"/>
      <c r="B52" s="59"/>
      <c r="C52" s="159"/>
      <c r="D52" s="78"/>
      <c r="E52" s="77"/>
      <c r="F52" s="77"/>
      <c r="G52" s="77"/>
      <c r="H52" s="77"/>
      <c r="I52" s="77"/>
      <c r="J52" s="77"/>
      <c r="K52" s="159"/>
    </row>
    <row r="53" spans="1:11">
      <c r="B53" s="59"/>
      <c r="C53" s="59"/>
      <c r="D53" s="60"/>
      <c r="E53" s="59"/>
      <c r="F53" s="59"/>
      <c r="G53" s="59"/>
      <c r="H53" s="159"/>
      <c r="I53" s="79"/>
      <c r="J53" s="79"/>
      <c r="K53" s="79"/>
    </row>
    <row r="54" spans="1:11">
      <c r="B54" s="59"/>
      <c r="C54" s="59"/>
      <c r="D54" s="60"/>
      <c r="E54" s="59"/>
      <c r="F54" s="59"/>
      <c r="G54" s="59"/>
      <c r="H54" s="159"/>
      <c r="I54" s="79"/>
      <c r="J54" s="79"/>
      <c r="K54" s="79"/>
    </row>
    <row r="55" spans="1:11">
      <c r="B55" s="59"/>
      <c r="C55" s="59"/>
      <c r="D55" s="60"/>
      <c r="E55" s="59"/>
      <c r="F55" s="59"/>
      <c r="G55" s="59"/>
      <c r="H55" s="159"/>
      <c r="I55" s="79"/>
      <c r="J55" s="79"/>
      <c r="K55" s="79"/>
    </row>
    <row r="56" spans="1:11">
      <c r="B56" s="59"/>
      <c r="C56" s="59"/>
      <c r="D56" s="60"/>
      <c r="E56" s="59"/>
      <c r="F56" s="59"/>
      <c r="G56" s="59"/>
      <c r="H56" s="159"/>
      <c r="I56" s="79"/>
      <c r="J56" s="79"/>
      <c r="K56" s="79"/>
    </row>
    <row r="57" spans="1:11">
      <c r="B57" s="59"/>
      <c r="C57" s="59"/>
      <c r="D57" s="60"/>
      <c r="E57" s="59"/>
      <c r="F57" s="59"/>
      <c r="G57" s="59"/>
      <c r="H57" s="159"/>
      <c r="I57" s="79"/>
      <c r="J57" s="79"/>
      <c r="K57" s="79"/>
    </row>
    <row r="58" spans="1:11">
      <c r="B58" s="59"/>
      <c r="C58" s="59"/>
      <c r="D58" s="60"/>
      <c r="E58" s="59"/>
      <c r="F58" s="59"/>
      <c r="G58" s="59"/>
      <c r="H58" s="159"/>
      <c r="I58" s="79"/>
      <c r="J58" s="79"/>
      <c r="K58" s="79"/>
    </row>
    <row r="59" spans="1:11">
      <c r="B59" s="59"/>
      <c r="C59" s="59"/>
      <c r="D59" s="60"/>
      <c r="E59" s="59"/>
      <c r="F59" s="59"/>
      <c r="G59" s="59"/>
      <c r="H59" s="159"/>
      <c r="I59" s="79"/>
      <c r="J59" s="79"/>
      <c r="K59" s="79"/>
    </row>
    <row r="60" spans="1:11">
      <c r="B60" s="59"/>
      <c r="C60" s="59"/>
      <c r="D60" s="60"/>
      <c r="E60" s="59"/>
      <c r="F60" s="59"/>
      <c r="G60" s="59"/>
      <c r="H60" s="159"/>
      <c r="I60" s="79"/>
      <c r="J60" s="79"/>
      <c r="K60" s="79"/>
    </row>
    <row r="61" spans="1:11">
      <c r="B61" s="59"/>
      <c r="C61" s="59"/>
      <c r="D61" s="60"/>
      <c r="E61" s="59"/>
      <c r="F61" s="59"/>
      <c r="G61" s="59"/>
      <c r="H61" s="159"/>
      <c r="I61" s="79"/>
      <c r="J61" s="79"/>
      <c r="K61" s="79"/>
    </row>
    <row r="62" spans="1:11">
      <c r="B62" s="59"/>
      <c r="C62" s="59"/>
      <c r="D62" s="60"/>
      <c r="E62" s="59"/>
      <c r="F62" s="59"/>
      <c r="G62" s="59"/>
      <c r="H62" s="159"/>
      <c r="I62" s="79"/>
      <c r="J62" s="79"/>
      <c r="K62" s="79"/>
    </row>
    <row r="63" spans="1:11">
      <c r="B63" s="59"/>
      <c r="C63" s="59"/>
      <c r="D63" s="60"/>
      <c r="E63" s="59"/>
      <c r="F63" s="59"/>
      <c r="G63" s="59"/>
      <c r="H63" s="159"/>
      <c r="I63" s="79"/>
      <c r="J63" s="79"/>
      <c r="K63" s="79"/>
    </row>
    <row r="64" spans="1:11">
      <c r="B64" s="59"/>
      <c r="C64" s="59"/>
      <c r="D64" s="60"/>
      <c r="E64" s="59"/>
      <c r="F64" s="59"/>
      <c r="G64" s="59"/>
      <c r="H64" s="159"/>
      <c r="I64" s="79"/>
      <c r="J64" s="79"/>
      <c r="K64" s="79"/>
    </row>
    <row r="65" spans="1:11">
      <c r="B65" s="59"/>
      <c r="C65" s="59"/>
      <c r="D65" s="60"/>
      <c r="E65" s="59"/>
      <c r="F65" s="59"/>
      <c r="G65" s="59"/>
      <c r="H65" s="159"/>
      <c r="I65" s="79"/>
      <c r="J65" s="79"/>
      <c r="K65" s="79"/>
    </row>
    <row r="66" spans="1:11">
      <c r="B66" s="59"/>
      <c r="C66" s="59"/>
      <c r="D66" s="60"/>
      <c r="E66" s="59"/>
      <c r="F66" s="59"/>
      <c r="G66" s="59"/>
      <c r="H66" s="159"/>
      <c r="I66" s="79"/>
      <c r="J66" s="79"/>
      <c r="K66" s="79"/>
    </row>
    <row r="67" spans="1:11">
      <c r="B67" s="59"/>
      <c r="C67" s="59"/>
      <c r="D67" s="60"/>
      <c r="E67" s="59"/>
      <c r="F67" s="59"/>
      <c r="G67" s="59"/>
      <c r="H67" s="159"/>
      <c r="I67" s="79"/>
      <c r="J67" s="79"/>
      <c r="K67" s="79"/>
    </row>
    <row r="68" spans="1:11">
      <c r="B68" s="59"/>
      <c r="C68" s="59"/>
      <c r="D68" s="60"/>
      <c r="E68" s="59"/>
      <c r="F68" s="59"/>
      <c r="G68" s="59"/>
      <c r="H68" s="159"/>
      <c r="I68" s="79"/>
      <c r="J68" s="79"/>
      <c r="K68" s="79"/>
    </row>
    <row r="69" spans="1:11">
      <c r="B69" s="59"/>
      <c r="C69" s="59"/>
      <c r="D69" s="60"/>
      <c r="E69" s="59"/>
      <c r="F69" s="59"/>
      <c r="G69" s="59"/>
      <c r="H69" s="159"/>
      <c r="I69" s="79"/>
      <c r="J69" s="79"/>
      <c r="K69" s="79"/>
    </row>
    <row r="70" spans="1:11">
      <c r="B70" s="59"/>
      <c r="C70" s="59"/>
      <c r="D70" s="60"/>
      <c r="E70" s="59"/>
      <c r="F70" s="59"/>
      <c r="G70" s="59"/>
      <c r="H70" s="159"/>
      <c r="I70" s="79"/>
      <c r="J70" s="79"/>
      <c r="K70" s="79"/>
    </row>
    <row r="71" spans="1:11">
      <c r="A71" s="99"/>
      <c r="B71" s="59"/>
      <c r="C71" s="159"/>
      <c r="D71" s="78"/>
      <c r="E71" s="77"/>
      <c r="F71" s="77"/>
      <c r="G71" s="77"/>
      <c r="H71" s="77"/>
      <c r="I71" s="77"/>
      <c r="J71" s="77"/>
      <c r="K71" s="159"/>
    </row>
    <row r="72" spans="1:11">
      <c r="A72" s="99"/>
      <c r="B72" s="59"/>
      <c r="C72" s="159"/>
      <c r="D72" s="78"/>
      <c r="E72" s="77"/>
      <c r="F72" s="77"/>
      <c r="G72" s="77"/>
      <c r="H72" s="77"/>
      <c r="I72" s="77"/>
      <c r="J72" s="77"/>
      <c r="K72" s="159"/>
    </row>
    <row r="73" spans="1:11">
      <c r="A73" s="99"/>
      <c r="B73" s="59"/>
      <c r="C73" s="159"/>
      <c r="D73" s="78"/>
      <c r="E73" s="77"/>
      <c r="F73" s="77"/>
      <c r="G73" s="77"/>
      <c r="H73" s="77"/>
      <c r="I73" s="77"/>
      <c r="J73" s="77"/>
      <c r="K73" s="159"/>
    </row>
    <row r="74" spans="1:11">
      <c r="A74" s="99"/>
      <c r="B74" s="59"/>
      <c r="C74" s="159"/>
      <c r="D74" s="78"/>
      <c r="E74" s="77"/>
      <c r="F74" s="77"/>
      <c r="G74" s="77"/>
      <c r="H74" s="77"/>
      <c r="I74" s="77"/>
      <c r="J74" s="77"/>
      <c r="K74" s="159"/>
    </row>
    <row r="75" spans="1:11">
      <c r="J75" s="159"/>
      <c r="K75" s="57" t="s">
        <v>303</v>
      </c>
    </row>
    <row r="76" spans="1:11">
      <c r="B76" s="59"/>
      <c r="C76" s="59"/>
      <c r="D76" s="60"/>
      <c r="E76" s="59"/>
      <c r="F76" s="59"/>
      <c r="G76" s="59"/>
      <c r="H76" s="159"/>
      <c r="I76" s="159"/>
      <c r="J76" s="694" t="s">
        <v>178</v>
      </c>
      <c r="K76" s="694"/>
    </row>
    <row r="77" spans="1:11">
      <c r="B77" s="159"/>
      <c r="C77" s="159"/>
      <c r="D77" s="159"/>
      <c r="E77" s="159"/>
      <c r="F77" s="159"/>
      <c r="G77" s="159"/>
      <c r="H77" s="159"/>
      <c r="I77" s="159"/>
      <c r="J77" s="159"/>
      <c r="K77" s="159"/>
    </row>
    <row r="78" spans="1:11">
      <c r="B78" s="12" t="str">
        <f>B4</f>
        <v xml:space="preserve">Formula Rate - Non-Levelized </v>
      </c>
      <c r="C78" s="59"/>
      <c r="D78" s="13" t="str">
        <f>D4</f>
        <v xml:space="preserve">     Rate Formula Template</v>
      </c>
      <c r="E78" s="59"/>
      <c r="F78" s="59"/>
      <c r="G78" s="59"/>
      <c r="H78" s="59"/>
      <c r="J78" s="59"/>
      <c r="K78" s="23" t="str">
        <f>K4</f>
        <v>For the 12 months ended 12/31/17</v>
      </c>
    </row>
    <row r="79" spans="1:11">
      <c r="B79" s="59"/>
      <c r="C79" s="61" t="s">
        <v>2</v>
      </c>
      <c r="D79" s="4" t="str">
        <f>D5</f>
        <v xml:space="preserve"> Utilizing RUS/CFC Form 12 Data</v>
      </c>
      <c r="E79" s="61"/>
      <c r="F79" s="61"/>
      <c r="G79" s="61"/>
      <c r="H79" s="61"/>
      <c r="I79" s="61"/>
      <c r="J79" s="61"/>
      <c r="K79" s="61"/>
    </row>
    <row r="80" spans="1:11">
      <c r="B80" s="59"/>
      <c r="C80" s="61" t="s">
        <v>2</v>
      </c>
      <c r="D80" s="61" t="s">
        <v>2</v>
      </c>
      <c r="E80" s="61"/>
      <c r="F80" s="61"/>
      <c r="G80" s="61" t="s">
        <v>2</v>
      </c>
      <c r="H80" s="61"/>
      <c r="I80" s="61"/>
      <c r="J80" s="61"/>
      <c r="K80" s="61"/>
    </row>
    <row r="81" spans="1:11">
      <c r="B81" s="59"/>
      <c r="C81" s="159"/>
      <c r="D81" s="4" t="str">
        <f>D7</f>
        <v>Prairie Power, Inc.</v>
      </c>
      <c r="E81" s="61"/>
      <c r="F81" s="61"/>
      <c r="G81" s="61"/>
      <c r="H81" s="61"/>
      <c r="I81" s="61"/>
      <c r="J81" s="61"/>
      <c r="K81" s="61"/>
    </row>
    <row r="82" spans="1:11">
      <c r="B82" s="99" t="s">
        <v>40</v>
      </c>
      <c r="C82" s="99" t="s">
        <v>41</v>
      </c>
      <c r="D82" s="99" t="s">
        <v>42</v>
      </c>
      <c r="E82" s="61" t="s">
        <v>2</v>
      </c>
      <c r="F82" s="61"/>
      <c r="G82" s="80" t="s">
        <v>43</v>
      </c>
      <c r="H82" s="61"/>
      <c r="I82" s="81" t="s">
        <v>44</v>
      </c>
      <c r="J82" s="61"/>
      <c r="K82" s="99"/>
    </row>
    <row r="83" spans="1:11">
      <c r="B83" s="59"/>
      <c r="C83" s="82" t="s">
        <v>306</v>
      </c>
      <c r="D83" s="61"/>
      <c r="E83" s="61"/>
      <c r="F83" s="61"/>
      <c r="G83" s="99"/>
      <c r="H83" s="61"/>
      <c r="I83" s="83" t="s">
        <v>45</v>
      </c>
      <c r="J83" s="61"/>
      <c r="K83" s="99"/>
    </row>
    <row r="84" spans="1:11">
      <c r="A84" s="99" t="s">
        <v>3</v>
      </c>
      <c r="B84" s="59"/>
      <c r="C84" s="84" t="s">
        <v>307</v>
      </c>
      <c r="D84" s="83" t="s">
        <v>46</v>
      </c>
      <c r="E84" s="85"/>
      <c r="F84" s="83" t="s">
        <v>47</v>
      </c>
      <c r="H84" s="85"/>
      <c r="I84" s="99" t="s">
        <v>48</v>
      </c>
      <c r="J84" s="61"/>
      <c r="K84" s="99"/>
    </row>
    <row r="85" spans="1:11" ht="16.5" thickBot="1">
      <c r="A85" s="64" t="s">
        <v>5</v>
      </c>
      <c r="B85" s="86" t="s">
        <v>49</v>
      </c>
      <c r="C85" s="61"/>
      <c r="D85" s="61"/>
      <c r="E85" s="61"/>
      <c r="F85" s="61"/>
      <c r="G85" s="61"/>
      <c r="H85" s="61"/>
      <c r="I85" s="61"/>
      <c r="J85" s="61"/>
      <c r="K85" s="61"/>
    </row>
    <row r="86" spans="1:11">
      <c r="A86" s="99"/>
      <c r="B86" s="59" t="s">
        <v>308</v>
      </c>
      <c r="C86" s="61"/>
      <c r="D86" s="61"/>
      <c r="E86" s="61"/>
      <c r="F86" s="61"/>
      <c r="G86" s="61"/>
      <c r="H86" s="61"/>
      <c r="I86" s="61"/>
      <c r="J86" s="61"/>
      <c r="K86" s="61"/>
    </row>
    <row r="87" spans="1:11">
      <c r="A87" s="99">
        <v>1</v>
      </c>
      <c r="B87" s="59" t="s">
        <v>50</v>
      </c>
      <c r="C87" s="56" t="s">
        <v>51</v>
      </c>
      <c r="D87" s="50">
        <f>+'Wkpaper - 13 mo. Avg Balances'!T13</f>
        <v>506792990.79307693</v>
      </c>
      <c r="E87" s="61"/>
      <c r="F87" s="61" t="s">
        <v>52</v>
      </c>
      <c r="G87" s="87" t="s">
        <v>2</v>
      </c>
      <c r="H87" s="61"/>
      <c r="I87" s="61" t="s">
        <v>2</v>
      </c>
      <c r="J87" s="61"/>
      <c r="K87" s="61"/>
    </row>
    <row r="88" spans="1:11">
      <c r="A88" s="99">
        <v>2</v>
      </c>
      <c r="B88" s="59" t="s">
        <v>53</v>
      </c>
      <c r="C88" s="56" t="s">
        <v>54</v>
      </c>
      <c r="D88" s="50">
        <f>+'Wkpaper - 13 mo. Avg Balances'!T14</f>
        <v>93492013.873846158</v>
      </c>
      <c r="E88" s="61"/>
      <c r="F88" s="61" t="s">
        <v>11</v>
      </c>
      <c r="G88" s="24">
        <f>I228</f>
        <v>0.50608546549225386</v>
      </c>
      <c r="H88" s="61"/>
      <c r="I88" s="4">
        <f>+G88*D88</f>
        <v>47314949.361153692</v>
      </c>
      <c r="J88" s="61"/>
      <c r="K88" s="61"/>
    </row>
    <row r="89" spans="1:11">
      <c r="A89" s="99">
        <v>3</v>
      </c>
      <c r="B89" s="59" t="s">
        <v>55</v>
      </c>
      <c r="C89" s="56" t="s">
        <v>179</v>
      </c>
      <c r="D89" s="50">
        <f>+'Wkpaper - 13 mo. Avg Balances'!T15</f>
        <v>18722600.739230771</v>
      </c>
      <c r="E89" s="61"/>
      <c r="F89" s="61" t="s">
        <v>52</v>
      </c>
      <c r="G89" s="87" t="s">
        <v>2</v>
      </c>
      <c r="H89" s="61"/>
      <c r="I89" s="61" t="s">
        <v>2</v>
      </c>
      <c r="J89" s="61"/>
      <c r="K89" s="61"/>
    </row>
    <row r="90" spans="1:11">
      <c r="A90" s="99">
        <v>4</v>
      </c>
      <c r="B90" s="59" t="s">
        <v>56</v>
      </c>
      <c r="C90" s="56" t="s">
        <v>254</v>
      </c>
      <c r="D90" s="50">
        <f>+'Wkpaper - 13 mo. Avg Balances'!T16</f>
        <v>17802606.865754925</v>
      </c>
      <c r="E90" s="61"/>
      <c r="F90" s="61" t="s">
        <v>57</v>
      </c>
      <c r="G90" s="24">
        <f>I236</f>
        <v>0.18878232295224193</v>
      </c>
      <c r="H90" s="61"/>
      <c r="I90" s="4">
        <f>+G90*D90</f>
        <v>3360817.4787227456</v>
      </c>
      <c r="J90" s="61"/>
      <c r="K90" s="61"/>
    </row>
    <row r="91" spans="1:11" ht="16.5" thickBot="1">
      <c r="A91" s="99">
        <v>5</v>
      </c>
      <c r="B91" s="59" t="s">
        <v>58</v>
      </c>
      <c r="C91" s="61"/>
      <c r="D91" s="51">
        <f>+'Wkpaper - 13 mo. Avg Balances'!T17</f>
        <v>0</v>
      </c>
      <c r="E91" s="61"/>
      <c r="F91" s="61" t="s">
        <v>59</v>
      </c>
      <c r="G91" s="24">
        <f>K240</f>
        <v>0.18878232295224193</v>
      </c>
      <c r="H91" s="61"/>
      <c r="I91" s="17">
        <f>+G91*D91</f>
        <v>0</v>
      </c>
      <c r="J91" s="61"/>
      <c r="K91" s="61"/>
    </row>
    <row r="92" spans="1:11">
      <c r="A92" s="99">
        <v>6</v>
      </c>
      <c r="B92" s="59" t="s">
        <v>224</v>
      </c>
      <c r="C92" s="61"/>
      <c r="D92" s="4">
        <f>SUM(D87:D91)</f>
        <v>636810212.27190876</v>
      </c>
      <c r="E92" s="61"/>
      <c r="F92" s="61" t="s">
        <v>60</v>
      </c>
      <c r="G92" s="25">
        <f>IF(I92&gt;0,I92/D92,0)</f>
        <v>7.9577503412019121E-2</v>
      </c>
      <c r="H92" s="61"/>
      <c r="I92" s="4">
        <f>SUM(I87:I91)</f>
        <v>50675766.839876436</v>
      </c>
      <c r="J92" s="61"/>
      <c r="K92" s="88"/>
    </row>
    <row r="93" spans="1:11">
      <c r="B93" s="59"/>
      <c r="C93" s="61"/>
      <c r="D93" s="61"/>
      <c r="E93" s="61"/>
      <c r="F93" s="61"/>
      <c r="G93" s="88"/>
      <c r="H93" s="61"/>
      <c r="I93" s="61"/>
      <c r="J93" s="61"/>
      <c r="K93" s="88"/>
    </row>
    <row r="94" spans="1:11">
      <c r="B94" s="59" t="s">
        <v>309</v>
      </c>
      <c r="C94" s="61"/>
      <c r="D94" s="61"/>
      <c r="E94" s="61"/>
      <c r="F94" s="61"/>
      <c r="G94" s="61"/>
      <c r="H94" s="61"/>
      <c r="I94" s="61"/>
      <c r="J94" s="61"/>
      <c r="K94" s="61"/>
    </row>
    <row r="95" spans="1:11">
      <c r="A95" s="99">
        <v>7</v>
      </c>
      <c r="B95" s="12" t="str">
        <f>+B87</f>
        <v xml:space="preserve">  Production</v>
      </c>
      <c r="C95" s="56" t="s">
        <v>180</v>
      </c>
      <c r="D95" s="52">
        <f>+'Wkpaper - 13 mo. Avg Balances'!T21</f>
        <v>92775901.279230759</v>
      </c>
      <c r="E95" s="61"/>
      <c r="F95" s="4" t="str">
        <f t="shared" ref="F95:G99" si="0">+F87</f>
        <v>NA</v>
      </c>
      <c r="G95" s="24" t="str">
        <f t="shared" si="0"/>
        <v xml:space="preserve"> </v>
      </c>
      <c r="H95" s="61"/>
      <c r="I95" s="61" t="s">
        <v>2</v>
      </c>
      <c r="J95" s="61"/>
      <c r="K95" s="61"/>
    </row>
    <row r="96" spans="1:11">
      <c r="A96" s="99">
        <v>8</v>
      </c>
      <c r="B96" s="12" t="str">
        <f>+B88</f>
        <v xml:space="preserve">  Transmission</v>
      </c>
      <c r="C96" s="56" t="s">
        <v>181</v>
      </c>
      <c r="D96" s="52">
        <f>+'Wkpaper - 13 mo. Avg Balances'!T22</f>
        <v>24485047.86230769</v>
      </c>
      <c r="E96" s="61"/>
      <c r="F96" s="4" t="str">
        <f t="shared" si="0"/>
        <v>TP</v>
      </c>
      <c r="G96" s="24">
        <f>I228</f>
        <v>0.50608546549225386</v>
      </c>
      <c r="H96" s="61"/>
      <c r="I96" s="4">
        <f>+G96*D96</f>
        <v>12391526.844996102</v>
      </c>
      <c r="J96" s="61"/>
      <c r="K96" s="61"/>
    </row>
    <row r="97" spans="1:11">
      <c r="A97" s="99">
        <v>9</v>
      </c>
      <c r="B97" s="12" t="str">
        <f>+B89</f>
        <v xml:space="preserve">  Distribution</v>
      </c>
      <c r="C97" s="89" t="s">
        <v>182</v>
      </c>
      <c r="D97" s="52">
        <f>+'Wkpaper - 13 mo. Avg Balances'!T23</f>
        <v>7332676.319230767</v>
      </c>
      <c r="E97" s="61"/>
      <c r="F97" s="4" t="str">
        <f t="shared" si="0"/>
        <v>NA</v>
      </c>
      <c r="G97" s="24" t="str">
        <f t="shared" si="0"/>
        <v xml:space="preserve"> </v>
      </c>
      <c r="H97" s="61"/>
      <c r="I97" s="61" t="s">
        <v>2</v>
      </c>
      <c r="J97" s="61"/>
      <c r="K97" s="61"/>
    </row>
    <row r="98" spans="1:11">
      <c r="A98" s="99">
        <v>10</v>
      </c>
      <c r="B98" s="12" t="str">
        <f>+B90</f>
        <v xml:space="preserve">  General &amp; Intangible</v>
      </c>
      <c r="C98" s="89" t="s">
        <v>272</v>
      </c>
      <c r="D98" s="50">
        <f>+'Wkpaper - 13 mo. Avg Balances'!T24</f>
        <v>7330633.6615384622</v>
      </c>
      <c r="E98" s="61"/>
      <c r="F98" s="4" t="str">
        <f t="shared" si="0"/>
        <v>W/S</v>
      </c>
      <c r="G98" s="24">
        <f t="shared" si="0"/>
        <v>0.18878232295224193</v>
      </c>
      <c r="H98" s="61"/>
      <c r="I98" s="4">
        <f>+G98*D98</f>
        <v>1383894.0513371297</v>
      </c>
      <c r="J98" s="61"/>
      <c r="K98" s="61"/>
    </row>
    <row r="99" spans="1:11" ht="16.5" thickBot="1">
      <c r="A99" s="99">
        <v>11</v>
      </c>
      <c r="B99" s="12" t="str">
        <f>+B91</f>
        <v xml:space="preserve">  Common</v>
      </c>
      <c r="C99" s="90"/>
      <c r="D99" s="51">
        <f>+'Wkpaper - 13 mo. Avg Balances'!T25</f>
        <v>0</v>
      </c>
      <c r="E99" s="61"/>
      <c r="F99" s="4" t="str">
        <f t="shared" si="0"/>
        <v>CE</v>
      </c>
      <c r="G99" s="24">
        <f t="shared" si="0"/>
        <v>0.18878232295224193</v>
      </c>
      <c r="H99" s="61"/>
      <c r="I99" s="17">
        <f>+G99*D99</f>
        <v>0</v>
      </c>
      <c r="J99" s="61"/>
      <c r="K99" s="61"/>
    </row>
    <row r="100" spans="1:11">
      <c r="A100" s="99">
        <v>12</v>
      </c>
      <c r="B100" s="59" t="s">
        <v>225</v>
      </c>
      <c r="C100" s="61"/>
      <c r="D100" s="4">
        <f>SUM(D95:D99)</f>
        <v>131924259.12230767</v>
      </c>
      <c r="E100" s="61"/>
      <c r="F100" s="61"/>
      <c r="G100" s="61"/>
      <c r="H100" s="61"/>
      <c r="I100" s="4">
        <f>SUM(I95:I99)</f>
        <v>13775420.896333233</v>
      </c>
      <c r="J100" s="61"/>
      <c r="K100" s="61"/>
    </row>
    <row r="101" spans="1:11">
      <c r="A101" s="99"/>
      <c r="C101" s="61" t="s">
        <v>2</v>
      </c>
      <c r="E101" s="61"/>
      <c r="F101" s="61"/>
      <c r="G101" s="88"/>
      <c r="H101" s="61"/>
      <c r="J101" s="61"/>
      <c r="K101" s="88"/>
    </row>
    <row r="102" spans="1:11">
      <c r="A102" s="99"/>
      <c r="B102" s="59" t="s">
        <v>61</v>
      </c>
      <c r="C102" s="61"/>
      <c r="D102" s="61"/>
      <c r="E102" s="61"/>
      <c r="F102" s="61"/>
      <c r="G102" s="61"/>
      <c r="H102" s="61"/>
      <c r="I102" s="61"/>
      <c r="J102" s="61"/>
      <c r="K102" s="61"/>
    </row>
    <row r="103" spans="1:11">
      <c r="A103" s="99">
        <v>13</v>
      </c>
      <c r="B103" s="12" t="str">
        <f>+B95</f>
        <v xml:space="preserve">  Production</v>
      </c>
      <c r="C103" s="61" t="s">
        <v>198</v>
      </c>
      <c r="D103" s="4">
        <f>D87-D95</f>
        <v>414017089.51384616</v>
      </c>
      <c r="E103" s="61"/>
      <c r="F103" s="61"/>
      <c r="G103" s="88"/>
      <c r="H103" s="61"/>
      <c r="I103" s="61" t="s">
        <v>2</v>
      </c>
      <c r="J103" s="61"/>
      <c r="K103" s="88"/>
    </row>
    <row r="104" spans="1:11">
      <c r="A104" s="99">
        <v>14</v>
      </c>
      <c r="B104" s="12" t="str">
        <f>+B96</f>
        <v xml:space="preserve">  Transmission</v>
      </c>
      <c r="C104" s="61" t="s">
        <v>199</v>
      </c>
      <c r="D104" s="4">
        <f>D88-D96</f>
        <v>69006966.011538476</v>
      </c>
      <c r="E104" s="61"/>
      <c r="F104" s="61"/>
      <c r="G104" s="87"/>
      <c r="H104" s="61"/>
      <c r="I104" s="4">
        <f>I88-I96</f>
        <v>34923422.51615759</v>
      </c>
      <c r="J104" s="61"/>
      <c r="K104" s="88"/>
    </row>
    <row r="105" spans="1:11">
      <c r="A105" s="99">
        <v>15</v>
      </c>
      <c r="B105" s="12" t="str">
        <f>+B97</f>
        <v xml:space="preserve">  Distribution</v>
      </c>
      <c r="C105" s="61" t="s">
        <v>200</v>
      </c>
      <c r="D105" s="4">
        <f>D89-D97</f>
        <v>11389924.420000004</v>
      </c>
      <c r="E105" s="61"/>
      <c r="F105" s="61"/>
      <c r="G105" s="88"/>
      <c r="H105" s="61"/>
      <c r="I105" s="61" t="s">
        <v>2</v>
      </c>
      <c r="J105" s="61"/>
      <c r="K105" s="88"/>
    </row>
    <row r="106" spans="1:11">
      <c r="A106" s="99">
        <v>16</v>
      </c>
      <c r="B106" s="12" t="str">
        <f>+B98</f>
        <v xml:space="preserve">  General &amp; Intangible</v>
      </c>
      <c r="C106" s="61" t="s">
        <v>201</v>
      </c>
      <c r="D106" s="4">
        <f>D90-D98</f>
        <v>10471973.204216462</v>
      </c>
      <c r="E106" s="61"/>
      <c r="F106" s="61"/>
      <c r="G106" s="88"/>
      <c r="H106" s="61"/>
      <c r="I106" s="4">
        <f>I90-I98</f>
        <v>1976923.4273856159</v>
      </c>
      <c r="J106" s="61"/>
      <c r="K106" s="88"/>
    </row>
    <row r="107" spans="1:11" ht="16.5" thickBot="1">
      <c r="A107" s="99">
        <v>17</v>
      </c>
      <c r="B107" s="12" t="str">
        <f>+B99</f>
        <v xml:space="preserve">  Common</v>
      </c>
      <c r="C107" s="61" t="s">
        <v>202</v>
      </c>
      <c r="D107" s="17">
        <f>D91-D99</f>
        <v>0</v>
      </c>
      <c r="E107" s="61"/>
      <c r="F107" s="61"/>
      <c r="G107" s="88"/>
      <c r="H107" s="61"/>
      <c r="I107" s="17">
        <f>I91-I99</f>
        <v>0</v>
      </c>
      <c r="J107" s="61"/>
      <c r="K107" s="88"/>
    </row>
    <row r="108" spans="1:11">
      <c r="A108" s="99">
        <v>18</v>
      </c>
      <c r="B108" s="59" t="s">
        <v>226</v>
      </c>
      <c r="C108" s="61"/>
      <c r="D108" s="4">
        <f>SUM(D103:D107)</f>
        <v>504885953.14960116</v>
      </c>
      <c r="E108" s="61"/>
      <c r="F108" s="61" t="s">
        <v>62</v>
      </c>
      <c r="G108" s="25">
        <f>IF(I108&gt;0,I108/D108,0)</f>
        <v>7.308649748195585E-2</v>
      </c>
      <c r="H108" s="61"/>
      <c r="I108" s="4">
        <f>SUM(I103:I107)</f>
        <v>36900345.943543203</v>
      </c>
      <c r="J108" s="61"/>
      <c r="K108" s="61"/>
    </row>
    <row r="109" spans="1:11">
      <c r="A109" s="99"/>
      <c r="C109" s="61"/>
      <c r="E109" s="61"/>
      <c r="H109" s="61"/>
      <c r="J109" s="61"/>
      <c r="K109" s="88"/>
    </row>
    <row r="110" spans="1:11">
      <c r="A110" s="99"/>
      <c r="B110" s="59" t="s">
        <v>310</v>
      </c>
      <c r="C110" s="61"/>
      <c r="D110" s="61"/>
      <c r="E110" s="61"/>
      <c r="F110" s="61"/>
      <c r="G110" s="61"/>
      <c r="H110" s="61"/>
      <c r="I110" s="61"/>
      <c r="J110" s="61"/>
      <c r="K110" s="61"/>
    </row>
    <row r="111" spans="1:11">
      <c r="A111" s="99">
        <v>19</v>
      </c>
      <c r="B111" s="59" t="s">
        <v>63</v>
      </c>
      <c r="C111" s="61"/>
      <c r="D111" s="52">
        <v>0</v>
      </c>
      <c r="E111" s="61"/>
      <c r="F111" s="61"/>
      <c r="G111" s="91" t="s">
        <v>168</v>
      </c>
      <c r="H111" s="61"/>
      <c r="I111" s="61">
        <v>0</v>
      </c>
      <c r="J111" s="61"/>
      <c r="K111" s="88"/>
    </row>
    <row r="112" spans="1:11">
      <c r="A112" s="99">
        <v>20</v>
      </c>
      <c r="B112" s="59" t="s">
        <v>65</v>
      </c>
      <c r="C112" s="61"/>
      <c r="D112" s="52">
        <v>0</v>
      </c>
      <c r="E112" s="61"/>
      <c r="F112" s="61" t="s">
        <v>64</v>
      </c>
      <c r="G112" s="24">
        <f>+G108</f>
        <v>7.308649748195585E-2</v>
      </c>
      <c r="H112" s="61"/>
      <c r="I112" s="4">
        <f>D112*G112</f>
        <v>0</v>
      </c>
      <c r="J112" s="61"/>
      <c r="K112" s="88"/>
    </row>
    <row r="113" spans="1:11">
      <c r="A113" s="99">
        <v>21</v>
      </c>
      <c r="B113" s="59" t="s">
        <v>66</v>
      </c>
      <c r="C113" s="61"/>
      <c r="D113" s="50">
        <v>0</v>
      </c>
      <c r="E113" s="61"/>
      <c r="F113" s="61" t="s">
        <v>64</v>
      </c>
      <c r="G113" s="24">
        <f>+G112</f>
        <v>7.308649748195585E-2</v>
      </c>
      <c r="H113" s="61"/>
      <c r="I113" s="4">
        <f>D113*G113</f>
        <v>0</v>
      </c>
      <c r="J113" s="61"/>
      <c r="K113" s="88"/>
    </row>
    <row r="114" spans="1:11">
      <c r="A114" s="99">
        <v>22</v>
      </c>
      <c r="B114" s="59" t="s">
        <v>67</v>
      </c>
      <c r="C114" s="61"/>
      <c r="D114" s="50">
        <v>0</v>
      </c>
      <c r="E114" s="61"/>
      <c r="F114" s="4" t="str">
        <f>+F113</f>
        <v>NP</v>
      </c>
      <c r="G114" s="24">
        <f>+G113</f>
        <v>7.308649748195585E-2</v>
      </c>
      <c r="H114" s="61"/>
      <c r="I114" s="4">
        <f>D114*G114</f>
        <v>0</v>
      </c>
      <c r="J114" s="61"/>
      <c r="K114" s="88"/>
    </row>
    <row r="115" spans="1:11" ht="16.5" thickBot="1">
      <c r="A115" s="99">
        <v>23</v>
      </c>
      <c r="B115" s="56" t="s">
        <v>68</v>
      </c>
      <c r="D115" s="51">
        <v>0</v>
      </c>
      <c r="E115" s="61"/>
      <c r="F115" s="61" t="s">
        <v>64</v>
      </c>
      <c r="G115" s="24">
        <f>+G113</f>
        <v>7.308649748195585E-2</v>
      </c>
      <c r="H115" s="61"/>
      <c r="I115" s="17">
        <f>D115*G115</f>
        <v>0</v>
      </c>
      <c r="J115" s="61"/>
      <c r="K115" s="61"/>
    </row>
    <row r="116" spans="1:11">
      <c r="A116" s="99">
        <v>24</v>
      </c>
      <c r="B116" s="59" t="s">
        <v>227</v>
      </c>
      <c r="C116" s="61"/>
      <c r="D116" s="4">
        <f>SUM(D111:D115)</f>
        <v>0</v>
      </c>
      <c r="E116" s="61"/>
      <c r="F116" s="61"/>
      <c r="G116" s="61"/>
      <c r="H116" s="61"/>
      <c r="I116" s="4">
        <f>SUM(I111:I115)</f>
        <v>0</v>
      </c>
      <c r="J116" s="61"/>
      <c r="K116" s="61"/>
    </row>
    <row r="117" spans="1:11">
      <c r="A117" s="99"/>
      <c r="C117" s="61"/>
      <c r="E117" s="61"/>
      <c r="F117" s="61"/>
      <c r="G117" s="88"/>
      <c r="H117" s="61"/>
      <c r="J117" s="61"/>
      <c r="K117" s="88"/>
    </row>
    <row r="118" spans="1:11">
      <c r="A118" s="99">
        <v>25</v>
      </c>
      <c r="B118" s="59" t="s">
        <v>69</v>
      </c>
      <c r="C118" s="61" t="s">
        <v>311</v>
      </c>
      <c r="D118" s="52">
        <f>+'Wkpaper - 13 mo. Avg Balances'!T30</f>
        <v>0</v>
      </c>
      <c r="E118" s="61"/>
      <c r="F118" s="4" t="str">
        <f>+F96</f>
        <v>TP</v>
      </c>
      <c r="G118" s="24">
        <f>+G96</f>
        <v>0.50608546549225386</v>
      </c>
      <c r="H118" s="61"/>
      <c r="I118" s="4">
        <f>+G118*D118</f>
        <v>0</v>
      </c>
      <c r="J118" s="61"/>
      <c r="K118" s="61"/>
    </row>
    <row r="119" spans="1:11">
      <c r="A119" s="99"/>
      <c r="B119" s="59"/>
      <c r="C119" s="61"/>
      <c r="D119" s="61"/>
      <c r="E119" s="61"/>
      <c r="F119" s="61"/>
      <c r="G119" s="61"/>
      <c r="H119" s="61"/>
      <c r="I119" s="61"/>
      <c r="J119" s="61"/>
      <c r="K119" s="61"/>
    </row>
    <row r="120" spans="1:11">
      <c r="A120" s="99"/>
      <c r="B120" s="59" t="s">
        <v>161</v>
      </c>
      <c r="D120" s="61"/>
      <c r="E120" s="61"/>
      <c r="F120" s="61"/>
      <c r="G120" s="61"/>
      <c r="H120" s="61"/>
      <c r="I120" s="61"/>
      <c r="J120" s="61"/>
      <c r="K120" s="61"/>
    </row>
    <row r="121" spans="1:11">
      <c r="A121" s="99">
        <v>26</v>
      </c>
      <c r="B121" s="59" t="s">
        <v>162</v>
      </c>
      <c r="C121" s="61" t="s">
        <v>70</v>
      </c>
      <c r="D121" s="4">
        <f>D157/8</f>
        <v>1398507.625</v>
      </c>
      <c r="E121" s="61"/>
      <c r="F121" s="61"/>
      <c r="G121" s="88"/>
      <c r="H121" s="61"/>
      <c r="I121" s="4">
        <f>I157/8</f>
        <v>423639.64632334752</v>
      </c>
      <c r="J121" s="159"/>
      <c r="K121" s="88"/>
    </row>
    <row r="122" spans="1:11">
      <c r="A122" s="99">
        <v>27</v>
      </c>
      <c r="B122" s="59" t="s">
        <v>312</v>
      </c>
      <c r="C122" s="56" t="s">
        <v>183</v>
      </c>
      <c r="D122" s="52">
        <f>+'Wkpaper - 13 mo. Avg Balances'!T34</f>
        <v>1039068.2443577984</v>
      </c>
      <c r="E122" s="61"/>
      <c r="F122" s="61" t="s">
        <v>71</v>
      </c>
      <c r="G122" s="24">
        <f>I229</f>
        <v>0.50608546549225386</v>
      </c>
      <c r="H122" s="61"/>
      <c r="I122" s="4">
        <f>+G122*D122</f>
        <v>525857.33612403541</v>
      </c>
      <c r="J122" s="61" t="s">
        <v>2</v>
      </c>
      <c r="K122" s="88"/>
    </row>
    <row r="123" spans="1:11" ht="16.5" thickBot="1">
      <c r="A123" s="99">
        <v>28</v>
      </c>
      <c r="B123" s="59" t="s">
        <v>313</v>
      </c>
      <c r="C123" s="56" t="s">
        <v>255</v>
      </c>
      <c r="D123" s="51">
        <f>+'Wkpaper - 13 mo. Avg Balances'!T38</f>
        <v>2420742.4615384615</v>
      </c>
      <c r="E123" s="61"/>
      <c r="F123" s="61" t="s">
        <v>72</v>
      </c>
      <c r="G123" s="24">
        <f>+G92</f>
        <v>7.9577503412019121E-2</v>
      </c>
      <c r="H123" s="61"/>
      <c r="I123" s="17">
        <f>+G123*D123</f>
        <v>192636.64149269648</v>
      </c>
      <c r="J123" s="61"/>
      <c r="K123" s="88"/>
    </row>
    <row r="124" spans="1:11">
      <c r="A124" s="99">
        <v>29</v>
      </c>
      <c r="B124" s="59" t="s">
        <v>228</v>
      </c>
      <c r="C124" s="159"/>
      <c r="D124" s="4">
        <f>D121+D122+D123</f>
        <v>4858318.3308962602</v>
      </c>
      <c r="E124" s="159"/>
      <c r="F124" s="159"/>
      <c r="G124" s="159"/>
      <c r="H124" s="159"/>
      <c r="I124" s="4">
        <f>I121+I122+I123</f>
        <v>1142133.6239400795</v>
      </c>
      <c r="J124" s="159"/>
      <c r="K124" s="159"/>
    </row>
    <row r="125" spans="1:11" ht="16.5" thickBot="1">
      <c r="C125" s="61"/>
      <c r="D125" s="92"/>
      <c r="E125" s="61"/>
      <c r="F125" s="61"/>
      <c r="G125" s="61"/>
      <c r="H125" s="61"/>
      <c r="I125" s="92"/>
      <c r="J125" s="61"/>
      <c r="K125" s="61"/>
    </row>
    <row r="126" spans="1:11" ht="16.5" thickBot="1">
      <c r="A126" s="99">
        <v>30</v>
      </c>
      <c r="B126" s="59" t="s">
        <v>73</v>
      </c>
      <c r="C126" s="61"/>
      <c r="D126" s="28">
        <f>+D124+D118+D116+D108</f>
        <v>509744271.48049742</v>
      </c>
      <c r="E126" s="61"/>
      <c r="F126" s="61"/>
      <c r="G126" s="88"/>
      <c r="H126" s="61"/>
      <c r="I126" s="28">
        <f>+I124+I118+I116+I108</f>
        <v>38042479.567483284</v>
      </c>
      <c r="J126" s="61"/>
      <c r="K126" s="88"/>
    </row>
    <row r="127" spans="1:11" ht="16.5" thickTop="1">
      <c r="A127" s="99"/>
      <c r="B127" s="59"/>
      <c r="C127" s="61"/>
      <c r="D127" s="61"/>
      <c r="E127" s="61"/>
      <c r="F127" s="61"/>
      <c r="G127" s="61"/>
      <c r="H127" s="61"/>
      <c r="I127" s="61"/>
      <c r="J127" s="61"/>
      <c r="K127" s="61"/>
    </row>
    <row r="128" spans="1:11">
      <c r="A128" s="99"/>
      <c r="B128" s="59"/>
      <c r="C128" s="61"/>
      <c r="D128" s="61"/>
      <c r="E128" s="61"/>
      <c r="F128" s="61"/>
      <c r="G128" s="61"/>
      <c r="H128" s="61"/>
      <c r="I128" s="61"/>
      <c r="J128" s="61"/>
      <c r="K128" s="61"/>
    </row>
    <row r="129" spans="1:11">
      <c r="A129" s="99"/>
      <c r="B129" s="59"/>
      <c r="C129" s="61"/>
      <c r="D129" s="61"/>
      <c r="E129" s="61"/>
      <c r="F129" s="61"/>
      <c r="G129" s="61"/>
      <c r="H129" s="61"/>
      <c r="I129" s="61"/>
      <c r="J129" s="61"/>
      <c r="K129" s="61"/>
    </row>
    <row r="130" spans="1:11">
      <c r="A130" s="99"/>
      <c r="B130" s="59"/>
      <c r="C130" s="61"/>
      <c r="D130" s="61"/>
      <c r="E130" s="61"/>
      <c r="F130" s="61"/>
      <c r="G130" s="61"/>
      <c r="H130" s="61"/>
      <c r="I130" s="61"/>
      <c r="J130" s="61"/>
      <c r="K130" s="61"/>
    </row>
    <row r="131" spans="1:11">
      <c r="A131" s="99"/>
      <c r="B131" s="59"/>
      <c r="C131" s="61"/>
      <c r="D131" s="61"/>
      <c r="E131" s="61"/>
      <c r="F131" s="61"/>
      <c r="G131" s="61"/>
      <c r="H131" s="61"/>
      <c r="I131" s="61"/>
      <c r="J131" s="61"/>
      <c r="K131" s="61"/>
    </row>
    <row r="132" spans="1:11">
      <c r="A132" s="99"/>
      <c r="B132" s="59"/>
      <c r="C132" s="61"/>
      <c r="D132" s="61"/>
      <c r="E132" s="61"/>
      <c r="F132" s="61"/>
      <c r="G132" s="61"/>
      <c r="H132" s="61"/>
      <c r="I132" s="61"/>
      <c r="J132" s="61"/>
      <c r="K132" s="61"/>
    </row>
    <row r="133" spans="1:11">
      <c r="A133" s="99"/>
      <c r="B133" s="59"/>
      <c r="C133" s="61"/>
      <c r="D133" s="61"/>
      <c r="E133" s="61"/>
      <c r="F133" s="61"/>
      <c r="G133" s="61"/>
      <c r="H133" s="61"/>
      <c r="I133" s="61"/>
      <c r="J133" s="61"/>
      <c r="K133" s="61"/>
    </row>
    <row r="134" spans="1:11">
      <c r="A134" s="99"/>
      <c r="B134" s="59"/>
      <c r="C134" s="61"/>
      <c r="D134" s="61"/>
      <c r="E134" s="61"/>
      <c r="F134" s="61"/>
      <c r="G134" s="61"/>
      <c r="H134" s="61"/>
      <c r="I134" s="61"/>
      <c r="J134" s="61"/>
      <c r="K134" s="61"/>
    </row>
    <row r="135" spans="1:11">
      <c r="A135" s="99"/>
      <c r="B135" s="59"/>
      <c r="C135" s="61"/>
      <c r="D135" s="61"/>
      <c r="E135" s="61"/>
      <c r="F135" s="61"/>
      <c r="G135" s="61"/>
      <c r="H135" s="61"/>
      <c r="I135" s="61"/>
      <c r="J135" s="61"/>
      <c r="K135" s="61"/>
    </row>
    <row r="136" spans="1:11">
      <c r="A136" s="99"/>
      <c r="B136" s="59"/>
      <c r="C136" s="61"/>
      <c r="D136" s="61"/>
      <c r="E136" s="61"/>
      <c r="F136" s="61"/>
      <c r="G136" s="61"/>
      <c r="H136" s="61"/>
      <c r="I136" s="61"/>
      <c r="J136" s="61"/>
      <c r="K136" s="61"/>
    </row>
    <row r="137" spans="1:11">
      <c r="A137" s="99"/>
      <c r="B137" s="59"/>
      <c r="C137" s="61"/>
      <c r="D137" s="61"/>
      <c r="E137" s="61"/>
      <c r="F137" s="61"/>
      <c r="G137" s="61"/>
      <c r="H137" s="61"/>
      <c r="I137" s="61"/>
      <c r="J137" s="61"/>
      <c r="K137" s="57" t="s">
        <v>303</v>
      </c>
    </row>
    <row r="138" spans="1:11">
      <c r="B138" s="59"/>
      <c r="C138" s="59"/>
      <c r="D138" s="60"/>
      <c r="E138" s="59"/>
      <c r="F138" s="59"/>
      <c r="G138" s="59"/>
      <c r="H138" s="159"/>
      <c r="I138" s="159"/>
      <c r="J138" s="694" t="s">
        <v>191</v>
      </c>
      <c r="K138" s="694"/>
    </row>
    <row r="139" spans="1:11">
      <c r="A139" s="99"/>
      <c r="B139" s="59"/>
      <c r="C139" s="61"/>
      <c r="D139" s="61"/>
      <c r="E139" s="61"/>
      <c r="F139" s="61"/>
      <c r="G139" s="61"/>
      <c r="H139" s="61"/>
      <c r="I139" s="61"/>
      <c r="J139" s="61"/>
      <c r="K139" s="61"/>
    </row>
    <row r="140" spans="1:11">
      <c r="A140" s="99"/>
      <c r="B140" s="12" t="str">
        <f>B4</f>
        <v xml:space="preserve">Formula Rate - Non-Levelized </v>
      </c>
      <c r="C140" s="61"/>
      <c r="D140" s="4" t="str">
        <f>D4</f>
        <v xml:space="preserve">     Rate Formula Template</v>
      </c>
      <c r="E140" s="61"/>
      <c r="F140" s="61"/>
      <c r="G140" s="61"/>
      <c r="H140" s="61"/>
      <c r="J140" s="61"/>
      <c r="K140" s="29" t="str">
        <f>K4</f>
        <v>For the 12 months ended 12/31/17</v>
      </c>
    </row>
    <row r="141" spans="1:11">
      <c r="A141" s="99"/>
      <c r="B141" s="59"/>
      <c r="C141" s="61"/>
      <c r="D141" s="4" t="str">
        <f>D5</f>
        <v xml:space="preserve"> Utilizing RUS/CFC Form 12 Data</v>
      </c>
      <c r="E141" s="61"/>
      <c r="F141" s="61"/>
      <c r="G141" s="61"/>
      <c r="H141" s="61"/>
      <c r="I141" s="61"/>
      <c r="J141" s="61"/>
      <c r="K141" s="61"/>
    </row>
    <row r="142" spans="1:11">
      <c r="A142" s="99"/>
      <c r="C142" s="61"/>
      <c r="D142" s="61"/>
      <c r="E142" s="61"/>
      <c r="F142" s="61"/>
      <c r="G142" s="61"/>
      <c r="H142" s="61"/>
      <c r="I142" s="61"/>
      <c r="J142" s="61"/>
      <c r="K142" s="61"/>
    </row>
    <row r="143" spans="1:11">
      <c r="A143" s="99"/>
      <c r="D143" s="10" t="str">
        <f>D7</f>
        <v>Prairie Power, Inc.</v>
      </c>
      <c r="J143" s="61"/>
      <c r="K143" s="61"/>
    </row>
    <row r="144" spans="1:11">
      <c r="A144" s="99"/>
      <c r="B144" s="99" t="s">
        <v>40</v>
      </c>
      <c r="C144" s="99" t="s">
        <v>41</v>
      </c>
      <c r="D144" s="99" t="s">
        <v>42</v>
      </c>
      <c r="E144" s="61" t="s">
        <v>2</v>
      </c>
      <c r="F144" s="61"/>
      <c r="G144" s="80" t="s">
        <v>43</v>
      </c>
      <c r="H144" s="61"/>
      <c r="I144" s="81" t="s">
        <v>44</v>
      </c>
      <c r="J144" s="61"/>
      <c r="K144" s="61"/>
    </row>
    <row r="145" spans="1:11">
      <c r="A145" s="99"/>
      <c r="B145" s="99"/>
      <c r="C145" s="159"/>
      <c r="D145" s="159"/>
      <c r="E145" s="159"/>
      <c r="F145" s="159"/>
      <c r="G145" s="159"/>
      <c r="H145" s="159"/>
      <c r="I145" s="159"/>
      <c r="J145" s="159"/>
      <c r="K145" s="83"/>
    </row>
    <row r="146" spans="1:11">
      <c r="A146" s="99" t="s">
        <v>3</v>
      </c>
      <c r="B146" s="59"/>
      <c r="C146" s="82" t="s">
        <v>306</v>
      </c>
      <c r="D146" s="61"/>
      <c r="E146" s="61"/>
      <c r="F146" s="61"/>
      <c r="G146" s="99"/>
      <c r="H146" s="61"/>
      <c r="I146" s="83" t="s">
        <v>45</v>
      </c>
      <c r="J146" s="61"/>
      <c r="K146" s="83"/>
    </row>
    <row r="147" spans="1:11" ht="16.5" thickBot="1">
      <c r="A147" s="64" t="s">
        <v>5</v>
      </c>
      <c r="B147" s="59"/>
      <c r="C147" s="84" t="s">
        <v>307</v>
      </c>
      <c r="D147" s="83" t="s">
        <v>46</v>
      </c>
      <c r="E147" s="85"/>
      <c r="F147" s="83" t="s">
        <v>47</v>
      </c>
      <c r="H147" s="85"/>
      <c r="I147" s="99" t="s">
        <v>48</v>
      </c>
      <c r="J147" s="61"/>
      <c r="K147" s="83"/>
    </row>
    <row r="148" spans="1:11">
      <c r="A148" s="99"/>
      <c r="B148" s="59" t="s">
        <v>256</v>
      </c>
      <c r="C148" s="61"/>
      <c r="D148" s="61"/>
      <c r="E148" s="61"/>
      <c r="F148" s="61"/>
      <c r="G148" s="61"/>
      <c r="H148" s="61"/>
      <c r="I148" s="61"/>
      <c r="J148" s="61"/>
      <c r="K148" s="61"/>
    </row>
    <row r="149" spans="1:11">
      <c r="A149" s="99">
        <v>1</v>
      </c>
      <c r="B149" s="59" t="s">
        <v>74</v>
      </c>
      <c r="C149" s="56" t="s">
        <v>257</v>
      </c>
      <c r="D149" s="52">
        <f>17609505+692167</f>
        <v>18301672</v>
      </c>
      <c r="E149" s="61"/>
      <c r="F149" s="61" t="s">
        <v>71</v>
      </c>
      <c r="G149" s="24">
        <f>I229</f>
        <v>0.50608546549225386</v>
      </c>
      <c r="H149" s="61"/>
      <c r="I149" s="4">
        <f t="shared" ref="I149:I156" si="1">+G149*D149</f>
        <v>9262210.1934065484</v>
      </c>
      <c r="J149" s="159"/>
      <c r="K149" s="61"/>
    </row>
    <row r="150" spans="1:11">
      <c r="A150" s="99">
        <v>2</v>
      </c>
      <c r="B150" s="59" t="s">
        <v>75</v>
      </c>
      <c r="C150" s="56" t="s">
        <v>76</v>
      </c>
      <c r="D150" s="52">
        <f>+'Wkpaper - Acct 565'!E14</f>
        <v>14277101</v>
      </c>
      <c r="E150" s="61"/>
      <c r="F150" s="61" t="s">
        <v>71</v>
      </c>
      <c r="G150" s="24">
        <f>+G149</f>
        <v>0.50608546549225386</v>
      </c>
      <c r="H150" s="61"/>
      <c r="I150" s="4">
        <f t="shared" si="1"/>
        <v>7225433.3054649234</v>
      </c>
      <c r="J150" s="159"/>
      <c r="K150" s="61"/>
    </row>
    <row r="151" spans="1:11">
      <c r="A151" s="99">
        <v>3</v>
      </c>
      <c r="B151" s="59" t="s">
        <v>77</v>
      </c>
      <c r="C151" s="56" t="s">
        <v>258</v>
      </c>
      <c r="D151" s="52">
        <f>6983526+181707</f>
        <v>7165233</v>
      </c>
      <c r="E151" s="61"/>
      <c r="F151" s="61" t="s">
        <v>57</v>
      </c>
      <c r="G151" s="24">
        <f>I236</f>
        <v>0.18878232295224193</v>
      </c>
      <c r="H151" s="61"/>
      <c r="I151" s="4">
        <f t="shared" si="1"/>
        <v>1352669.3302340612</v>
      </c>
      <c r="J151" s="61"/>
      <c r="K151" s="61" t="s">
        <v>2</v>
      </c>
    </row>
    <row r="152" spans="1:11">
      <c r="A152" s="99">
        <v>4</v>
      </c>
      <c r="B152" s="59" t="s">
        <v>78</v>
      </c>
      <c r="C152" s="61"/>
      <c r="D152" s="52">
        <v>0</v>
      </c>
      <c r="E152" s="61"/>
      <c r="F152" s="4" t="str">
        <f>+F151</f>
        <v>W/S</v>
      </c>
      <c r="G152" s="24">
        <f>I236</f>
        <v>0.18878232295224193</v>
      </c>
      <c r="H152" s="61"/>
      <c r="I152" s="4">
        <f t="shared" si="1"/>
        <v>0</v>
      </c>
      <c r="J152" s="61"/>
      <c r="K152" s="61"/>
    </row>
    <row r="153" spans="1:11">
      <c r="A153" s="99">
        <v>5</v>
      </c>
      <c r="B153" s="59" t="s">
        <v>203</v>
      </c>
      <c r="C153" s="61"/>
      <c r="D153" s="52">
        <f>+'Wkpaper - Pg 3, Ln 5'!B29</f>
        <v>1743</v>
      </c>
      <c r="E153" s="61"/>
      <c r="F153" s="4" t="str">
        <f>+F152</f>
        <v>W/S</v>
      </c>
      <c r="G153" s="24">
        <f>I236</f>
        <v>0.18878232295224193</v>
      </c>
      <c r="H153" s="61"/>
      <c r="I153" s="4">
        <f t="shared" si="1"/>
        <v>329.04758890575766</v>
      </c>
      <c r="J153" s="61"/>
      <c r="K153" s="61"/>
    </row>
    <row r="154" spans="1:11">
      <c r="A154" s="99" t="s">
        <v>169</v>
      </c>
      <c r="B154" s="59" t="s">
        <v>229</v>
      </c>
      <c r="C154" s="61"/>
      <c r="D154" s="52">
        <v>0</v>
      </c>
      <c r="E154" s="61"/>
      <c r="F154" s="4" t="str">
        <f>+F149</f>
        <v>TE</v>
      </c>
      <c r="G154" s="24">
        <f>+G149</f>
        <v>0.50608546549225386</v>
      </c>
      <c r="H154" s="61"/>
      <c r="I154" s="4">
        <f t="shared" si="1"/>
        <v>0</v>
      </c>
      <c r="J154" s="61"/>
      <c r="K154" s="61"/>
    </row>
    <row r="155" spans="1:11">
      <c r="A155" s="99">
        <v>6</v>
      </c>
      <c r="B155" s="59" t="s">
        <v>58</v>
      </c>
      <c r="C155" s="61"/>
      <c r="D155" s="52">
        <v>0</v>
      </c>
      <c r="E155" s="61"/>
      <c r="F155" s="61" t="s">
        <v>59</v>
      </c>
      <c r="G155" s="24">
        <f>K240</f>
        <v>0.18878232295224193</v>
      </c>
      <c r="H155" s="61"/>
      <c r="I155" s="4">
        <f t="shared" si="1"/>
        <v>0</v>
      </c>
      <c r="J155" s="61"/>
      <c r="K155" s="61"/>
    </row>
    <row r="156" spans="1:11" ht="16.5" thickBot="1">
      <c r="A156" s="99">
        <v>7</v>
      </c>
      <c r="B156" s="59" t="s">
        <v>79</v>
      </c>
      <c r="C156" s="61"/>
      <c r="D156" s="51">
        <v>0</v>
      </c>
      <c r="E156" s="61"/>
      <c r="F156" s="61"/>
      <c r="G156" s="87">
        <v>1</v>
      </c>
      <c r="H156" s="61"/>
      <c r="I156" s="17">
        <f t="shared" si="1"/>
        <v>0</v>
      </c>
      <c r="J156" s="61"/>
      <c r="K156" s="61"/>
    </row>
    <row r="157" spans="1:11">
      <c r="A157" s="99">
        <v>8</v>
      </c>
      <c r="B157" s="59" t="s">
        <v>176</v>
      </c>
      <c r="C157" s="61"/>
      <c r="D157" s="4">
        <f>+D149-D150+D151-D152-D153+D154+D155+D156</f>
        <v>11188061</v>
      </c>
      <c r="E157" s="61"/>
      <c r="F157" s="61"/>
      <c r="G157" s="61"/>
      <c r="H157" s="61"/>
      <c r="I157" s="4">
        <f>+I149-I150+I151-I152-I153+I154+I155+I156</f>
        <v>3389117.1705867802</v>
      </c>
      <c r="J157" s="61"/>
      <c r="K157" s="61"/>
    </row>
    <row r="158" spans="1:11">
      <c r="A158" s="99"/>
      <c r="C158" s="61"/>
      <c r="E158" s="61"/>
      <c r="F158" s="61"/>
      <c r="G158" s="61"/>
      <c r="H158" s="61"/>
      <c r="J158" s="61"/>
      <c r="K158" s="61"/>
    </row>
    <row r="159" spans="1:11">
      <c r="A159" s="99"/>
      <c r="B159" s="59" t="s">
        <v>259</v>
      </c>
      <c r="C159" s="61"/>
      <c r="D159" s="61"/>
      <c r="E159" s="61"/>
      <c r="F159" s="61"/>
      <c r="G159" s="61"/>
      <c r="H159" s="61"/>
      <c r="I159" s="61"/>
      <c r="J159" s="61"/>
      <c r="K159" s="61"/>
    </row>
    <row r="160" spans="1:11">
      <c r="A160" s="99">
        <v>9</v>
      </c>
      <c r="B160" s="12" t="str">
        <f>+B149</f>
        <v xml:space="preserve">  Transmission </v>
      </c>
      <c r="C160" s="56" t="s">
        <v>184</v>
      </c>
      <c r="D160" s="52">
        <v>2575888</v>
      </c>
      <c r="E160" s="61"/>
      <c r="F160" s="61" t="s">
        <v>11</v>
      </c>
      <c r="G160" s="24">
        <f>+G118</f>
        <v>0.50608546549225386</v>
      </c>
      <c r="H160" s="61"/>
      <c r="I160" s="4">
        <f>+G160*D160</f>
        <v>1303619.4775359109</v>
      </c>
      <c r="J160" s="61"/>
      <c r="K160" s="88"/>
    </row>
    <row r="161" spans="1:11">
      <c r="A161" s="99">
        <v>10</v>
      </c>
      <c r="B161" s="59" t="s">
        <v>56</v>
      </c>
      <c r="C161" s="56" t="s">
        <v>260</v>
      </c>
      <c r="D161" s="52">
        <v>1413528</v>
      </c>
      <c r="E161" s="61"/>
      <c r="F161" s="61" t="s">
        <v>57</v>
      </c>
      <c r="G161" s="24">
        <f>+G151</f>
        <v>0.18878232295224193</v>
      </c>
      <c r="H161" s="61"/>
      <c r="I161" s="4">
        <f>+G161*D161</f>
        <v>266849.0993980366</v>
      </c>
      <c r="J161" s="61"/>
      <c r="K161" s="88"/>
    </row>
    <row r="162" spans="1:11" ht="16.5" thickBot="1">
      <c r="A162" s="99">
        <v>11</v>
      </c>
      <c r="B162" s="12" t="str">
        <f>+B155</f>
        <v xml:space="preserve">  Common</v>
      </c>
      <c r="C162" s="61"/>
      <c r="D162" s="51">
        <v>0</v>
      </c>
      <c r="E162" s="61"/>
      <c r="F162" s="61" t="s">
        <v>59</v>
      </c>
      <c r="G162" s="24">
        <f>+G155</f>
        <v>0.18878232295224193</v>
      </c>
      <c r="H162" s="61"/>
      <c r="I162" s="17">
        <f>+G162*D162</f>
        <v>0</v>
      </c>
      <c r="J162" s="61"/>
      <c r="K162" s="88"/>
    </row>
    <row r="163" spans="1:11">
      <c r="A163" s="99">
        <v>12</v>
      </c>
      <c r="B163" s="59" t="s">
        <v>230</v>
      </c>
      <c r="C163" s="61"/>
      <c r="D163" s="4">
        <f>SUM(D160:D162)</f>
        <v>3989416</v>
      </c>
      <c r="E163" s="61"/>
      <c r="F163" s="61"/>
      <c r="G163" s="61"/>
      <c r="H163" s="61"/>
      <c r="I163" s="4">
        <f>SUM(I160:I162)</f>
        <v>1570468.5769339474</v>
      </c>
      <c r="J163" s="61"/>
      <c r="K163" s="61"/>
    </row>
    <row r="164" spans="1:11">
      <c r="A164" s="99"/>
      <c r="B164" s="59"/>
      <c r="C164" s="61"/>
      <c r="D164" s="61"/>
      <c r="E164" s="61"/>
      <c r="F164" s="61"/>
      <c r="G164" s="61"/>
      <c r="H164" s="61"/>
      <c r="I164" s="61"/>
      <c r="J164" s="61"/>
      <c r="K164" s="61"/>
    </row>
    <row r="165" spans="1:11">
      <c r="A165" s="99" t="s">
        <v>2</v>
      </c>
      <c r="B165" s="59" t="s">
        <v>204</v>
      </c>
      <c r="D165" s="61"/>
      <c r="E165" s="61"/>
      <c r="F165" s="61"/>
      <c r="G165" s="61"/>
      <c r="H165" s="61"/>
      <c r="I165" s="61"/>
      <c r="J165" s="61"/>
      <c r="K165" s="61"/>
    </row>
    <row r="166" spans="1:11">
      <c r="A166" s="99"/>
      <c r="B166" s="59" t="s">
        <v>80</v>
      </c>
      <c r="E166" s="61"/>
      <c r="F166" s="61"/>
      <c r="H166" s="61"/>
      <c r="J166" s="61"/>
      <c r="K166" s="88"/>
    </row>
    <row r="167" spans="1:11">
      <c r="A167" s="99">
        <v>13</v>
      </c>
      <c r="B167" s="59" t="s">
        <v>81</v>
      </c>
      <c r="C167" s="61"/>
      <c r="D167" s="52">
        <f>+'Wkpaper - Taxes'!E5+'Wkpaper - Taxes'!E13</f>
        <v>617038</v>
      </c>
      <c r="E167" s="61"/>
      <c r="F167" s="61" t="s">
        <v>57</v>
      </c>
      <c r="G167" s="16">
        <f>+G161</f>
        <v>0.18878232295224193</v>
      </c>
      <c r="H167" s="61"/>
      <c r="I167" s="4">
        <f>+G167*D167</f>
        <v>116485.86698980545</v>
      </c>
      <c r="J167" s="61"/>
      <c r="K167" s="88"/>
    </row>
    <row r="168" spans="1:11">
      <c r="A168" s="99">
        <v>14</v>
      </c>
      <c r="B168" s="59" t="s">
        <v>82</v>
      </c>
      <c r="C168" s="61"/>
      <c r="D168" s="52">
        <v>0</v>
      </c>
      <c r="E168" s="61"/>
      <c r="F168" s="4" t="str">
        <f>+F167</f>
        <v>W/S</v>
      </c>
      <c r="G168" s="16">
        <f>+G167</f>
        <v>0.18878232295224193</v>
      </c>
      <c r="H168" s="61"/>
      <c r="I168" s="4">
        <f>+G168*D168</f>
        <v>0</v>
      </c>
      <c r="J168" s="61"/>
      <c r="K168" s="88"/>
    </row>
    <row r="169" spans="1:11">
      <c r="A169" s="99">
        <v>15</v>
      </c>
      <c r="B169" s="59" t="s">
        <v>83</v>
      </c>
      <c r="C169" s="61"/>
      <c r="E169" s="61"/>
      <c r="F169" s="61"/>
      <c r="H169" s="61"/>
      <c r="J169" s="61"/>
      <c r="K169" s="88"/>
    </row>
    <row r="170" spans="1:11">
      <c r="A170" s="99">
        <v>16</v>
      </c>
      <c r="B170" s="59" t="s">
        <v>84</v>
      </c>
      <c r="C170" s="61"/>
      <c r="D170" s="52">
        <f>+'Wkpaper - Taxes'!E7</f>
        <v>674630</v>
      </c>
      <c r="E170" s="61"/>
      <c r="F170" s="61" t="s">
        <v>72</v>
      </c>
      <c r="G170" s="16">
        <f>+G92</f>
        <v>7.9577503412019121E-2</v>
      </c>
      <c r="H170" s="61"/>
      <c r="I170" s="4">
        <f>+G170*D170</f>
        <v>53685.371126850463</v>
      </c>
      <c r="J170" s="61"/>
      <c r="K170" s="88"/>
    </row>
    <row r="171" spans="1:11">
      <c r="A171" s="99">
        <v>17</v>
      </c>
      <c r="B171" s="59" t="s">
        <v>85</v>
      </c>
      <c r="C171" s="61"/>
      <c r="D171" s="52">
        <v>0</v>
      </c>
      <c r="E171" s="61"/>
      <c r="F171" s="61" t="s">
        <v>52</v>
      </c>
      <c r="G171" s="94" t="s">
        <v>168</v>
      </c>
      <c r="H171" s="61"/>
      <c r="I171" s="61">
        <v>0</v>
      </c>
      <c r="J171" s="61"/>
      <c r="K171" s="88"/>
    </row>
    <row r="172" spans="1:11">
      <c r="A172" s="99">
        <v>18</v>
      </c>
      <c r="B172" s="59" t="s">
        <v>86</v>
      </c>
      <c r="C172" s="61"/>
      <c r="D172" s="52">
        <v>0</v>
      </c>
      <c r="E172" s="61"/>
      <c r="F172" s="4" t="str">
        <f>+F170</f>
        <v>GP</v>
      </c>
      <c r="G172" s="16">
        <f>+G170</f>
        <v>7.9577503412019121E-2</v>
      </c>
      <c r="H172" s="61"/>
      <c r="I172" s="4">
        <f>+G172*D172</f>
        <v>0</v>
      </c>
      <c r="J172" s="61"/>
      <c r="K172" s="88"/>
    </row>
    <row r="173" spans="1:11" ht="16.5" thickBot="1">
      <c r="A173" s="99">
        <v>19</v>
      </c>
      <c r="B173" s="59" t="s">
        <v>87</v>
      </c>
      <c r="C173" s="61"/>
      <c r="D173" s="51">
        <v>0</v>
      </c>
      <c r="E173" s="61"/>
      <c r="F173" s="61" t="s">
        <v>72</v>
      </c>
      <c r="G173" s="16">
        <f>+G172</f>
        <v>7.9577503412019121E-2</v>
      </c>
      <c r="H173" s="61"/>
      <c r="I173" s="17">
        <f>+G173*D173</f>
        <v>0</v>
      </c>
      <c r="J173" s="61"/>
      <c r="K173" s="88"/>
    </row>
    <row r="174" spans="1:11">
      <c r="A174" s="99">
        <v>20</v>
      </c>
      <c r="B174" s="59" t="s">
        <v>231</v>
      </c>
      <c r="C174" s="61"/>
      <c r="D174" s="4">
        <f>SUM(D167:D173)</f>
        <v>1291668</v>
      </c>
      <c r="E174" s="61"/>
      <c r="F174" s="61"/>
      <c r="G174" s="67"/>
      <c r="H174" s="61"/>
      <c r="I174" s="4">
        <f>SUM(I167:I173)</f>
        <v>170171.23811665591</v>
      </c>
      <c r="J174" s="61"/>
      <c r="K174" s="61"/>
    </row>
    <row r="175" spans="1:11">
      <c r="A175" s="99"/>
      <c r="B175" s="59"/>
      <c r="C175" s="61"/>
      <c r="D175" s="61"/>
      <c r="E175" s="61"/>
      <c r="F175" s="61"/>
      <c r="G175" s="67"/>
      <c r="H175" s="61"/>
      <c r="I175" s="61"/>
      <c r="J175" s="61"/>
      <c r="K175" s="61"/>
    </row>
    <row r="176" spans="1:11">
      <c r="A176" s="99"/>
      <c r="B176" s="59" t="s">
        <v>88</v>
      </c>
      <c r="C176" s="95" t="s">
        <v>89</v>
      </c>
      <c r="D176" s="61"/>
      <c r="E176" s="61"/>
      <c r="F176" s="61" t="s">
        <v>52</v>
      </c>
      <c r="G176" s="96"/>
      <c r="H176" s="61"/>
      <c r="I176" s="61"/>
      <c r="J176" s="61"/>
    </row>
    <row r="177" spans="1:11">
      <c r="A177" s="99">
        <v>21</v>
      </c>
      <c r="B177" s="97" t="s">
        <v>90</v>
      </c>
      <c r="C177" s="61"/>
      <c r="D177" s="30">
        <f>IF(D295&gt;0,1-(((1-D296)*(1-D295))/(1-D296*D295*D297)),0)</f>
        <v>0</v>
      </c>
      <c r="E177" s="61"/>
      <c r="G177" s="96"/>
      <c r="H177" s="61"/>
      <c r="J177" s="61"/>
    </row>
    <row r="178" spans="1:11">
      <c r="A178" s="99">
        <v>22</v>
      </c>
      <c r="B178" s="56" t="s">
        <v>91</v>
      </c>
      <c r="C178" s="61"/>
      <c r="D178" s="30">
        <f>IF(I251&gt;0,(D177/(1-D177))*(1-I249/I251),0)</f>
        <v>0</v>
      </c>
      <c r="E178" s="61"/>
      <c r="G178" s="96"/>
      <c r="H178" s="61"/>
      <c r="J178" s="61"/>
    </row>
    <row r="179" spans="1:11">
      <c r="A179" s="99"/>
      <c r="B179" s="59" t="s">
        <v>267</v>
      </c>
      <c r="C179" s="61"/>
      <c r="D179" s="61"/>
      <c r="E179" s="61"/>
      <c r="G179" s="96"/>
      <c r="H179" s="61"/>
      <c r="J179" s="61"/>
    </row>
    <row r="180" spans="1:11">
      <c r="A180" s="99"/>
      <c r="B180" s="59" t="s">
        <v>92</v>
      </c>
      <c r="C180" s="61"/>
      <c r="D180" s="61"/>
      <c r="E180" s="61"/>
      <c r="G180" s="96"/>
      <c r="H180" s="61"/>
      <c r="J180" s="61"/>
    </row>
    <row r="181" spans="1:11">
      <c r="A181" s="99">
        <v>23</v>
      </c>
      <c r="B181" s="97" t="s">
        <v>93</v>
      </c>
      <c r="C181" s="61"/>
      <c r="D181" s="31">
        <f>IF(D177&gt;0,1/(1-D177),0)</f>
        <v>0</v>
      </c>
      <c r="E181" s="61"/>
      <c r="G181" s="96"/>
      <c r="H181" s="61"/>
      <c r="J181" s="61"/>
    </row>
    <row r="182" spans="1:11">
      <c r="A182" s="99">
        <v>24</v>
      </c>
      <c r="B182" s="59" t="s">
        <v>185</v>
      </c>
      <c r="C182" s="61"/>
      <c r="D182" s="52">
        <v>0</v>
      </c>
      <c r="E182" s="61"/>
      <c r="G182" s="96"/>
      <c r="H182" s="61"/>
      <c r="J182" s="61"/>
    </row>
    <row r="183" spans="1:11">
      <c r="A183" s="99"/>
      <c r="B183" s="59"/>
      <c r="C183" s="61"/>
      <c r="D183" s="61"/>
      <c r="E183" s="61"/>
      <c r="G183" s="96"/>
      <c r="H183" s="61"/>
      <c r="J183" s="61"/>
    </row>
    <row r="184" spans="1:11">
      <c r="A184" s="99">
        <v>25</v>
      </c>
      <c r="B184" s="97" t="s">
        <v>94</v>
      </c>
      <c r="C184" s="95"/>
      <c r="D184" s="4">
        <f>D178*D188</f>
        <v>0</v>
      </c>
      <c r="E184" s="61"/>
      <c r="F184" s="61" t="s">
        <v>52</v>
      </c>
      <c r="G184" s="67"/>
      <c r="H184" s="61"/>
      <c r="I184" s="4">
        <f>D178*I188</f>
        <v>0</v>
      </c>
      <c r="J184" s="61"/>
    </row>
    <row r="185" spans="1:11" ht="16.5" thickBot="1">
      <c r="A185" s="99">
        <v>26</v>
      </c>
      <c r="B185" s="56" t="s">
        <v>95</v>
      </c>
      <c r="C185" s="95"/>
      <c r="D185" s="17">
        <f>D181*D182</f>
        <v>0</v>
      </c>
      <c r="E185" s="61"/>
      <c r="F185" s="56" t="s">
        <v>64</v>
      </c>
      <c r="G185" s="16">
        <f>G108</f>
        <v>7.308649748195585E-2</v>
      </c>
      <c r="H185" s="61"/>
      <c r="I185" s="17">
        <f>G185*D185</f>
        <v>0</v>
      </c>
      <c r="J185" s="61"/>
    </row>
    <row r="186" spans="1:11">
      <c r="A186" s="99">
        <v>27</v>
      </c>
      <c r="B186" s="97" t="s">
        <v>96</v>
      </c>
      <c r="C186" s="56" t="s">
        <v>97</v>
      </c>
      <c r="D186" s="32">
        <f>+D184+D185</f>
        <v>0</v>
      </c>
      <c r="E186" s="61"/>
      <c r="F186" s="61" t="s">
        <v>2</v>
      </c>
      <c r="G186" s="67" t="s">
        <v>2</v>
      </c>
      <c r="H186" s="61"/>
      <c r="I186" s="32">
        <f>+I184+I185</f>
        <v>0</v>
      </c>
      <c r="J186" s="61"/>
    </row>
    <row r="187" spans="1:11">
      <c r="A187" s="99"/>
      <c r="B187" s="59"/>
      <c r="C187" s="95"/>
      <c r="D187" s="61"/>
      <c r="E187" s="61"/>
      <c r="F187" s="61"/>
      <c r="G187" s="96"/>
      <c r="H187" s="61"/>
      <c r="I187" s="61"/>
      <c r="J187" s="61"/>
    </row>
    <row r="188" spans="1:11">
      <c r="A188" s="99">
        <v>28</v>
      </c>
      <c r="B188" s="59" t="s">
        <v>98</v>
      </c>
      <c r="C188" s="88"/>
      <c r="D188" s="4">
        <f>+$I251*D126</f>
        <v>34055417.933080144</v>
      </c>
      <c r="E188" s="61"/>
      <c r="F188" s="61" t="s">
        <v>52</v>
      </c>
      <c r="G188" s="96"/>
      <c r="H188" s="61"/>
      <c r="I188" s="4">
        <f>+$I251*I126</f>
        <v>2541573.5170863462</v>
      </c>
      <c r="J188" s="61"/>
    </row>
    <row r="189" spans="1:11">
      <c r="A189" s="99"/>
      <c r="B189" s="97" t="s">
        <v>194</v>
      </c>
      <c r="D189" s="61"/>
      <c r="E189" s="61"/>
      <c r="F189" s="61"/>
      <c r="G189" s="96"/>
      <c r="H189" s="61"/>
      <c r="I189" s="61"/>
      <c r="J189" s="61"/>
      <c r="K189" s="88"/>
    </row>
    <row r="190" spans="1:11">
      <c r="A190" s="99"/>
      <c r="B190" s="59"/>
      <c r="D190" s="98"/>
      <c r="E190" s="61"/>
      <c r="F190" s="61"/>
      <c r="G190" s="96"/>
      <c r="H190" s="61"/>
      <c r="I190" s="98"/>
      <c r="J190" s="61"/>
      <c r="K190" s="88"/>
    </row>
    <row r="191" spans="1:11">
      <c r="A191" s="99">
        <v>29</v>
      </c>
      <c r="B191" s="59" t="s">
        <v>205</v>
      </c>
      <c r="C191" s="61"/>
      <c r="D191" s="33">
        <f>+D188+D186+D174+D163+D157</f>
        <v>50524562.933080144</v>
      </c>
      <c r="E191" s="61"/>
      <c r="F191" s="61"/>
      <c r="G191" s="61"/>
      <c r="H191" s="61"/>
      <c r="I191" s="33">
        <f>+I188+I186+I174+I163+I157</f>
        <v>7671330.5027237292</v>
      </c>
      <c r="J191" s="159"/>
      <c r="K191" s="159"/>
    </row>
    <row r="192" spans="1:11">
      <c r="A192" s="99"/>
      <c r="B192" s="59"/>
      <c r="C192" s="61"/>
      <c r="D192" s="98"/>
      <c r="E192" s="61"/>
      <c r="F192" s="61"/>
      <c r="G192" s="61"/>
      <c r="H192" s="61"/>
      <c r="I192" s="98"/>
      <c r="J192" s="159"/>
      <c r="K192" s="159"/>
    </row>
    <row r="193" spans="1:15">
      <c r="A193" s="99">
        <v>30</v>
      </c>
      <c r="B193" s="59" t="s">
        <v>241</v>
      </c>
      <c r="C193" s="61"/>
      <c r="D193" s="98"/>
      <c r="E193" s="61"/>
      <c r="F193" s="61"/>
      <c r="G193" s="61"/>
      <c r="H193" s="61"/>
      <c r="I193" s="98"/>
      <c r="J193" s="159"/>
      <c r="K193" s="159"/>
    </row>
    <row r="194" spans="1:15">
      <c r="A194" s="99"/>
      <c r="B194" s="59" t="s">
        <v>242</v>
      </c>
      <c r="C194" s="61"/>
      <c r="D194" s="98"/>
      <c r="E194" s="61"/>
      <c r="F194" s="61"/>
      <c r="G194" s="61"/>
      <c r="H194" s="61"/>
      <c r="I194" s="98"/>
      <c r="J194" s="159"/>
      <c r="K194" s="159"/>
    </row>
    <row r="195" spans="1:15">
      <c r="A195" s="99"/>
      <c r="B195" s="697" t="s">
        <v>207</v>
      </c>
      <c r="C195" s="697"/>
      <c r="J195" s="159"/>
      <c r="K195" s="159"/>
    </row>
    <row r="196" spans="1:15">
      <c r="A196" s="99"/>
      <c r="B196" s="59" t="s">
        <v>206</v>
      </c>
      <c r="C196" s="61"/>
      <c r="D196" s="50">
        <v>0</v>
      </c>
      <c r="E196" s="61"/>
      <c r="F196" s="61"/>
      <c r="G196" s="61"/>
      <c r="H196" s="61"/>
      <c r="I196" s="50">
        <v>0</v>
      </c>
      <c r="J196" s="159"/>
      <c r="K196" s="159"/>
    </row>
    <row r="197" spans="1:15">
      <c r="A197" s="99"/>
      <c r="B197" s="59"/>
      <c r="C197" s="61"/>
      <c r="D197" s="98"/>
      <c r="E197" s="61"/>
      <c r="F197" s="61"/>
      <c r="G197" s="61"/>
      <c r="H197" s="61"/>
      <c r="I197" s="98"/>
      <c r="J197" s="159"/>
      <c r="K197" s="159"/>
    </row>
    <row r="198" spans="1:15" ht="17.25" customHeight="1">
      <c r="A198" s="99" t="s">
        <v>246</v>
      </c>
      <c r="B198" s="59" t="s">
        <v>247</v>
      </c>
      <c r="C198" s="61"/>
      <c r="D198" s="98"/>
      <c r="E198" s="61"/>
      <c r="F198" s="61"/>
      <c r="G198" s="61"/>
      <c r="H198" s="61"/>
      <c r="I198" s="98"/>
      <c r="J198" s="159"/>
      <c r="K198" s="159"/>
    </row>
    <row r="199" spans="1:15" ht="17.25" customHeight="1">
      <c r="A199" s="99"/>
      <c r="B199" s="71" t="s">
        <v>273</v>
      </c>
      <c r="C199" s="61"/>
      <c r="D199" s="98"/>
      <c r="E199" s="61"/>
      <c r="F199" s="61"/>
      <c r="G199" s="61"/>
      <c r="H199" s="61"/>
      <c r="I199" s="98"/>
      <c r="J199" s="159"/>
      <c r="K199" s="159"/>
    </row>
    <row r="200" spans="1:15" ht="16.5" customHeight="1">
      <c r="A200" s="99"/>
      <c r="B200" s="698" t="s">
        <v>207</v>
      </c>
      <c r="C200" s="698"/>
      <c r="J200" s="159"/>
      <c r="K200" s="159"/>
    </row>
    <row r="201" spans="1:15" ht="17.25" customHeight="1" thickBot="1">
      <c r="A201" s="99"/>
      <c r="B201" s="59" t="s">
        <v>248</v>
      </c>
      <c r="C201" s="61"/>
      <c r="D201" s="51">
        <v>0</v>
      </c>
      <c r="E201" s="61"/>
      <c r="F201" s="61"/>
      <c r="G201" s="61"/>
      <c r="H201" s="61"/>
      <c r="I201" s="51">
        <v>0</v>
      </c>
      <c r="J201" s="159"/>
      <c r="K201" s="159"/>
    </row>
    <row r="202" spans="1:15" ht="17.25" customHeight="1" thickBot="1">
      <c r="A202" s="70">
        <v>31</v>
      </c>
      <c r="B202" s="89" t="s">
        <v>188</v>
      </c>
      <c r="C202" s="90"/>
      <c r="D202" s="34">
        <f>D191-D196-D201</f>
        <v>50524562.933080144</v>
      </c>
      <c r="E202" s="90"/>
      <c r="F202" s="90"/>
      <c r="G202" s="90"/>
      <c r="H202" s="90"/>
      <c r="I202" s="34">
        <f>I191-I196-I201</f>
        <v>7671330.5027237292</v>
      </c>
      <c r="J202" s="72"/>
      <c r="K202" s="90"/>
      <c r="L202" s="89"/>
      <c r="M202" s="89"/>
      <c r="N202" s="89"/>
      <c r="O202" s="89"/>
    </row>
    <row r="203" spans="1:15" ht="16.5" thickTop="1">
      <c r="A203" s="99"/>
      <c r="B203" s="59" t="s">
        <v>249</v>
      </c>
      <c r="C203" s="61"/>
      <c r="D203" s="98"/>
      <c r="E203" s="61"/>
      <c r="F203" s="61"/>
      <c r="G203" s="61"/>
      <c r="H203" s="61"/>
      <c r="I203" s="98"/>
      <c r="J203" s="159"/>
      <c r="K203" s="159"/>
    </row>
    <row r="204" spans="1:15">
      <c r="A204" s="99"/>
      <c r="B204" s="59"/>
      <c r="C204" s="61"/>
      <c r="D204" s="98"/>
      <c r="E204" s="61"/>
      <c r="F204" s="61"/>
      <c r="G204" s="61"/>
      <c r="H204" s="61"/>
      <c r="I204" s="98"/>
      <c r="J204" s="159"/>
      <c r="K204" s="57" t="s">
        <v>303</v>
      </c>
    </row>
    <row r="205" spans="1:15">
      <c r="B205" s="59"/>
      <c r="C205" s="59"/>
      <c r="D205" s="60"/>
      <c r="E205" s="59"/>
      <c r="F205" s="59"/>
      <c r="G205" s="59"/>
      <c r="H205" s="159"/>
      <c r="I205" s="159"/>
      <c r="J205" s="694" t="s">
        <v>192</v>
      </c>
      <c r="K205" s="694"/>
    </row>
    <row r="206" spans="1:15">
      <c r="A206" s="99"/>
      <c r="J206" s="61"/>
      <c r="K206" s="61"/>
    </row>
    <row r="207" spans="1:15">
      <c r="A207" s="99"/>
      <c r="B207" s="12" t="str">
        <f>B4</f>
        <v xml:space="preserve">Formula Rate - Non-Levelized </v>
      </c>
      <c r="D207" s="10" t="str">
        <f>D4</f>
        <v xml:space="preserve">     Rate Formula Template</v>
      </c>
      <c r="J207" s="61"/>
      <c r="K207" s="11" t="str">
        <f>K4</f>
        <v>For the 12 months ended 12/31/17</v>
      </c>
    </row>
    <row r="208" spans="1:15">
      <c r="A208" s="99"/>
      <c r="B208" s="59"/>
      <c r="D208" s="10" t="str">
        <f>D5</f>
        <v xml:space="preserve"> Utilizing RUS/CFC Form 12 Data</v>
      </c>
      <c r="J208" s="61"/>
      <c r="K208" s="61"/>
    </row>
    <row r="209" spans="1:19">
      <c r="A209" s="99"/>
      <c r="J209" s="61"/>
      <c r="K209" s="61"/>
    </row>
    <row r="210" spans="1:19">
      <c r="A210" s="99"/>
      <c r="D210" s="10" t="str">
        <f>D7</f>
        <v>Prairie Power, Inc.</v>
      </c>
      <c r="J210" s="61"/>
      <c r="K210" s="61"/>
    </row>
    <row r="211" spans="1:19">
      <c r="A211" s="99" t="s">
        <v>3</v>
      </c>
      <c r="C211" s="59"/>
      <c r="D211" s="59"/>
      <c r="E211" s="59"/>
      <c r="F211" s="59"/>
      <c r="G211" s="59"/>
      <c r="H211" s="59"/>
      <c r="I211" s="59"/>
      <c r="J211" s="59"/>
      <c r="K211" s="59"/>
    </row>
    <row r="212" spans="1:19" ht="16.5" thickBot="1">
      <c r="A212" s="64" t="s">
        <v>5</v>
      </c>
      <c r="C212" s="86" t="s">
        <v>99</v>
      </c>
      <c r="E212" s="159"/>
      <c r="F212" s="159"/>
      <c r="G212" s="159"/>
      <c r="H212" s="159"/>
      <c r="I212" s="159"/>
      <c r="J212" s="61"/>
      <c r="K212" s="61"/>
    </row>
    <row r="213" spans="1:19">
      <c r="A213" s="99"/>
      <c r="B213" s="59" t="s">
        <v>102</v>
      </c>
      <c r="C213" s="159"/>
      <c r="D213" s="159"/>
      <c r="E213" s="159"/>
      <c r="F213" s="159"/>
      <c r="G213" s="159"/>
      <c r="H213" s="159"/>
      <c r="I213" s="159"/>
      <c r="J213" s="61"/>
      <c r="K213" s="61"/>
    </row>
    <row r="214" spans="1:19" ht="63.75" thickBot="1">
      <c r="A214" s="99">
        <v>1</v>
      </c>
      <c r="B214" s="159" t="s">
        <v>209</v>
      </c>
      <c r="C214" s="159"/>
      <c r="D214" s="61"/>
      <c r="E214" s="61"/>
      <c r="F214" s="61"/>
      <c r="G214" s="61"/>
      <c r="H214" s="61"/>
      <c r="I214" s="4">
        <f>+D88</f>
        <v>93492013.873846158</v>
      </c>
      <c r="J214" s="61"/>
      <c r="K214" s="61"/>
      <c r="M214" s="611" t="s">
        <v>3441</v>
      </c>
    </row>
    <row r="215" spans="1:19">
      <c r="A215" s="99">
        <v>2</v>
      </c>
      <c r="B215" s="159" t="s">
        <v>208</v>
      </c>
      <c r="D215" s="100"/>
      <c r="I215" s="52">
        <f>I214-SUM(N215:N219)</f>
        <v>46177064.512692466</v>
      </c>
      <c r="J215" s="61"/>
      <c r="K215" s="61"/>
      <c r="M215" s="612" t="s">
        <v>3442</v>
      </c>
      <c r="N215" s="613">
        <f>'138-kV Facilities'!M565</f>
        <v>24359712.669403043</v>
      </c>
    </row>
    <row r="216" spans="1:19" ht="16.5" thickBot="1">
      <c r="A216" s="99">
        <v>3</v>
      </c>
      <c r="B216" s="101" t="s">
        <v>232</v>
      </c>
      <c r="C216" s="101"/>
      <c r="D216" s="98"/>
      <c r="E216" s="61"/>
      <c r="F216" s="61"/>
      <c r="G216" s="102"/>
      <c r="H216" s="61"/>
      <c r="I216" s="51">
        <v>0</v>
      </c>
      <c r="J216" s="61"/>
      <c r="K216" s="61"/>
      <c r="M216" s="614" t="s">
        <v>3443</v>
      </c>
      <c r="N216" s="615">
        <f>'Existing 69-kV Facilities'!O3011</f>
        <v>9645579.3130334038</v>
      </c>
    </row>
    <row r="217" spans="1:19">
      <c r="A217" s="99">
        <v>4</v>
      </c>
      <c r="B217" s="159" t="s">
        <v>170</v>
      </c>
      <c r="C217" s="159"/>
      <c r="D217" s="61"/>
      <c r="E217" s="61"/>
      <c r="F217" s="61"/>
      <c r="G217" s="102"/>
      <c r="H217" s="61"/>
      <c r="I217" s="4">
        <f>I214-I215-I216</f>
        <v>47314949.361153692</v>
      </c>
      <c r="J217" s="61"/>
      <c r="K217" s="61"/>
      <c r="M217" s="614" t="s">
        <v>3444</v>
      </c>
      <c r="N217" s="616">
        <f>'New Facilities'!T895</f>
        <v>13626773.816212898</v>
      </c>
      <c r="O217" s="103"/>
      <c r="P217" s="103"/>
      <c r="Q217" s="103"/>
      <c r="R217" s="103"/>
      <c r="S217" s="103"/>
    </row>
    <row r="218" spans="1:19" ht="9" customHeight="1">
      <c r="A218" s="99"/>
      <c r="C218" s="159"/>
      <c r="D218" s="61"/>
      <c r="E218" s="61"/>
      <c r="F218" s="61"/>
      <c r="G218" s="102"/>
      <c r="H218" s="61"/>
      <c r="J218" s="61"/>
      <c r="K218" s="61"/>
      <c r="M218" s="614"/>
      <c r="N218" s="616"/>
      <c r="O218" s="103"/>
      <c r="P218" s="103"/>
      <c r="Q218" s="103"/>
      <c r="R218" s="103"/>
      <c r="S218" s="103"/>
    </row>
    <row r="219" spans="1:19" ht="16.5" thickBot="1">
      <c r="A219" s="99">
        <v>5</v>
      </c>
      <c r="B219" s="159" t="s">
        <v>233</v>
      </c>
      <c r="C219" s="63"/>
      <c r="D219" s="104"/>
      <c r="E219" s="104"/>
      <c r="F219" s="104"/>
      <c r="G219" s="81"/>
      <c r="H219" s="61" t="s">
        <v>103</v>
      </c>
      <c r="I219" s="27">
        <f>IF(I214&gt;0,I217/I214,0)</f>
        <v>0.50608546549225386</v>
      </c>
      <c r="J219" s="61"/>
      <c r="K219" s="61"/>
      <c r="M219" s="617" t="s">
        <v>3445</v>
      </c>
      <c r="N219" s="618">
        <f>'Wkpaper - 69-kV ATRR Cap'!N219</f>
        <v>-317116.43749565526</v>
      </c>
      <c r="O219" s="105"/>
      <c r="P219" s="105"/>
      <c r="Q219" s="103"/>
      <c r="R219" s="103"/>
      <c r="S219" s="103"/>
    </row>
    <row r="220" spans="1:19" ht="9" customHeight="1">
      <c r="J220" s="61"/>
      <c r="K220" s="61"/>
      <c r="N220" s="106"/>
      <c r="O220" s="107"/>
      <c r="P220" s="108"/>
      <c r="Q220" s="106"/>
      <c r="R220" s="107"/>
      <c r="S220" s="107"/>
    </row>
    <row r="221" spans="1:19">
      <c r="B221" s="59" t="s">
        <v>100</v>
      </c>
      <c r="J221" s="61"/>
      <c r="K221" s="61"/>
      <c r="M221" s="611"/>
      <c r="N221" s="692"/>
      <c r="O221" s="693"/>
      <c r="P221" s="693"/>
      <c r="Q221" s="693"/>
      <c r="R221" s="693"/>
      <c r="S221" s="693"/>
    </row>
    <row r="222" spans="1:19" ht="9" customHeight="1">
      <c r="J222" s="61"/>
      <c r="K222" s="61"/>
      <c r="N222" s="109"/>
      <c r="O222" s="107"/>
      <c r="P222" s="108"/>
      <c r="Q222" s="106"/>
      <c r="R222" s="107"/>
      <c r="S222" s="107"/>
    </row>
    <row r="223" spans="1:19">
      <c r="A223" s="99">
        <v>6</v>
      </c>
      <c r="B223" s="56" t="s">
        <v>210</v>
      </c>
      <c r="D223" s="159"/>
      <c r="E223" s="159"/>
      <c r="F223" s="159"/>
      <c r="G223" s="99"/>
      <c r="H223" s="159"/>
      <c r="I223" s="4">
        <f>+D149</f>
        <v>18301672</v>
      </c>
      <c r="J223" s="61"/>
      <c r="K223" s="61"/>
      <c r="N223" s="110"/>
      <c r="O223" s="111"/>
      <c r="P223" s="108"/>
      <c r="Q223" s="106"/>
      <c r="R223" s="107"/>
      <c r="S223" s="107"/>
    </row>
    <row r="224" spans="1:19" ht="16.5" thickBot="1">
      <c r="A224" s="99">
        <v>7</v>
      </c>
      <c r="B224" s="101" t="s">
        <v>211</v>
      </c>
      <c r="C224" s="101"/>
      <c r="D224" s="98"/>
      <c r="E224" s="98"/>
      <c r="F224" s="61"/>
      <c r="G224" s="61"/>
      <c r="H224" s="61"/>
      <c r="I224" s="51">
        <v>0</v>
      </c>
      <c r="J224" s="61"/>
      <c r="K224" s="61"/>
      <c r="N224" s="110"/>
      <c r="O224" s="112"/>
      <c r="P224" s="113"/>
      <c r="Q224" s="113"/>
      <c r="R224" s="109"/>
      <c r="S224" s="109"/>
    </row>
    <row r="225" spans="1:19">
      <c r="A225" s="99">
        <v>8</v>
      </c>
      <c r="B225" s="159" t="s">
        <v>212</v>
      </c>
      <c r="C225" s="63"/>
      <c r="D225" s="104"/>
      <c r="E225" s="104"/>
      <c r="F225" s="104"/>
      <c r="G225" s="81"/>
      <c r="H225" s="104"/>
      <c r="I225" s="4">
        <f>+I223-I224</f>
        <v>18301672</v>
      </c>
      <c r="J225" s="61"/>
      <c r="K225" s="61"/>
      <c r="N225" s="114"/>
      <c r="O225" s="112"/>
      <c r="P225" s="109"/>
      <c r="Q225" s="109"/>
      <c r="R225" s="109"/>
      <c r="S225" s="109"/>
    </row>
    <row r="226" spans="1:19">
      <c r="A226" s="99"/>
      <c r="B226" s="159"/>
      <c r="C226" s="159"/>
      <c r="D226" s="61"/>
      <c r="E226" s="61"/>
      <c r="F226" s="61"/>
      <c r="G226" s="61"/>
      <c r="J226" s="61"/>
      <c r="K226" s="61"/>
      <c r="N226" s="106"/>
      <c r="O226" s="115"/>
      <c r="P226" s="116"/>
      <c r="Q226" s="116"/>
      <c r="R226" s="107"/>
      <c r="S226" s="107"/>
    </row>
    <row r="227" spans="1:19">
      <c r="A227" s="99">
        <v>9</v>
      </c>
      <c r="B227" s="159" t="s">
        <v>213</v>
      </c>
      <c r="C227" s="159"/>
      <c r="D227" s="61"/>
      <c r="E227" s="61"/>
      <c r="F227" s="61"/>
      <c r="G227" s="61"/>
      <c r="H227" s="61"/>
      <c r="I227" s="24">
        <f>IF(I223&gt;0,I225/I223,0)</f>
        <v>1</v>
      </c>
      <c r="N227" s="110"/>
      <c r="O227" s="116"/>
      <c r="P227" s="109"/>
      <c r="Q227" s="116"/>
      <c r="R227" s="107"/>
      <c r="S227" s="107"/>
    </row>
    <row r="228" spans="1:19">
      <c r="A228" s="99">
        <v>10</v>
      </c>
      <c r="B228" s="159" t="s">
        <v>214</v>
      </c>
      <c r="C228" s="159"/>
      <c r="D228" s="61"/>
      <c r="E228" s="61"/>
      <c r="F228" s="61"/>
      <c r="G228" s="61"/>
      <c r="H228" s="159" t="s">
        <v>11</v>
      </c>
      <c r="I228" s="35">
        <f>I219</f>
        <v>0.50608546549225386</v>
      </c>
      <c r="N228" s="110"/>
      <c r="O228" s="116"/>
      <c r="P228" s="109"/>
      <c r="Q228" s="116"/>
      <c r="R228" s="107"/>
      <c r="S228" s="107"/>
    </row>
    <row r="229" spans="1:19">
      <c r="A229" s="99">
        <v>11</v>
      </c>
      <c r="B229" s="159" t="s">
        <v>215</v>
      </c>
      <c r="C229" s="159"/>
      <c r="D229" s="159"/>
      <c r="E229" s="159"/>
      <c r="F229" s="159"/>
      <c r="G229" s="159"/>
      <c r="H229" s="159" t="s">
        <v>101</v>
      </c>
      <c r="I229" s="36">
        <f>+I228*I227</f>
        <v>0.50608546549225386</v>
      </c>
      <c r="N229" s="110"/>
      <c r="O229" s="116"/>
      <c r="P229" s="109"/>
      <c r="Q229" s="117"/>
      <c r="R229" s="107"/>
      <c r="S229" s="107"/>
    </row>
    <row r="230" spans="1:19">
      <c r="N230" s="114"/>
      <c r="O230" s="112"/>
      <c r="P230" s="108"/>
      <c r="Q230" s="106"/>
      <c r="R230" s="107"/>
      <c r="S230" s="107"/>
    </row>
    <row r="231" spans="1:19" ht="16.5" thickBot="1">
      <c r="A231" s="99" t="s">
        <v>2</v>
      </c>
      <c r="B231" s="59" t="s">
        <v>104</v>
      </c>
      <c r="C231" s="61"/>
      <c r="D231" s="118" t="s">
        <v>105</v>
      </c>
      <c r="E231" s="118" t="s">
        <v>11</v>
      </c>
      <c r="F231" s="61"/>
      <c r="G231" s="118" t="s">
        <v>106</v>
      </c>
      <c r="H231" s="61"/>
      <c r="I231" s="61"/>
      <c r="J231" s="61"/>
      <c r="K231" s="61"/>
      <c r="N231" s="119"/>
      <c r="O231" s="112"/>
      <c r="P231" s="108"/>
      <c r="Q231" s="106"/>
      <c r="R231" s="107"/>
      <c r="S231" s="107"/>
    </row>
    <row r="232" spans="1:19">
      <c r="A232" s="99">
        <v>12</v>
      </c>
      <c r="B232" s="59" t="s">
        <v>50</v>
      </c>
      <c r="C232" s="61"/>
      <c r="D232" s="52">
        <f>+'Wkpaper - Wages &amp; Salaries'!B5</f>
        <v>2196458</v>
      </c>
      <c r="E232" s="120">
        <v>0</v>
      </c>
      <c r="F232" s="120"/>
      <c r="G232" s="4">
        <f>D232*E232</f>
        <v>0</v>
      </c>
      <c r="H232" s="61"/>
      <c r="I232" s="61"/>
      <c r="J232" s="61"/>
      <c r="K232" s="61"/>
      <c r="N232" s="103"/>
      <c r="O232" s="103"/>
      <c r="P232" s="103"/>
      <c r="Q232" s="103"/>
      <c r="R232" s="103"/>
      <c r="S232" s="103"/>
    </row>
    <row r="233" spans="1:19">
      <c r="A233" s="99">
        <v>13</v>
      </c>
      <c r="B233" s="59" t="s">
        <v>53</v>
      </c>
      <c r="C233" s="61"/>
      <c r="D233" s="52">
        <f>+'Wkpaper - Wages &amp; Salaries'!B6</f>
        <v>1636435</v>
      </c>
      <c r="E233" s="37">
        <f>+I228</f>
        <v>0.50608546549225386</v>
      </c>
      <c r="F233" s="120"/>
      <c r="G233" s="4">
        <f>D233*E233</f>
        <v>828175.96872281644</v>
      </c>
      <c r="H233" s="61"/>
      <c r="I233" s="61"/>
      <c r="J233" s="61"/>
      <c r="K233" s="61"/>
    </row>
    <row r="234" spans="1:19">
      <c r="A234" s="99">
        <v>14</v>
      </c>
      <c r="B234" s="59" t="s">
        <v>55</v>
      </c>
      <c r="C234" s="61"/>
      <c r="D234" s="52">
        <f>+'Wkpaper - Wages &amp; Salaries'!B7</f>
        <v>554043</v>
      </c>
      <c r="E234" s="120">
        <v>0</v>
      </c>
      <c r="F234" s="120"/>
      <c r="G234" s="4">
        <f>D234*E234</f>
        <v>0</v>
      </c>
      <c r="H234" s="61"/>
      <c r="I234" s="121" t="s">
        <v>107</v>
      </c>
      <c r="J234" s="61"/>
      <c r="K234" s="61"/>
    </row>
    <row r="235" spans="1:19" ht="16.5" thickBot="1">
      <c r="A235" s="99">
        <v>15</v>
      </c>
      <c r="B235" s="59" t="s">
        <v>108</v>
      </c>
      <c r="C235" s="61"/>
      <c r="D235" s="51">
        <f>+'Wkpaper - Wages &amp; Salaries'!B8</f>
        <v>0</v>
      </c>
      <c r="E235" s="120">
        <v>0</v>
      </c>
      <c r="F235" s="120"/>
      <c r="G235" s="17">
        <f>D235*E235</f>
        <v>0</v>
      </c>
      <c r="H235" s="61"/>
      <c r="I235" s="64" t="s">
        <v>109</v>
      </c>
      <c r="J235" s="61"/>
      <c r="K235" s="61"/>
    </row>
    <row r="236" spans="1:19">
      <c r="A236" s="99">
        <v>16</v>
      </c>
      <c r="B236" s="59" t="s">
        <v>166</v>
      </c>
      <c r="C236" s="61"/>
      <c r="D236" s="4">
        <f>SUM(D232:D235)</f>
        <v>4386936</v>
      </c>
      <c r="E236" s="61"/>
      <c r="F236" s="61"/>
      <c r="G236" s="4">
        <f>SUM(G232:G235)</f>
        <v>828175.96872281644</v>
      </c>
      <c r="H236" s="99" t="s">
        <v>110</v>
      </c>
      <c r="I236" s="24">
        <f>IF(G236&gt;0,G236/D236,0)</f>
        <v>0.18878232295224193</v>
      </c>
      <c r="J236" s="122" t="s">
        <v>268</v>
      </c>
      <c r="K236" s="61"/>
    </row>
    <row r="237" spans="1:19" ht="9" customHeight="1">
      <c r="A237" s="99" t="s">
        <v>2</v>
      </c>
      <c r="B237" s="59" t="s">
        <v>2</v>
      </c>
      <c r="C237" s="61" t="s">
        <v>2</v>
      </c>
      <c r="E237" s="61"/>
      <c r="F237" s="61"/>
      <c r="K237" s="61"/>
    </row>
    <row r="238" spans="1:19">
      <c r="A238" s="99"/>
      <c r="B238" s="59" t="s">
        <v>216</v>
      </c>
      <c r="C238" s="61"/>
      <c r="D238" s="82" t="s">
        <v>105</v>
      </c>
      <c r="E238" s="61"/>
      <c r="F238" s="61"/>
      <c r="G238" s="102" t="s">
        <v>111</v>
      </c>
      <c r="H238" s="96" t="s">
        <v>2</v>
      </c>
      <c r="I238" s="88" t="s">
        <v>107</v>
      </c>
      <c r="J238" s="61"/>
      <c r="K238" s="61"/>
    </row>
    <row r="239" spans="1:19">
      <c r="A239" s="99">
        <v>17</v>
      </c>
      <c r="B239" s="59" t="s">
        <v>112</v>
      </c>
      <c r="C239" s="61"/>
      <c r="D239" s="52">
        <v>1</v>
      </c>
      <c r="E239" s="61"/>
      <c r="G239" s="99" t="s">
        <v>113</v>
      </c>
      <c r="H239" s="96"/>
      <c r="I239" s="99" t="s">
        <v>114</v>
      </c>
      <c r="J239" s="61"/>
      <c r="K239" s="99" t="s">
        <v>59</v>
      </c>
    </row>
    <row r="240" spans="1:19">
      <c r="A240" s="99">
        <v>18</v>
      </c>
      <c r="B240" s="59" t="s">
        <v>115</v>
      </c>
      <c r="C240" s="61"/>
      <c r="D240" s="52">
        <v>0</v>
      </c>
      <c r="E240" s="61"/>
      <c r="G240" s="16">
        <f>IF(D242&gt;0,D239/D242,0)</f>
        <v>1</v>
      </c>
      <c r="H240" s="102" t="s">
        <v>116</v>
      </c>
      <c r="I240" s="16">
        <f>I236</f>
        <v>0.18878232295224193</v>
      </c>
      <c r="J240" s="96" t="s">
        <v>110</v>
      </c>
      <c r="K240" s="16">
        <f>I240*G240</f>
        <v>0.18878232295224193</v>
      </c>
    </row>
    <row r="241" spans="1:17" ht="16.5" thickBot="1">
      <c r="A241" s="99">
        <v>19</v>
      </c>
      <c r="B241" s="123" t="s">
        <v>117</v>
      </c>
      <c r="C241" s="68"/>
      <c r="D241" s="51">
        <v>0</v>
      </c>
      <c r="E241" s="61"/>
      <c r="F241" s="61"/>
      <c r="G241" s="61" t="s">
        <v>2</v>
      </c>
      <c r="H241" s="61"/>
      <c r="I241" s="61"/>
      <c r="J241" s="61"/>
      <c r="K241" s="61"/>
    </row>
    <row r="242" spans="1:17">
      <c r="A242" s="99">
        <v>20</v>
      </c>
      <c r="B242" s="59" t="s">
        <v>217</v>
      </c>
      <c r="C242" s="61"/>
      <c r="D242" s="4">
        <f>D239+D240+D241</f>
        <v>1</v>
      </c>
      <c r="E242" s="61"/>
      <c r="F242" s="61"/>
      <c r="G242" s="61"/>
      <c r="H242" s="61"/>
      <c r="I242" s="61"/>
      <c r="J242" s="61"/>
      <c r="K242" s="61"/>
    </row>
    <row r="243" spans="1:17" ht="9" customHeight="1">
      <c r="A243" s="99"/>
      <c r="B243" s="59" t="s">
        <v>2</v>
      </c>
      <c r="C243" s="61"/>
      <c r="E243" s="61"/>
      <c r="F243" s="61"/>
      <c r="G243" s="61"/>
      <c r="H243" s="61"/>
      <c r="I243" s="61" t="s">
        <v>2</v>
      </c>
      <c r="J243" s="61" t="s">
        <v>2</v>
      </c>
      <c r="K243" s="61"/>
    </row>
    <row r="244" spans="1:17" ht="16.5" thickBot="1">
      <c r="A244" s="99"/>
      <c r="B244" s="59" t="s">
        <v>118</v>
      </c>
      <c r="C244" s="61"/>
      <c r="D244" s="118" t="s">
        <v>105</v>
      </c>
      <c r="E244" s="61"/>
      <c r="F244" s="61"/>
      <c r="G244" s="61"/>
      <c r="H244" s="61"/>
      <c r="J244" s="61"/>
      <c r="K244" s="61"/>
    </row>
    <row r="245" spans="1:17">
      <c r="A245" s="99">
        <v>21</v>
      </c>
      <c r="B245" s="61" t="s">
        <v>261</v>
      </c>
      <c r="C245" s="159"/>
      <c r="D245" s="53">
        <v>28599375</v>
      </c>
      <c r="E245" s="61"/>
      <c r="F245" s="61"/>
      <c r="G245" s="61"/>
      <c r="H245" s="61"/>
      <c r="I245" s="61"/>
      <c r="J245" s="61"/>
      <c r="K245" s="61"/>
    </row>
    <row r="246" spans="1:17" ht="9" customHeight="1">
      <c r="A246" s="99"/>
      <c r="B246" s="59"/>
      <c r="C246" s="61"/>
      <c r="D246" s="61"/>
      <c r="E246" s="61"/>
      <c r="F246" s="61"/>
      <c r="G246" s="61"/>
      <c r="H246" s="61"/>
      <c r="I246" s="61"/>
      <c r="J246" s="61"/>
      <c r="K246" s="61"/>
    </row>
    <row r="247" spans="1:17">
      <c r="A247" s="99"/>
      <c r="B247" s="59"/>
      <c r="C247" s="61"/>
      <c r="D247" s="61"/>
      <c r="E247" s="61"/>
      <c r="F247" s="61"/>
      <c r="G247" s="102" t="s">
        <v>119</v>
      </c>
      <c r="H247" s="61"/>
      <c r="I247" s="61"/>
      <c r="J247" s="61"/>
      <c r="K247" s="61"/>
    </row>
    <row r="248" spans="1:17" ht="16.5" thickBot="1">
      <c r="A248" s="99"/>
      <c r="B248" s="59"/>
      <c r="C248" s="159"/>
      <c r="D248" s="64" t="s">
        <v>105</v>
      </c>
      <c r="E248" s="64" t="s">
        <v>120</v>
      </c>
      <c r="F248" s="61"/>
      <c r="G248" s="64" t="s">
        <v>121</v>
      </c>
      <c r="H248" s="61"/>
      <c r="I248" s="64" t="s">
        <v>122</v>
      </c>
      <c r="J248" s="61"/>
      <c r="K248" s="61"/>
    </row>
    <row r="249" spans="1:17" ht="30" customHeight="1">
      <c r="A249" s="99">
        <v>22</v>
      </c>
      <c r="B249" s="59" t="s">
        <v>314</v>
      </c>
      <c r="C249" s="146" t="s">
        <v>329</v>
      </c>
      <c r="D249" s="52">
        <f>+'Wkpaper - 13 mo. Avg Balances'!S40</f>
        <v>497817639</v>
      </c>
      <c r="E249" s="38">
        <f>IF($D$251&gt;0,D249/$D$251,0)</f>
        <v>0.8155815562160218</v>
      </c>
      <c r="F249" s="124"/>
      <c r="G249" s="39">
        <f>IF(D245&gt;0,D245/D249,0)</f>
        <v>5.744950110134607E-2</v>
      </c>
      <c r="I249" s="39">
        <f>G249*E249</f>
        <v>4.6854753512069885E-2</v>
      </c>
      <c r="J249" s="122" t="s">
        <v>123</v>
      </c>
    </row>
    <row r="250" spans="1:17" ht="16.5" thickBot="1">
      <c r="A250" s="99">
        <v>23</v>
      </c>
      <c r="B250" s="59" t="s">
        <v>315</v>
      </c>
      <c r="C250" s="159" t="s">
        <v>262</v>
      </c>
      <c r="D250" s="51">
        <f>+'Wkpaper - 13 mo. Avg Balances'!S42</f>
        <v>112566001</v>
      </c>
      <c r="E250" s="40">
        <f>IF($D$251&gt;0,D250/$D$251,0)</f>
        <v>0.18441844378397823</v>
      </c>
      <c r="F250" s="124"/>
      <c r="G250" s="39">
        <f>I253</f>
        <v>0.1082</v>
      </c>
      <c r="I250" s="41">
        <f>G250*E250</f>
        <v>1.9954075617426445E-2</v>
      </c>
      <c r="J250" s="61"/>
    </row>
    <row r="251" spans="1:17">
      <c r="A251" s="99">
        <v>24</v>
      </c>
      <c r="B251" s="59" t="s">
        <v>218</v>
      </c>
      <c r="C251" s="159"/>
      <c r="D251" s="4">
        <f>SUM(D249:D250)</f>
        <v>610383640</v>
      </c>
      <c r="E251" s="38">
        <f>IF($D$251&gt;0,D251/$D$251,0)</f>
        <v>1</v>
      </c>
      <c r="F251" s="124"/>
      <c r="G251" s="124"/>
      <c r="I251" s="39">
        <f>SUM(I249:I250)</f>
        <v>6.680882912949633E-2</v>
      </c>
      <c r="J251" s="122" t="s">
        <v>124</v>
      </c>
      <c r="M251" s="125"/>
      <c r="N251" s="126"/>
      <c r="O251" s="126"/>
      <c r="P251" s="126"/>
      <c r="Q251" s="127"/>
    </row>
    <row r="252" spans="1:17">
      <c r="A252" s="99" t="s">
        <v>2</v>
      </c>
      <c r="B252" s="59"/>
      <c r="D252" s="61"/>
      <c r="E252" s="61" t="s">
        <v>2</v>
      </c>
      <c r="F252" s="61"/>
      <c r="G252" s="61"/>
      <c r="H252" s="61"/>
      <c r="I252" s="124"/>
      <c r="M252" s="128" t="s">
        <v>326</v>
      </c>
      <c r="N252" s="100"/>
      <c r="O252" s="100"/>
      <c r="P252" s="100"/>
      <c r="Q252" s="129"/>
    </row>
    <row r="253" spans="1:17">
      <c r="A253" s="99">
        <v>25</v>
      </c>
      <c r="E253" s="61"/>
      <c r="F253" s="61"/>
      <c r="G253" s="93" t="s">
        <v>190</v>
      </c>
      <c r="H253" s="61"/>
      <c r="I253" s="42">
        <f>Q253+Q254</f>
        <v>0.1082</v>
      </c>
      <c r="M253" s="128" t="s">
        <v>327</v>
      </c>
      <c r="N253" s="100"/>
      <c r="O253" s="100"/>
      <c r="P253" s="100"/>
      <c r="Q253" s="55">
        <v>0.1032</v>
      </c>
    </row>
    <row r="254" spans="1:17">
      <c r="A254" s="99">
        <v>26</v>
      </c>
      <c r="G254" s="57"/>
      <c r="I254" s="120"/>
      <c r="K254" s="61"/>
      <c r="M254" s="128" t="s">
        <v>328</v>
      </c>
      <c r="N254" s="100"/>
      <c r="O254" s="100"/>
      <c r="P254" s="100"/>
      <c r="Q254" s="55">
        <v>5.0000000000000001E-3</v>
      </c>
    </row>
    <row r="255" spans="1:17">
      <c r="A255" s="99"/>
      <c r="B255" s="59" t="s">
        <v>125</v>
      </c>
      <c r="C255" s="159"/>
      <c r="D255" s="159"/>
      <c r="E255" s="159"/>
      <c r="F255" s="159"/>
      <c r="G255" s="159"/>
      <c r="H255" s="159"/>
      <c r="I255" s="159"/>
      <c r="J255" s="159"/>
      <c r="K255" s="159"/>
      <c r="M255" s="130"/>
      <c r="N255" s="131"/>
      <c r="O255" s="131"/>
      <c r="P255" s="131"/>
      <c r="Q255" s="132"/>
    </row>
    <row r="256" spans="1:17" ht="16.5" thickBot="1">
      <c r="A256" s="99"/>
      <c r="B256" s="59"/>
      <c r="C256" s="59"/>
      <c r="D256" s="59"/>
      <c r="E256" s="59"/>
      <c r="F256" s="59"/>
      <c r="G256" s="59"/>
      <c r="H256" s="59"/>
      <c r="I256" s="64" t="s">
        <v>126</v>
      </c>
      <c r="J256" s="102"/>
      <c r="K256" s="102"/>
    </row>
    <row r="257" spans="1:11">
      <c r="A257" s="99"/>
      <c r="B257" s="59" t="s">
        <v>219</v>
      </c>
      <c r="C257" s="159"/>
      <c r="D257" s="159"/>
      <c r="E257" s="159"/>
      <c r="F257" s="159"/>
      <c r="G257" s="133" t="s">
        <v>2</v>
      </c>
      <c r="H257" s="134"/>
      <c r="I257" s="89"/>
      <c r="J257" s="102"/>
      <c r="K257" s="102"/>
    </row>
    <row r="258" spans="1:11">
      <c r="A258" s="99">
        <v>27</v>
      </c>
      <c r="B258" s="56" t="s">
        <v>127</v>
      </c>
      <c r="C258" s="159"/>
      <c r="D258" s="159"/>
      <c r="E258" s="159" t="s">
        <v>128</v>
      </c>
      <c r="F258" s="159"/>
      <c r="H258" s="134"/>
      <c r="I258" s="52">
        <v>0</v>
      </c>
      <c r="J258" s="102"/>
      <c r="K258" s="102"/>
    </row>
    <row r="259" spans="1:11" ht="16.5" thickBot="1">
      <c r="A259" s="99">
        <v>28</v>
      </c>
      <c r="B259" s="92" t="s">
        <v>163</v>
      </c>
      <c r="C259" s="101"/>
      <c r="D259" s="100"/>
      <c r="E259" s="6"/>
      <c r="F259" s="6"/>
      <c r="G259" s="6"/>
      <c r="H259" s="159"/>
      <c r="I259" s="51">
        <v>0</v>
      </c>
      <c r="J259" s="102"/>
      <c r="K259" s="102"/>
    </row>
    <row r="260" spans="1:11">
      <c r="A260" s="99">
        <v>29</v>
      </c>
      <c r="B260" s="56" t="s">
        <v>129</v>
      </c>
      <c r="C260" s="159"/>
      <c r="E260" s="159"/>
      <c r="F260" s="159"/>
      <c r="G260" s="159"/>
      <c r="H260" s="159"/>
      <c r="I260" s="26">
        <f>+I258-I259</f>
        <v>0</v>
      </c>
      <c r="J260" s="102"/>
      <c r="K260" s="102"/>
    </row>
    <row r="261" spans="1:11" ht="9" customHeight="1">
      <c r="A261" s="99"/>
      <c r="C261" s="159"/>
      <c r="E261" s="159"/>
      <c r="F261" s="159"/>
      <c r="G261" s="159"/>
      <c r="H261" s="159"/>
      <c r="I261" s="135"/>
      <c r="J261" s="102"/>
      <c r="K261" s="102"/>
    </row>
    <row r="262" spans="1:11">
      <c r="A262" s="99">
        <v>30</v>
      </c>
      <c r="B262" s="59" t="s">
        <v>220</v>
      </c>
      <c r="C262" s="159"/>
      <c r="E262" s="159"/>
      <c r="F262" s="159"/>
      <c r="G262" s="77"/>
      <c r="H262" s="159"/>
      <c r="I262" s="54">
        <f>+'Wkpaper - Acct 454'!B18</f>
        <v>903</v>
      </c>
      <c r="J262" s="89"/>
      <c r="K262" s="136"/>
    </row>
    <row r="263" spans="1:11" ht="9" customHeight="1">
      <c r="A263" s="99"/>
      <c r="C263" s="159"/>
      <c r="D263" s="159"/>
      <c r="E263" s="159"/>
      <c r="F263" s="159"/>
      <c r="G263" s="159"/>
      <c r="H263" s="159"/>
      <c r="I263" s="135"/>
      <c r="J263" s="89"/>
      <c r="K263" s="136"/>
    </row>
    <row r="264" spans="1:11">
      <c r="B264" s="59" t="s">
        <v>130</v>
      </c>
      <c r="C264" s="159"/>
      <c r="D264" s="159"/>
      <c r="E264" s="159"/>
      <c r="F264" s="159"/>
      <c r="G264" s="159"/>
      <c r="H264" s="159"/>
      <c r="K264" s="137"/>
    </row>
    <row r="265" spans="1:11">
      <c r="A265" s="99">
        <v>31</v>
      </c>
      <c r="B265" s="59" t="s">
        <v>131</v>
      </c>
      <c r="C265" s="61"/>
      <c r="D265" s="61"/>
      <c r="E265" s="61"/>
      <c r="F265" s="61"/>
      <c r="G265" s="61"/>
      <c r="H265" s="61"/>
      <c r="I265" s="3">
        <f>+'Wkpaper - Acct 456'!H22</f>
        <v>225890.95191432958</v>
      </c>
      <c r="J265" s="61"/>
      <c r="K265" s="102"/>
    </row>
    <row r="266" spans="1:11">
      <c r="A266" s="99">
        <v>32</v>
      </c>
      <c r="B266" s="138" t="s">
        <v>164</v>
      </c>
      <c r="C266" s="6"/>
      <c r="D266" s="6"/>
      <c r="E266" s="6"/>
      <c r="F266" s="6"/>
      <c r="G266" s="159"/>
      <c r="H266" s="159"/>
      <c r="I266" s="3">
        <f>+'Wkpaper - Acct 456'!H23</f>
        <v>0</v>
      </c>
      <c r="K266" s="102"/>
    </row>
    <row r="267" spans="1:11">
      <c r="A267" s="99" t="s">
        <v>189</v>
      </c>
      <c r="B267" s="139" t="s">
        <v>274</v>
      </c>
      <c r="C267" s="140"/>
      <c r="D267" s="6"/>
      <c r="E267" s="6"/>
      <c r="F267" s="6"/>
      <c r="G267" s="159"/>
      <c r="H267" s="159"/>
      <c r="I267" s="3">
        <v>0</v>
      </c>
      <c r="K267" s="102"/>
    </row>
    <row r="268" spans="1:11" ht="16.5" thickBot="1">
      <c r="A268" s="99" t="s">
        <v>251</v>
      </c>
      <c r="B268" s="141" t="s">
        <v>275</v>
      </c>
      <c r="C268" s="142"/>
      <c r="D268" s="6"/>
      <c r="E268" s="6"/>
      <c r="F268" s="6"/>
      <c r="G268" s="159"/>
      <c r="H268" s="159"/>
      <c r="I268" s="8">
        <v>0</v>
      </c>
      <c r="K268" s="102"/>
    </row>
    <row r="269" spans="1:11">
      <c r="A269" s="99">
        <v>33</v>
      </c>
      <c r="B269" s="56" t="s">
        <v>250</v>
      </c>
      <c r="C269" s="99"/>
      <c r="D269" s="61"/>
      <c r="E269" s="61"/>
      <c r="F269" s="61"/>
      <c r="G269" s="61"/>
      <c r="H269" s="159"/>
      <c r="I269" s="5">
        <f>+I265-I266-I267-I268</f>
        <v>225890.95191432958</v>
      </c>
      <c r="J269" s="61"/>
      <c r="K269" s="90"/>
    </row>
    <row r="270" spans="1:11">
      <c r="A270" s="99"/>
    </row>
    <row r="271" spans="1:11">
      <c r="A271" s="99"/>
    </row>
    <row r="272" spans="1:11">
      <c r="A272" s="99"/>
    </row>
    <row r="273" spans="1:11">
      <c r="A273" s="99"/>
      <c r="K273" s="57" t="s">
        <v>303</v>
      </c>
    </row>
    <row r="274" spans="1:11">
      <c r="B274" s="59"/>
      <c r="C274" s="59"/>
      <c r="D274" s="60"/>
      <c r="E274" s="59"/>
      <c r="F274" s="59"/>
      <c r="G274" s="59"/>
      <c r="H274" s="159"/>
      <c r="I274" s="159"/>
      <c r="J274" s="694" t="s">
        <v>193</v>
      </c>
      <c r="K274" s="694"/>
    </row>
    <row r="275" spans="1:11">
      <c r="A275" s="99"/>
      <c r="B275" s="43" t="str">
        <f>B4</f>
        <v xml:space="preserve">Formula Rate - Non-Levelized </v>
      </c>
      <c r="C275" s="99"/>
      <c r="D275" s="4" t="str">
        <f>D4</f>
        <v xml:space="preserve">     Rate Formula Template</v>
      </c>
      <c r="E275" s="61"/>
      <c r="F275" s="61"/>
      <c r="G275" s="61"/>
      <c r="H275" s="159"/>
      <c r="J275" s="89"/>
      <c r="K275" s="44" t="str">
        <f>K4</f>
        <v>For the 12 months ended 12/31/17</v>
      </c>
    </row>
    <row r="276" spans="1:11">
      <c r="A276" s="99"/>
      <c r="B276" s="143"/>
      <c r="C276" s="99"/>
      <c r="D276" s="4" t="str">
        <f>D5</f>
        <v xml:space="preserve"> Utilizing RUS/CFC Form 12 Data</v>
      </c>
      <c r="E276" s="61"/>
      <c r="F276" s="61"/>
      <c r="G276" s="61"/>
      <c r="H276" s="159"/>
      <c r="I276" s="144"/>
      <c r="J276" s="89"/>
      <c r="K276" s="90"/>
    </row>
    <row r="277" spans="1:11">
      <c r="A277" s="99"/>
      <c r="B277" s="143"/>
      <c r="C277" s="99"/>
      <c r="D277" s="61"/>
      <c r="E277" s="61"/>
      <c r="F277" s="61"/>
      <c r="G277" s="61"/>
      <c r="H277" s="159"/>
      <c r="I277" s="144"/>
      <c r="J277" s="89"/>
      <c r="K277" s="90"/>
    </row>
    <row r="278" spans="1:11">
      <c r="A278" s="99"/>
      <c r="B278" s="143"/>
      <c r="C278" s="99"/>
      <c r="D278" s="4" t="str">
        <f>D7</f>
        <v>Prairie Power, Inc.</v>
      </c>
      <c r="E278" s="61"/>
      <c r="F278" s="61"/>
      <c r="G278" s="61"/>
      <c r="H278" s="159"/>
      <c r="I278" s="144"/>
      <c r="J278" s="89"/>
      <c r="K278" s="90"/>
    </row>
    <row r="279" spans="1:11">
      <c r="B279" s="59" t="s">
        <v>132</v>
      </c>
      <c r="C279" s="99"/>
      <c r="D279" s="61"/>
      <c r="E279" s="61"/>
      <c r="F279" s="61"/>
      <c r="G279" s="61"/>
      <c r="H279" s="159"/>
      <c r="I279" s="61"/>
      <c r="J279" s="159"/>
      <c r="K279" s="61"/>
    </row>
    <row r="280" spans="1:11">
      <c r="A280" s="99"/>
      <c r="B280" s="145" t="s">
        <v>330</v>
      </c>
      <c r="C280" s="99"/>
      <c r="D280" s="61"/>
      <c r="E280" s="61"/>
      <c r="F280" s="61"/>
      <c r="G280" s="61"/>
      <c r="H280" s="159"/>
      <c r="I280" s="61"/>
      <c r="J280" s="159"/>
      <c r="K280" s="61"/>
    </row>
    <row r="281" spans="1:11">
      <c r="A281" s="99"/>
      <c r="B281" s="145" t="s">
        <v>316</v>
      </c>
      <c r="C281" s="99"/>
      <c r="D281" s="61"/>
      <c r="E281" s="61"/>
      <c r="F281" s="61"/>
      <c r="G281" s="61"/>
      <c r="H281" s="159"/>
      <c r="I281" s="61"/>
      <c r="J281" s="159"/>
      <c r="K281" s="61"/>
    </row>
    <row r="282" spans="1:11" ht="28.5" customHeight="1">
      <c r="A282" s="99" t="s">
        <v>133</v>
      </c>
      <c r="B282" s="696" t="s">
        <v>317</v>
      </c>
      <c r="C282" s="696"/>
      <c r="D282" s="696"/>
      <c r="E282" s="696"/>
      <c r="F282" s="696"/>
      <c r="G282" s="696"/>
      <c r="H282" s="696"/>
      <c r="I282" s="696"/>
      <c r="J282" s="159"/>
      <c r="K282" s="61"/>
    </row>
    <row r="283" spans="1:11" ht="16.5" thickBot="1">
      <c r="A283" s="64" t="s">
        <v>134</v>
      </c>
      <c r="B283" s="145"/>
      <c r="C283" s="99"/>
      <c r="D283" s="61"/>
      <c r="E283" s="61"/>
      <c r="F283" s="61"/>
      <c r="G283" s="61"/>
      <c r="H283" s="159"/>
      <c r="I283" s="61"/>
      <c r="J283" s="159"/>
      <c r="K283" s="61"/>
    </row>
    <row r="284" spans="1:11" ht="32.25" customHeight="1">
      <c r="A284" s="147" t="s">
        <v>135</v>
      </c>
      <c r="B284" s="691" t="s">
        <v>243</v>
      </c>
      <c r="C284" s="691"/>
      <c r="D284" s="691"/>
      <c r="E284" s="691"/>
      <c r="F284" s="691"/>
      <c r="G284" s="691"/>
      <c r="H284" s="691"/>
      <c r="I284" s="691"/>
      <c r="J284" s="691"/>
      <c r="K284" s="691"/>
    </row>
    <row r="285" spans="1:11" ht="63" customHeight="1">
      <c r="A285" s="147" t="s">
        <v>136</v>
      </c>
      <c r="B285" s="691" t="s">
        <v>244</v>
      </c>
      <c r="C285" s="691"/>
      <c r="D285" s="691"/>
      <c r="E285" s="691"/>
      <c r="F285" s="691"/>
      <c r="G285" s="691"/>
      <c r="H285" s="691"/>
      <c r="I285" s="691"/>
      <c r="J285" s="691"/>
      <c r="K285" s="691"/>
    </row>
    <row r="286" spans="1:11">
      <c r="A286" s="147" t="s">
        <v>137</v>
      </c>
      <c r="B286" s="691" t="s">
        <v>245</v>
      </c>
      <c r="C286" s="691"/>
      <c r="D286" s="691"/>
      <c r="E286" s="691"/>
      <c r="F286" s="691"/>
      <c r="G286" s="691"/>
      <c r="H286" s="691"/>
      <c r="I286" s="691"/>
      <c r="J286" s="691"/>
      <c r="K286" s="691"/>
    </row>
    <row r="287" spans="1:11">
      <c r="A287" s="147" t="s">
        <v>138</v>
      </c>
      <c r="B287" s="691" t="s">
        <v>245</v>
      </c>
      <c r="C287" s="691"/>
      <c r="D287" s="691"/>
      <c r="E287" s="691"/>
      <c r="F287" s="691"/>
      <c r="G287" s="691"/>
      <c r="H287" s="691"/>
      <c r="I287" s="691"/>
      <c r="J287" s="691"/>
      <c r="K287" s="691"/>
    </row>
    <row r="288" spans="1:11">
      <c r="A288" s="147" t="s">
        <v>139</v>
      </c>
      <c r="B288" s="691" t="s">
        <v>269</v>
      </c>
      <c r="C288" s="691"/>
      <c r="D288" s="691"/>
      <c r="E288" s="691"/>
      <c r="F288" s="691"/>
      <c r="G288" s="691"/>
      <c r="H288" s="691"/>
      <c r="I288" s="691"/>
      <c r="J288" s="691"/>
      <c r="K288" s="691"/>
    </row>
    <row r="289" spans="1:11" ht="48" customHeight="1">
      <c r="A289" s="147" t="s">
        <v>140</v>
      </c>
      <c r="B289" s="695" t="s">
        <v>331</v>
      </c>
      <c r="C289" s="695"/>
      <c r="D289" s="695"/>
      <c r="E289" s="695"/>
      <c r="F289" s="695"/>
      <c r="G289" s="695"/>
      <c r="H289" s="695"/>
      <c r="I289" s="695"/>
      <c r="J289" s="695"/>
      <c r="K289" s="695"/>
    </row>
    <row r="290" spans="1:11">
      <c r="A290" s="147" t="s">
        <v>141</v>
      </c>
      <c r="B290" s="695" t="s">
        <v>171</v>
      </c>
      <c r="C290" s="695"/>
      <c r="D290" s="695"/>
      <c r="E290" s="695"/>
      <c r="F290" s="695"/>
      <c r="G290" s="695"/>
      <c r="H290" s="695"/>
      <c r="I290" s="695"/>
      <c r="J290" s="695"/>
      <c r="K290" s="695"/>
    </row>
    <row r="291" spans="1:11" ht="32.25" customHeight="1">
      <c r="A291" s="147" t="s">
        <v>142</v>
      </c>
      <c r="B291" s="695" t="s">
        <v>318</v>
      </c>
      <c r="C291" s="695"/>
      <c r="D291" s="695"/>
      <c r="E291" s="695"/>
      <c r="F291" s="695"/>
      <c r="G291" s="695"/>
      <c r="H291" s="695"/>
      <c r="I291" s="695"/>
      <c r="J291" s="695"/>
      <c r="K291" s="695"/>
    </row>
    <row r="292" spans="1:11" ht="32.25" customHeight="1">
      <c r="A292" s="147" t="s">
        <v>143</v>
      </c>
      <c r="B292" s="691" t="s">
        <v>235</v>
      </c>
      <c r="C292" s="691"/>
      <c r="D292" s="691"/>
      <c r="E292" s="691"/>
      <c r="F292" s="691"/>
      <c r="G292" s="691"/>
      <c r="H292" s="691"/>
      <c r="I292" s="691"/>
      <c r="J292" s="691"/>
      <c r="K292" s="691"/>
    </row>
    <row r="293" spans="1:11" ht="32.25" customHeight="1">
      <c r="A293" s="147" t="s">
        <v>144</v>
      </c>
      <c r="B293" s="695" t="s">
        <v>236</v>
      </c>
      <c r="C293" s="695"/>
      <c r="D293" s="695"/>
      <c r="E293" s="695"/>
      <c r="F293" s="695"/>
      <c r="G293" s="695"/>
      <c r="H293" s="695"/>
      <c r="I293" s="695"/>
      <c r="J293" s="695"/>
      <c r="K293" s="695"/>
    </row>
    <row r="294" spans="1:11" ht="78" customHeight="1">
      <c r="A294" s="147" t="s">
        <v>145</v>
      </c>
      <c r="B294" s="695" t="s">
        <v>276</v>
      </c>
      <c r="C294" s="695"/>
      <c r="D294" s="695"/>
      <c r="E294" s="695"/>
      <c r="F294" s="695"/>
      <c r="G294" s="695"/>
      <c r="H294" s="695"/>
      <c r="I294" s="695"/>
      <c r="J294" s="695"/>
      <c r="K294" s="695"/>
    </row>
    <row r="295" spans="1:11">
      <c r="A295" s="147" t="s">
        <v>2</v>
      </c>
      <c r="B295" s="148" t="s">
        <v>234</v>
      </c>
      <c r="C295" s="149" t="s">
        <v>146</v>
      </c>
      <c r="D295" s="9">
        <v>0</v>
      </c>
      <c r="E295" s="149"/>
      <c r="F295" s="150"/>
      <c r="G295" s="150"/>
      <c r="H295" s="149"/>
      <c r="I295" s="150"/>
      <c r="J295" s="149"/>
      <c r="K295" s="149"/>
    </row>
    <row r="296" spans="1:11">
      <c r="A296" s="147"/>
      <c r="B296" s="149"/>
      <c r="C296" s="149" t="s">
        <v>147</v>
      </c>
      <c r="D296" s="9">
        <v>0</v>
      </c>
      <c r="E296" s="695" t="s">
        <v>148</v>
      </c>
      <c r="F296" s="695"/>
      <c r="G296" s="695"/>
      <c r="H296" s="695"/>
      <c r="I296" s="695"/>
      <c r="J296" s="695"/>
      <c r="K296" s="695"/>
    </row>
    <row r="297" spans="1:11">
      <c r="A297" s="147"/>
      <c r="B297" s="149"/>
      <c r="C297" s="149" t="s">
        <v>149</v>
      </c>
      <c r="D297" s="9">
        <v>0</v>
      </c>
      <c r="E297" s="695" t="s">
        <v>150</v>
      </c>
      <c r="F297" s="695"/>
      <c r="G297" s="695"/>
      <c r="H297" s="695"/>
      <c r="I297" s="695"/>
      <c r="J297" s="695"/>
      <c r="K297" s="695"/>
    </row>
    <row r="298" spans="1:11">
      <c r="A298" s="147" t="s">
        <v>151</v>
      </c>
      <c r="B298" s="695" t="s">
        <v>172</v>
      </c>
      <c r="C298" s="695"/>
      <c r="D298" s="695"/>
      <c r="E298" s="695"/>
      <c r="F298" s="695"/>
      <c r="G298" s="695"/>
      <c r="H298" s="695"/>
      <c r="I298" s="695"/>
      <c r="J298" s="695"/>
      <c r="K298" s="695"/>
    </row>
    <row r="299" spans="1:11" ht="103.5" customHeight="1">
      <c r="A299" s="147" t="s">
        <v>152</v>
      </c>
      <c r="B299" s="695" t="s">
        <v>319</v>
      </c>
      <c r="C299" s="695"/>
      <c r="D299" s="695"/>
      <c r="E299" s="695"/>
      <c r="F299" s="695"/>
      <c r="G299" s="695"/>
      <c r="H299" s="695"/>
      <c r="I299" s="695"/>
      <c r="J299" s="695"/>
      <c r="K299" s="695"/>
    </row>
    <row r="300" spans="1:11" ht="48" customHeight="1">
      <c r="A300" s="147" t="s">
        <v>153</v>
      </c>
      <c r="B300" s="695" t="s">
        <v>277</v>
      </c>
      <c r="C300" s="695"/>
      <c r="D300" s="695"/>
      <c r="E300" s="695"/>
      <c r="F300" s="695"/>
      <c r="G300" s="695"/>
      <c r="H300" s="695"/>
      <c r="I300" s="695"/>
      <c r="J300" s="695"/>
      <c r="K300" s="695"/>
    </row>
    <row r="301" spans="1:11">
      <c r="A301" s="147" t="s">
        <v>154</v>
      </c>
      <c r="B301" s="695" t="s">
        <v>173</v>
      </c>
      <c r="C301" s="695"/>
      <c r="D301" s="695"/>
      <c r="E301" s="695"/>
      <c r="F301" s="695"/>
      <c r="G301" s="695"/>
      <c r="H301" s="695"/>
      <c r="I301" s="695"/>
      <c r="J301" s="695"/>
      <c r="K301" s="695"/>
    </row>
    <row r="302" spans="1:11" ht="176.25" customHeight="1">
      <c r="A302" s="147" t="s">
        <v>155</v>
      </c>
      <c r="B302" s="695" t="s">
        <v>320</v>
      </c>
      <c r="C302" s="695"/>
      <c r="D302" s="695"/>
      <c r="E302" s="695"/>
      <c r="F302" s="695"/>
      <c r="G302" s="695"/>
      <c r="H302" s="695"/>
      <c r="I302" s="695"/>
      <c r="J302" s="695"/>
      <c r="K302" s="695"/>
    </row>
    <row r="303" spans="1:11" ht="32.25" customHeight="1">
      <c r="A303" s="147" t="s">
        <v>156</v>
      </c>
      <c r="B303" s="695" t="s">
        <v>237</v>
      </c>
      <c r="C303" s="695"/>
      <c r="D303" s="695"/>
      <c r="E303" s="695"/>
      <c r="F303" s="695"/>
      <c r="G303" s="695"/>
      <c r="H303" s="695"/>
      <c r="I303" s="695"/>
      <c r="J303" s="695"/>
      <c r="K303" s="695"/>
    </row>
    <row r="304" spans="1:11">
      <c r="A304" s="147" t="s">
        <v>157</v>
      </c>
      <c r="B304" s="695" t="s">
        <v>158</v>
      </c>
      <c r="C304" s="695"/>
      <c r="D304" s="695"/>
      <c r="E304" s="695"/>
      <c r="F304" s="695"/>
      <c r="G304" s="695"/>
      <c r="H304" s="695"/>
      <c r="I304" s="695"/>
      <c r="J304" s="695"/>
      <c r="K304" s="695"/>
    </row>
    <row r="305" spans="1:11" ht="48" customHeight="1">
      <c r="A305" s="147" t="s">
        <v>174</v>
      </c>
      <c r="B305" s="695" t="s">
        <v>270</v>
      </c>
      <c r="C305" s="695"/>
      <c r="D305" s="695"/>
      <c r="E305" s="695"/>
      <c r="F305" s="695"/>
      <c r="G305" s="695"/>
      <c r="H305" s="695"/>
      <c r="I305" s="695"/>
      <c r="J305" s="695"/>
      <c r="K305" s="695"/>
    </row>
    <row r="306" spans="1:11" ht="63.75" customHeight="1">
      <c r="A306" s="151" t="s">
        <v>175</v>
      </c>
      <c r="B306" s="695" t="s">
        <v>271</v>
      </c>
      <c r="C306" s="695"/>
      <c r="D306" s="695"/>
      <c r="E306" s="695"/>
      <c r="F306" s="695"/>
      <c r="G306" s="695"/>
      <c r="H306" s="695"/>
      <c r="I306" s="695"/>
      <c r="J306" s="695"/>
      <c r="K306" s="695"/>
    </row>
    <row r="307" spans="1:11">
      <c r="A307" s="151" t="s">
        <v>186</v>
      </c>
      <c r="B307" s="695" t="s">
        <v>321</v>
      </c>
      <c r="C307" s="695"/>
      <c r="D307" s="695"/>
      <c r="E307" s="695"/>
      <c r="F307" s="695"/>
      <c r="G307" s="695"/>
      <c r="H307" s="695"/>
      <c r="I307" s="695"/>
      <c r="J307" s="695"/>
      <c r="K307" s="695"/>
    </row>
    <row r="308" spans="1:11" ht="32.25" customHeight="1">
      <c r="A308" s="151" t="s">
        <v>187</v>
      </c>
      <c r="B308" s="695" t="s">
        <v>322</v>
      </c>
      <c r="C308" s="695"/>
      <c r="D308" s="695"/>
      <c r="E308" s="695"/>
      <c r="F308" s="695"/>
      <c r="G308" s="695"/>
      <c r="H308" s="695"/>
      <c r="I308" s="695"/>
      <c r="J308" s="695"/>
      <c r="K308" s="695"/>
    </row>
    <row r="309" spans="1:11" s="134" customFormat="1">
      <c r="A309" s="151" t="s">
        <v>252</v>
      </c>
      <c r="B309" s="695" t="s">
        <v>323</v>
      </c>
      <c r="C309" s="695"/>
      <c r="D309" s="695"/>
      <c r="E309" s="695"/>
      <c r="F309" s="695"/>
      <c r="G309" s="695"/>
      <c r="H309" s="695"/>
      <c r="I309" s="695"/>
      <c r="J309" s="695"/>
      <c r="K309" s="695"/>
    </row>
    <row r="310" spans="1:11" s="134" customFormat="1" ht="33.75" customHeight="1">
      <c r="A310" s="151" t="s">
        <v>253</v>
      </c>
      <c r="B310" s="695" t="s">
        <v>324</v>
      </c>
      <c r="C310" s="695"/>
      <c r="D310" s="695"/>
      <c r="E310" s="695"/>
      <c r="F310" s="695"/>
      <c r="G310" s="695"/>
      <c r="H310" s="695"/>
      <c r="I310" s="695"/>
      <c r="J310" s="695"/>
      <c r="K310" s="695"/>
    </row>
    <row r="311" spans="1:11" s="134" customFormat="1">
      <c r="A311" s="152" t="s">
        <v>263</v>
      </c>
      <c r="B311" s="153" t="s">
        <v>264</v>
      </c>
      <c r="C311" s="72"/>
      <c r="D311" s="154"/>
      <c r="E311" s="72"/>
      <c r="F311" s="72"/>
      <c r="G311" s="72"/>
      <c r="H311" s="72"/>
      <c r="I311" s="90"/>
      <c r="J311" s="72"/>
      <c r="K311" s="90"/>
    </row>
    <row r="312" spans="1:11" s="134" customFormat="1">
      <c r="A312" s="152" t="s">
        <v>266</v>
      </c>
      <c r="B312" s="155" t="s">
        <v>265</v>
      </c>
      <c r="C312" s="156"/>
      <c r="D312" s="157"/>
      <c r="E312" s="156"/>
      <c r="F312" s="133"/>
      <c r="G312" s="133"/>
      <c r="H312" s="133"/>
      <c r="I312" s="158"/>
      <c r="J312" s="133"/>
      <c r="K312" s="158"/>
    </row>
    <row r="313" spans="1:11">
      <c r="A313" s="152" t="s">
        <v>284</v>
      </c>
      <c r="B313" s="72" t="s">
        <v>286</v>
      </c>
      <c r="C313" s="72"/>
      <c r="D313" s="72"/>
      <c r="E313" s="72"/>
      <c r="F313" s="72"/>
      <c r="G313" s="72"/>
      <c r="H313" s="72"/>
      <c r="I313" s="72"/>
      <c r="J313" s="159"/>
      <c r="K313" s="159"/>
    </row>
    <row r="314" spans="1:11">
      <c r="A314" s="152"/>
      <c r="B314" s="72" t="s">
        <v>287</v>
      </c>
      <c r="C314" s="72"/>
      <c r="D314" s="72"/>
      <c r="E314" s="72"/>
      <c r="F314" s="72"/>
      <c r="G314" s="72"/>
      <c r="H314" s="72"/>
      <c r="I314" s="72"/>
      <c r="J314" s="159"/>
      <c r="K314" s="159"/>
    </row>
    <row r="315" spans="1:11">
      <c r="A315" s="152" t="s">
        <v>285</v>
      </c>
      <c r="B315" s="72" t="s">
        <v>288</v>
      </c>
      <c r="C315" s="72"/>
      <c r="D315" s="72"/>
      <c r="E315" s="72"/>
      <c r="F315" s="72"/>
      <c r="G315" s="72"/>
      <c r="H315" s="72"/>
      <c r="I315" s="72"/>
      <c r="J315" s="159"/>
      <c r="K315" s="159"/>
    </row>
    <row r="316" spans="1:11">
      <c r="A316" s="152"/>
      <c r="B316" s="72" t="s">
        <v>289</v>
      </c>
      <c r="C316" s="72"/>
      <c r="D316" s="72"/>
      <c r="E316" s="72"/>
      <c r="F316" s="72"/>
      <c r="G316" s="72"/>
      <c r="H316" s="72"/>
      <c r="I316" s="72"/>
      <c r="J316" s="159"/>
      <c r="K316" s="159"/>
    </row>
    <row r="317" spans="1:11">
      <c r="A317" s="152" t="s">
        <v>298</v>
      </c>
      <c r="B317" s="72" t="s">
        <v>299</v>
      </c>
      <c r="C317" s="159"/>
      <c r="D317" s="159"/>
      <c r="E317" s="159"/>
      <c r="F317" s="159"/>
      <c r="G317" s="159"/>
      <c r="H317" s="159"/>
      <c r="I317" s="159"/>
      <c r="J317" s="159"/>
      <c r="K317" s="159"/>
    </row>
    <row r="318" spans="1:11" ht="54.75" customHeight="1">
      <c r="A318" s="152" t="s">
        <v>301</v>
      </c>
      <c r="B318" s="691" t="s">
        <v>302</v>
      </c>
      <c r="C318" s="691"/>
      <c r="D318" s="691"/>
      <c r="E318" s="691"/>
      <c r="F318" s="691"/>
      <c r="G318" s="691"/>
      <c r="H318" s="691"/>
      <c r="I318" s="691"/>
      <c r="J318" s="159"/>
      <c r="K318" s="159"/>
    </row>
    <row r="319" spans="1:11">
      <c r="A319" s="99"/>
      <c r="B319" s="690"/>
      <c r="C319" s="690"/>
      <c r="D319" s="690"/>
      <c r="E319" s="690"/>
      <c r="F319" s="690"/>
      <c r="G319" s="690"/>
      <c r="H319" s="690"/>
      <c r="I319" s="690"/>
      <c r="J319" s="159"/>
      <c r="K319" s="159"/>
    </row>
    <row r="320" spans="1:11">
      <c r="A320" s="99"/>
      <c r="B320" s="690"/>
      <c r="C320" s="690"/>
      <c r="D320" s="690"/>
      <c r="E320" s="690"/>
      <c r="F320" s="690"/>
      <c r="G320" s="690"/>
      <c r="H320" s="690"/>
      <c r="I320" s="690"/>
      <c r="J320" s="159"/>
      <c r="K320" s="159"/>
    </row>
    <row r="321" spans="1:11">
      <c r="A321" s="99"/>
      <c r="B321" s="690"/>
      <c r="C321" s="690"/>
      <c r="D321" s="690"/>
      <c r="E321" s="690"/>
      <c r="F321" s="690"/>
      <c r="G321" s="690"/>
      <c r="H321" s="690"/>
      <c r="I321" s="690"/>
      <c r="J321" s="159"/>
      <c r="K321" s="159"/>
    </row>
    <row r="322" spans="1:11">
      <c r="A322" s="99"/>
      <c r="B322" s="690"/>
      <c r="C322" s="690"/>
      <c r="D322" s="690"/>
      <c r="E322" s="690"/>
      <c r="F322" s="690"/>
      <c r="G322" s="690"/>
      <c r="H322" s="690"/>
      <c r="I322" s="690"/>
      <c r="J322" s="159"/>
      <c r="K322" s="159"/>
    </row>
    <row r="323" spans="1:11">
      <c r="A323" s="99"/>
      <c r="B323" s="690"/>
      <c r="C323" s="690"/>
      <c r="D323" s="690"/>
      <c r="E323" s="690"/>
      <c r="F323" s="690"/>
      <c r="G323" s="690"/>
      <c r="H323" s="690"/>
      <c r="I323" s="690"/>
      <c r="J323" s="159"/>
      <c r="K323" s="159"/>
    </row>
    <row r="324" spans="1:11">
      <c r="A324" s="99"/>
      <c r="B324" s="690"/>
      <c r="C324" s="690"/>
      <c r="D324" s="690"/>
      <c r="E324" s="690"/>
      <c r="F324" s="690"/>
      <c r="G324" s="690"/>
      <c r="H324" s="690"/>
      <c r="I324" s="690"/>
      <c r="J324" s="159"/>
      <c r="K324" s="159"/>
    </row>
    <row r="325" spans="1:11">
      <c r="A325" s="99"/>
      <c r="B325" s="159"/>
      <c r="C325" s="159"/>
      <c r="D325" s="159"/>
      <c r="E325" s="159"/>
      <c r="F325" s="159"/>
      <c r="G325" s="159"/>
      <c r="H325" s="159"/>
      <c r="I325" s="159"/>
      <c r="J325" s="159"/>
      <c r="K325" s="159"/>
    </row>
    <row r="326" spans="1:11">
      <c r="A326" s="99"/>
      <c r="B326" s="159"/>
      <c r="C326" s="159"/>
      <c r="D326" s="159"/>
      <c r="E326" s="159"/>
      <c r="F326" s="159"/>
      <c r="G326" s="159"/>
      <c r="H326" s="159"/>
      <c r="I326" s="159"/>
      <c r="J326" s="159"/>
      <c r="K326" s="159"/>
    </row>
    <row r="327" spans="1:11">
      <c r="A327" s="99"/>
      <c r="B327" s="159"/>
      <c r="C327" s="159"/>
      <c r="D327" s="159"/>
      <c r="E327" s="159"/>
      <c r="F327" s="159"/>
      <c r="G327" s="159"/>
      <c r="H327" s="159"/>
      <c r="I327" s="159"/>
      <c r="J327" s="159"/>
      <c r="K327" s="159"/>
    </row>
    <row r="328" spans="1:11">
      <c r="A328" s="99"/>
      <c r="B328" s="159"/>
      <c r="C328" s="159"/>
      <c r="D328" s="159"/>
      <c r="E328" s="159"/>
      <c r="F328" s="159"/>
      <c r="G328" s="159"/>
      <c r="H328" s="159"/>
      <c r="I328" s="159"/>
      <c r="J328" s="159"/>
      <c r="K328" s="159"/>
    </row>
    <row r="329" spans="1:11">
      <c r="A329" s="99"/>
      <c r="B329" s="159"/>
      <c r="C329" s="159"/>
      <c r="D329" s="159"/>
      <c r="E329" s="159"/>
      <c r="F329" s="159"/>
      <c r="G329" s="159"/>
      <c r="H329" s="159"/>
      <c r="I329" s="159"/>
      <c r="J329" s="159"/>
      <c r="K329" s="159"/>
    </row>
    <row r="330" spans="1:11">
      <c r="A330" s="99"/>
      <c r="B330" s="159"/>
      <c r="C330" s="159"/>
      <c r="D330" s="159"/>
      <c r="E330" s="159"/>
      <c r="F330" s="159"/>
      <c r="G330" s="159"/>
      <c r="H330" s="159"/>
      <c r="I330" s="159"/>
      <c r="J330" s="159"/>
      <c r="K330" s="159"/>
    </row>
    <row r="331" spans="1:11">
      <c r="A331" s="99"/>
      <c r="B331" s="159"/>
      <c r="C331" s="159"/>
      <c r="D331" s="159"/>
      <c r="E331" s="159"/>
      <c r="F331" s="159"/>
      <c r="G331" s="159"/>
      <c r="H331" s="159"/>
      <c r="I331" s="159"/>
      <c r="J331" s="159"/>
      <c r="K331" s="159"/>
    </row>
    <row r="332" spans="1:11">
      <c r="A332" s="99"/>
      <c r="B332" s="159"/>
      <c r="C332" s="159"/>
      <c r="D332" s="159"/>
      <c r="E332" s="159"/>
      <c r="F332" s="159"/>
      <c r="G332" s="159"/>
      <c r="H332" s="159"/>
      <c r="I332" s="159"/>
      <c r="J332" s="159"/>
      <c r="K332" s="159"/>
    </row>
    <row r="333" spans="1:11">
      <c r="A333" s="99"/>
      <c r="B333" s="159"/>
      <c r="C333" s="159"/>
      <c r="D333" s="159"/>
      <c r="E333" s="159"/>
      <c r="F333" s="159"/>
      <c r="G333" s="159"/>
      <c r="H333" s="159"/>
      <c r="I333" s="159"/>
      <c r="J333" s="159"/>
      <c r="K333" s="159"/>
    </row>
    <row r="334" spans="1:11">
      <c r="A334" s="99"/>
      <c r="B334" s="159"/>
      <c r="C334" s="159"/>
      <c r="D334" s="159"/>
      <c r="E334" s="159"/>
      <c r="F334" s="159"/>
      <c r="G334" s="159"/>
      <c r="H334" s="159"/>
      <c r="I334" s="159"/>
      <c r="J334" s="159"/>
      <c r="K334" s="159"/>
    </row>
    <row r="335" spans="1:11">
      <c r="B335" s="159"/>
      <c r="C335" s="159"/>
      <c r="D335" s="159"/>
      <c r="E335" s="159"/>
      <c r="F335" s="159"/>
      <c r="G335" s="159"/>
      <c r="H335" s="159"/>
      <c r="I335" s="159"/>
      <c r="J335" s="159"/>
      <c r="K335" s="159"/>
    </row>
    <row r="336" spans="1:11">
      <c r="B336" s="159"/>
      <c r="C336" s="159"/>
      <c r="D336" s="159"/>
      <c r="E336" s="159"/>
      <c r="F336" s="159"/>
      <c r="G336" s="159"/>
      <c r="H336" s="159"/>
      <c r="I336" s="159"/>
      <c r="J336" s="159"/>
      <c r="K336" s="159"/>
    </row>
    <row r="337" spans="2:11">
      <c r="B337" s="159"/>
      <c r="C337" s="159"/>
      <c r="D337" s="159"/>
      <c r="E337" s="159"/>
      <c r="F337" s="159"/>
      <c r="G337" s="159"/>
      <c r="H337" s="159"/>
      <c r="I337" s="159"/>
      <c r="J337" s="159"/>
      <c r="K337" s="159"/>
    </row>
    <row r="338" spans="2:11">
      <c r="B338" s="159"/>
      <c r="C338" s="159"/>
      <c r="D338" s="159"/>
      <c r="E338" s="159"/>
      <c r="F338" s="159"/>
      <c r="G338" s="159"/>
      <c r="H338" s="159"/>
      <c r="I338" s="159"/>
      <c r="J338" s="159"/>
      <c r="K338" s="159"/>
    </row>
    <row r="339" spans="2:11">
      <c r="B339" s="159"/>
      <c r="C339" s="159"/>
      <c r="D339" s="159"/>
      <c r="E339" s="159"/>
      <c r="F339" s="159"/>
      <c r="G339" s="159"/>
      <c r="H339" s="159"/>
      <c r="I339" s="159"/>
      <c r="J339" s="159"/>
      <c r="K339" s="159"/>
    </row>
    <row r="340" spans="2:11">
      <c r="B340" s="159"/>
      <c r="C340" s="159"/>
      <c r="D340" s="159"/>
      <c r="E340" s="159"/>
      <c r="F340" s="159"/>
      <c r="G340" s="159"/>
      <c r="H340" s="159"/>
      <c r="I340" s="159"/>
      <c r="J340" s="159"/>
      <c r="K340" s="159"/>
    </row>
    <row r="341" spans="2:11">
      <c r="B341" s="159"/>
      <c r="C341" s="159"/>
      <c r="D341" s="159"/>
      <c r="E341" s="159"/>
      <c r="F341" s="159"/>
      <c r="G341" s="159"/>
      <c r="H341" s="159"/>
      <c r="I341" s="159"/>
      <c r="J341" s="159"/>
      <c r="K341" s="159"/>
    </row>
    <row r="342" spans="2:11">
      <c r="B342" s="159"/>
      <c r="C342" s="159"/>
      <c r="D342" s="159"/>
      <c r="E342" s="159"/>
      <c r="F342" s="159"/>
      <c r="G342" s="159"/>
      <c r="H342" s="159"/>
      <c r="I342" s="159"/>
      <c r="J342" s="159"/>
      <c r="K342" s="159"/>
    </row>
    <row r="343" spans="2:11">
      <c r="B343" s="159"/>
      <c r="C343" s="159"/>
      <c r="D343" s="159"/>
      <c r="E343" s="159"/>
      <c r="F343" s="159"/>
      <c r="G343" s="159"/>
      <c r="H343" s="159"/>
      <c r="I343" s="159"/>
      <c r="J343" s="159"/>
      <c r="K343" s="159"/>
    </row>
  </sheetData>
  <sheetProtection algorithmName="SHA-512" hashValue="jWaSj/bOf/uRtHHpDmrHkm/kCW2CFmaLvGpfd6Z3uQUc4Wh2ZKv94LhyT8Vhd9zpX1gRz2IuGQHKjVBetNXP6w==" saltValue="A5phzNMXJK5/COkvQfTG5g==" spinCount="100000" sheet="1" objects="1" scenarios="1" formatCells="0" formatColumns="0"/>
  <mergeCells count="42">
    <mergeCell ref="B290:K290"/>
    <mergeCell ref="J2:K2"/>
    <mergeCell ref="B195:C195"/>
    <mergeCell ref="J76:K76"/>
    <mergeCell ref="J138:K138"/>
    <mergeCell ref="J274:K274"/>
    <mergeCell ref="B200:C200"/>
    <mergeCell ref="B310:K310"/>
    <mergeCell ref="B305:K305"/>
    <mergeCell ref="B303:K303"/>
    <mergeCell ref="E297:K297"/>
    <mergeCell ref="B302:K302"/>
    <mergeCell ref="B301:K301"/>
    <mergeCell ref="B304:K304"/>
    <mergeCell ref="B300:K300"/>
    <mergeCell ref="B307:K307"/>
    <mergeCell ref="B306:K306"/>
    <mergeCell ref="B308:K308"/>
    <mergeCell ref="B309:K309"/>
    <mergeCell ref="N221:S221"/>
    <mergeCell ref="J205:K205"/>
    <mergeCell ref="B299:K299"/>
    <mergeCell ref="B298:K298"/>
    <mergeCell ref="B287:K287"/>
    <mergeCell ref="E296:K296"/>
    <mergeCell ref="B288:K288"/>
    <mergeCell ref="B286:K286"/>
    <mergeCell ref="B282:I282"/>
    <mergeCell ref="B285:K285"/>
    <mergeCell ref="B284:K284"/>
    <mergeCell ref="B289:K289"/>
    <mergeCell ref="B294:K294"/>
    <mergeCell ref="B293:K293"/>
    <mergeCell ref="B292:K292"/>
    <mergeCell ref="B291:K291"/>
    <mergeCell ref="B323:I323"/>
    <mergeCell ref="B324:I324"/>
    <mergeCell ref="B318:I318"/>
    <mergeCell ref="B319:I319"/>
    <mergeCell ref="B320:I320"/>
    <mergeCell ref="B321:I321"/>
    <mergeCell ref="B322:I322"/>
  </mergeCells>
  <phoneticPr fontId="0" type="noConversion"/>
  <pageMargins left="0.5" right="0.25" top="0.75" bottom="0.75" header="0.5" footer="0.5"/>
  <pageSetup scale="49" fitToHeight="5" orientation="portrait" r:id="rId1"/>
  <headerFooter alignWithMargins="0">
    <oddHeader>&amp;R&amp;A</oddHeader>
    <oddFooter>&amp;C&amp;P of &amp;N&amp;RV34
EFF 09.25.17</oddFooter>
  </headerFooter>
  <rowBreaks count="5" manualBreakCount="5">
    <brk id="74" max="10" man="1"/>
    <brk id="136" max="10" man="1"/>
    <brk id="203" max="10" man="1"/>
    <brk id="272" max="10" man="1"/>
    <brk id="30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6"/>
  <sheetViews>
    <sheetView view="pageLayout" zoomScaleNormal="100" workbookViewId="0">
      <selection activeCell="A4" sqref="A4"/>
    </sheetView>
  </sheetViews>
  <sheetFormatPr defaultRowHeight="15"/>
  <cols>
    <col min="1" max="1" width="10.44140625" customWidth="1"/>
    <col min="2" max="2" width="8.77734375"/>
    <col min="3" max="3" width="12.33203125" customWidth="1"/>
    <col min="4" max="4" width="2.6640625" customWidth="1"/>
    <col min="5" max="5" width="10.5546875" customWidth="1"/>
    <col min="6" max="8" width="15.21875" customWidth="1"/>
    <col min="9" max="9" width="19.109375" customWidth="1"/>
  </cols>
  <sheetData>
    <row r="1" spans="1:9" ht="20.25">
      <c r="A1" s="435" t="s">
        <v>300</v>
      </c>
      <c r="B1" s="428"/>
      <c r="C1" s="435"/>
      <c r="D1" s="435"/>
      <c r="E1" s="490"/>
      <c r="F1" s="435"/>
      <c r="G1" s="435"/>
      <c r="H1" s="435"/>
      <c r="I1" s="428"/>
    </row>
    <row r="2" spans="1:9" ht="20.25">
      <c r="A2" s="399" t="s">
        <v>3481</v>
      </c>
      <c r="B2" s="435"/>
      <c r="C2" s="435"/>
      <c r="D2" s="435"/>
      <c r="E2" s="490"/>
      <c r="F2" s="435"/>
      <c r="G2" s="435"/>
      <c r="H2" s="435"/>
      <c r="I2" s="428"/>
    </row>
    <row r="3" spans="1:9" ht="20.25">
      <c r="A3" s="399" t="s">
        <v>3482</v>
      </c>
      <c r="B3" s="435"/>
      <c r="C3" s="435"/>
      <c r="D3" s="435"/>
      <c r="E3" s="490"/>
      <c r="F3" s="435"/>
      <c r="G3" s="435"/>
      <c r="H3" s="435"/>
      <c r="I3" s="428"/>
    </row>
    <row r="4" spans="1:9" ht="15.75">
      <c r="A4" s="428"/>
      <c r="B4" s="428"/>
      <c r="C4" s="428"/>
      <c r="D4" s="428"/>
      <c r="E4" s="491"/>
      <c r="F4" s="428"/>
      <c r="G4" s="428"/>
      <c r="H4" s="428"/>
      <c r="I4" s="428"/>
    </row>
    <row r="5" spans="1:9" ht="30">
      <c r="A5" s="492" t="s">
        <v>1629</v>
      </c>
      <c r="B5" s="493"/>
      <c r="C5" s="493"/>
      <c r="D5" s="493"/>
      <c r="E5" s="494" t="s">
        <v>1630</v>
      </c>
      <c r="F5" s="495" t="s">
        <v>1631</v>
      </c>
      <c r="G5" s="495" t="s">
        <v>1632</v>
      </c>
      <c r="H5" s="496" t="s">
        <v>1633</v>
      </c>
      <c r="I5" s="428"/>
    </row>
    <row r="6" spans="1:9" ht="15.75">
      <c r="A6" s="465" t="s">
        <v>1634</v>
      </c>
      <c r="B6" s="428"/>
      <c r="C6" s="487">
        <v>894197.27</v>
      </c>
      <c r="D6" s="487"/>
      <c r="E6" s="512">
        <v>2.0917789999999999E-2</v>
      </c>
      <c r="F6" s="487">
        <f>C6*E6</f>
        <v>18704.6307124333</v>
      </c>
      <c r="G6" s="487">
        <v>0</v>
      </c>
      <c r="H6" s="487">
        <f>+F6+G6</f>
        <v>18704.6307124333</v>
      </c>
      <c r="I6" s="428"/>
    </row>
    <row r="7" spans="1:9" ht="15.75">
      <c r="A7" s="465" t="s">
        <v>1635</v>
      </c>
      <c r="B7" s="428"/>
      <c r="C7" s="513">
        <v>804769.84</v>
      </c>
      <c r="D7" s="513"/>
      <c r="E7" s="512">
        <v>2.0917789999999999E-2</v>
      </c>
      <c r="F7" s="513">
        <f>C7*E7</f>
        <v>16834.006511453597</v>
      </c>
      <c r="G7" s="513">
        <v>0</v>
      </c>
      <c r="H7" s="487">
        <f t="shared" ref="H7:H17" si="0">+F7+G7</f>
        <v>16834.006511453597</v>
      </c>
      <c r="I7" s="428"/>
    </row>
    <row r="8" spans="1:9" ht="15.75">
      <c r="A8" s="461" t="s">
        <v>1636</v>
      </c>
      <c r="B8" s="428"/>
      <c r="C8" s="513">
        <v>894633.06</v>
      </c>
      <c r="D8" s="513"/>
      <c r="E8" s="512">
        <v>2.0917789999999999E-2</v>
      </c>
      <c r="F8" s="513">
        <f t="shared" ref="F8:F17" si="1">C8*E8</f>
        <v>18713.746476137399</v>
      </c>
      <c r="G8" s="513">
        <v>0</v>
      </c>
      <c r="H8" s="487">
        <f t="shared" si="0"/>
        <v>18713.746476137399</v>
      </c>
      <c r="I8" s="428"/>
    </row>
    <row r="9" spans="1:9" ht="15.75">
      <c r="A9" s="465" t="s">
        <v>1637</v>
      </c>
      <c r="B9" s="428"/>
      <c r="C9" s="513">
        <f>900086.32</f>
        <v>900086.32</v>
      </c>
      <c r="D9" s="513"/>
      <c r="E9" s="512">
        <v>2.0917789999999999E-2</v>
      </c>
      <c r="F9" s="513">
        <f t="shared" si="1"/>
        <v>18827.816623632796</v>
      </c>
      <c r="G9" s="513">
        <v>-75.069999999999993</v>
      </c>
      <c r="H9" s="487">
        <f t="shared" si="0"/>
        <v>18752.746623632796</v>
      </c>
      <c r="I9" s="428"/>
    </row>
    <row r="10" spans="1:9" ht="15.75">
      <c r="A10" s="465" t="s">
        <v>348</v>
      </c>
      <c r="B10" s="428"/>
      <c r="C10" s="513">
        <f>930947.98</f>
        <v>930947.98</v>
      </c>
      <c r="D10" s="513"/>
      <c r="E10" s="512">
        <v>2.0917789999999999E-2</v>
      </c>
      <c r="F10" s="513">
        <f t="shared" si="1"/>
        <v>19473.3743465642</v>
      </c>
      <c r="G10" s="513">
        <v>356.9</v>
      </c>
      <c r="H10" s="487">
        <f t="shared" si="0"/>
        <v>19830.274346564202</v>
      </c>
      <c r="I10" s="428"/>
    </row>
    <row r="11" spans="1:9" ht="15.75">
      <c r="A11" s="461" t="s">
        <v>1638</v>
      </c>
      <c r="B11" s="466"/>
      <c r="C11" s="513">
        <v>935935.47</v>
      </c>
      <c r="D11" s="513"/>
      <c r="E11" s="512">
        <v>2.0917789999999999E-2</v>
      </c>
      <c r="F11" s="513">
        <f t="shared" si="1"/>
        <v>19577.701615011298</v>
      </c>
      <c r="G11" s="513">
        <v>0</v>
      </c>
      <c r="H11" s="487">
        <f t="shared" si="0"/>
        <v>19577.701615011298</v>
      </c>
      <c r="I11" s="428"/>
    </row>
    <row r="12" spans="1:9" ht="15.75">
      <c r="A12" s="465" t="s">
        <v>1639</v>
      </c>
      <c r="B12" s="428"/>
      <c r="C12" s="513">
        <f>946674.08+0</f>
        <v>946674.08</v>
      </c>
      <c r="D12" s="513"/>
      <c r="E12" s="512">
        <v>2.0917789999999999E-2</v>
      </c>
      <c r="F12" s="513">
        <f t="shared" si="1"/>
        <v>19802.329603883198</v>
      </c>
      <c r="G12" s="513">
        <v>0</v>
      </c>
      <c r="H12" s="487">
        <f t="shared" si="0"/>
        <v>19802.329603883198</v>
      </c>
      <c r="I12" s="428"/>
    </row>
    <row r="13" spans="1:9" ht="15.75">
      <c r="A13" s="465" t="s">
        <v>1640</v>
      </c>
      <c r="B13" s="471"/>
      <c r="C13" s="513">
        <f>915039+0</f>
        <v>915039</v>
      </c>
      <c r="D13" s="513"/>
      <c r="E13" s="512">
        <v>2.0917789999999999E-2</v>
      </c>
      <c r="F13" s="513">
        <f t="shared" si="1"/>
        <v>19140.59364381</v>
      </c>
      <c r="G13" s="513">
        <v>0</v>
      </c>
      <c r="H13" s="487">
        <f t="shared" si="0"/>
        <v>19140.59364381</v>
      </c>
      <c r="I13" s="428"/>
    </row>
    <row r="14" spans="1:9" ht="15.75">
      <c r="A14" s="465" t="s">
        <v>1641</v>
      </c>
      <c r="B14" s="428"/>
      <c r="C14" s="513">
        <f>891549+0</f>
        <v>891549</v>
      </c>
      <c r="D14" s="513"/>
      <c r="E14" s="512">
        <v>2.0917789999999999E-2</v>
      </c>
      <c r="F14" s="513">
        <f t="shared" si="1"/>
        <v>18649.234756710001</v>
      </c>
      <c r="G14" s="513">
        <v>0</v>
      </c>
      <c r="H14" s="487">
        <f t="shared" si="0"/>
        <v>18649.234756710001</v>
      </c>
      <c r="I14" s="428"/>
    </row>
    <row r="15" spans="1:9" ht="15.75">
      <c r="A15" s="465" t="s">
        <v>1642</v>
      </c>
      <c r="B15" s="428"/>
      <c r="C15" s="513">
        <f>895503.39+0</f>
        <v>895503.39</v>
      </c>
      <c r="D15" s="513"/>
      <c r="E15" s="512">
        <v>2.0917789999999999E-2</v>
      </c>
      <c r="F15" s="513">
        <f t="shared" si="1"/>
        <v>18731.9518563081</v>
      </c>
      <c r="G15" s="513">
        <v>0</v>
      </c>
      <c r="H15" s="487">
        <f t="shared" si="0"/>
        <v>18731.9518563081</v>
      </c>
      <c r="I15" s="428"/>
    </row>
    <row r="16" spans="1:9" ht="15.75">
      <c r="A16" s="465" t="s">
        <v>1643</v>
      </c>
      <c r="B16" s="428"/>
      <c r="C16" s="513">
        <f>871197.17+0</f>
        <v>871197.17</v>
      </c>
      <c r="D16" s="513"/>
      <c r="E16" s="512">
        <v>2.0917789999999999E-2</v>
      </c>
      <c r="F16" s="513">
        <f t="shared" si="1"/>
        <v>18223.519450654301</v>
      </c>
      <c r="G16" s="513">
        <v>0</v>
      </c>
      <c r="H16" s="487">
        <f t="shared" si="0"/>
        <v>18223.519450654301</v>
      </c>
      <c r="I16" s="428"/>
    </row>
    <row r="17" spans="1:9" ht="16.5" thickBot="1">
      <c r="A17" s="497" t="s">
        <v>1644</v>
      </c>
      <c r="B17" s="498"/>
      <c r="C17" s="514">
        <f>904981.66+0</f>
        <v>904981.66</v>
      </c>
      <c r="D17" s="514"/>
      <c r="E17" s="512">
        <v>2.0917789999999999E-2</v>
      </c>
      <c r="F17" s="514">
        <f t="shared" si="1"/>
        <v>18930.2163177314</v>
      </c>
      <c r="G17" s="514">
        <v>0</v>
      </c>
      <c r="H17" s="515">
        <f t="shared" si="0"/>
        <v>18930.2163177314</v>
      </c>
      <c r="I17" s="428"/>
    </row>
    <row r="18" spans="1:9" ht="16.5" thickTop="1">
      <c r="A18" s="499" t="s">
        <v>1645</v>
      </c>
      <c r="B18" s="428"/>
      <c r="C18" s="516">
        <f>SUM(C6:C17)</f>
        <v>10785514.24</v>
      </c>
      <c r="D18" s="516"/>
      <c r="E18" s="517"/>
      <c r="F18" s="518">
        <f>SUM(F6:F17)</f>
        <v>225609.12191432959</v>
      </c>
      <c r="G18" s="518">
        <f>SUM(G6:G17)</f>
        <v>281.83</v>
      </c>
      <c r="H18" s="518">
        <f>SUM(H6:H17)</f>
        <v>225890.95191432958</v>
      </c>
      <c r="I18" s="500"/>
    </row>
    <row r="19" spans="1:9" ht="15.75">
      <c r="A19" s="428"/>
      <c r="B19" s="428"/>
      <c r="C19" s="428"/>
      <c r="D19" s="428"/>
      <c r="E19" s="491"/>
      <c r="F19" s="428"/>
      <c r="G19" s="428"/>
      <c r="H19" s="428"/>
      <c r="I19" s="428"/>
    </row>
    <row r="20" spans="1:9" ht="15.75">
      <c r="A20" s="437" t="s">
        <v>1647</v>
      </c>
      <c r="B20" s="428"/>
      <c r="C20" s="428"/>
      <c r="D20" s="428"/>
      <c r="E20" s="491"/>
      <c r="H20" s="518">
        <v>0</v>
      </c>
      <c r="I20" s="465" t="s">
        <v>1652</v>
      </c>
    </row>
    <row r="21" spans="1:9" ht="15.75">
      <c r="A21" s="428"/>
      <c r="B21" s="428"/>
      <c r="C21" s="428"/>
      <c r="D21" s="428"/>
      <c r="E21" s="491"/>
      <c r="H21" s="428"/>
      <c r="I21" s="428"/>
    </row>
    <row r="22" spans="1:9" ht="15.75">
      <c r="A22" s="60" t="s">
        <v>1648</v>
      </c>
      <c r="B22" s="59"/>
      <c r="C22" s="428"/>
      <c r="D22" s="428"/>
      <c r="E22" s="491"/>
      <c r="H22" s="502">
        <f>+H20+H18</f>
        <v>225890.95191432958</v>
      </c>
      <c r="I22" s="500" t="s">
        <v>1646</v>
      </c>
    </row>
    <row r="23" spans="1:9" ht="15.75">
      <c r="A23" s="60" t="s">
        <v>1649</v>
      </c>
      <c r="B23" s="138"/>
      <c r="C23" s="428"/>
      <c r="D23" s="428"/>
      <c r="E23" s="491"/>
      <c r="H23" s="502">
        <f>+H20</f>
        <v>0</v>
      </c>
      <c r="I23" s="500" t="s">
        <v>1692</v>
      </c>
    </row>
    <row r="24" spans="1:9" ht="15.75">
      <c r="A24" s="394"/>
      <c r="B24" s="138"/>
      <c r="C24" s="428"/>
      <c r="D24" s="428"/>
      <c r="E24" s="491"/>
      <c r="F24" s="428"/>
      <c r="G24" s="428"/>
      <c r="H24" s="428"/>
      <c r="I24" s="428"/>
    </row>
    <row r="25" spans="1:9" ht="20.25">
      <c r="A25" s="501" t="s">
        <v>1650</v>
      </c>
      <c r="B25" s="428"/>
      <c r="C25" s="428"/>
      <c r="D25" s="428"/>
      <c r="E25" s="491"/>
      <c r="F25" s="428"/>
      <c r="G25" s="428"/>
      <c r="H25" s="428"/>
      <c r="I25" s="428"/>
    </row>
    <row r="26" spans="1:9" ht="15.75">
      <c r="B26" s="503" t="s">
        <v>1651</v>
      </c>
    </row>
  </sheetData>
  <pageMargins left="0.7" right="0.7" top="0.75" bottom="0.75" header="0.3" footer="0.3"/>
  <pageSetup scale="75" orientation="landscape" horizontalDpi="4294967295" verticalDpi="4294967295" r:id="rId1"/>
  <headerFooter>
    <oddHeader>&amp;R&amp;A</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2"/>
  <sheetViews>
    <sheetView view="pageLayout" zoomScaleNormal="100" workbookViewId="0">
      <selection activeCell="A4" sqref="A4"/>
    </sheetView>
  </sheetViews>
  <sheetFormatPr defaultColWidth="8.77734375" defaultRowHeight="15"/>
  <cols>
    <col min="1" max="1" width="14" style="673" customWidth="1"/>
    <col min="2" max="2" width="13.77734375" style="673" customWidth="1"/>
    <col min="3" max="3" width="9" style="673" bestFit="1" customWidth="1"/>
    <col min="4" max="4" width="30" style="673" customWidth="1"/>
    <col min="5" max="5" width="43.5546875" style="673" customWidth="1"/>
    <col min="6" max="6" width="19.21875" style="673" customWidth="1"/>
    <col min="7" max="7" width="13.21875" style="673" customWidth="1"/>
    <col min="8" max="8" width="11.44140625" style="673" bestFit="1" customWidth="1"/>
    <col min="9" max="9" width="13.77734375" style="673" customWidth="1"/>
    <col min="10" max="16384" width="8.77734375" style="673"/>
  </cols>
  <sheetData>
    <row r="1" spans="1:10" ht="20.25">
      <c r="A1" s="672" t="s">
        <v>300</v>
      </c>
      <c r="B1" s="672"/>
      <c r="C1" s="672"/>
      <c r="D1" s="672"/>
      <c r="E1" s="672"/>
    </row>
    <row r="2" spans="1:10" ht="20.25">
      <c r="A2" s="674" t="s">
        <v>3483</v>
      </c>
      <c r="B2" s="672"/>
      <c r="C2" s="672"/>
      <c r="D2" s="672"/>
      <c r="E2" s="672"/>
    </row>
    <row r="3" spans="1:10" ht="20.25">
      <c r="A3" s="674" t="s">
        <v>3484</v>
      </c>
      <c r="B3" s="672"/>
      <c r="C3" s="672"/>
      <c r="D3" s="672"/>
      <c r="E3" s="672"/>
    </row>
    <row r="5" spans="1:10" ht="30">
      <c r="B5" s="675" t="s">
        <v>3472</v>
      </c>
    </row>
    <row r="6" spans="1:10">
      <c r="A6" s="676" t="s">
        <v>1634</v>
      </c>
      <c r="B6" s="677">
        <v>553</v>
      </c>
      <c r="C6" s="676"/>
      <c r="D6" s="676"/>
      <c r="E6" s="678"/>
    </row>
    <row r="7" spans="1:10">
      <c r="A7" s="676" t="s">
        <v>1635</v>
      </c>
      <c r="B7" s="677">
        <v>0</v>
      </c>
      <c r="C7" s="676"/>
      <c r="D7" s="676"/>
      <c r="E7" s="705"/>
    </row>
    <row r="8" spans="1:10">
      <c r="A8" s="679" t="s">
        <v>1636</v>
      </c>
      <c r="B8" s="677">
        <v>0</v>
      </c>
      <c r="C8" s="680"/>
      <c r="D8" s="676"/>
      <c r="E8" s="705"/>
    </row>
    <row r="9" spans="1:10">
      <c r="A9" s="676" t="s">
        <v>1637</v>
      </c>
      <c r="B9" s="677">
        <v>0</v>
      </c>
      <c r="C9" s="676"/>
      <c r="D9" s="676"/>
      <c r="E9" s="681"/>
      <c r="F9" s="676"/>
    </row>
    <row r="10" spans="1:10">
      <c r="A10" s="676" t="s">
        <v>348</v>
      </c>
      <c r="B10" s="677">
        <v>0</v>
      </c>
      <c r="C10" s="682"/>
      <c r="D10" s="679"/>
      <c r="E10" s="676"/>
      <c r="F10" s="676"/>
    </row>
    <row r="11" spans="1:10">
      <c r="A11" s="679" t="s">
        <v>1638</v>
      </c>
      <c r="B11" s="677">
        <v>0</v>
      </c>
      <c r="C11" s="676"/>
      <c r="D11" s="683"/>
      <c r="E11" s="676"/>
      <c r="F11" s="676"/>
    </row>
    <row r="12" spans="1:10">
      <c r="A12" s="676" t="s">
        <v>1639</v>
      </c>
      <c r="B12" s="677">
        <v>0</v>
      </c>
      <c r="C12" s="676"/>
      <c r="D12" s="676"/>
      <c r="E12" s="676"/>
      <c r="F12" s="676"/>
      <c r="I12" s="684"/>
    </row>
    <row r="13" spans="1:10">
      <c r="A13" s="676" t="s">
        <v>1640</v>
      </c>
      <c r="B13" s="677">
        <v>350</v>
      </c>
      <c r="C13" s="676"/>
      <c r="D13" s="676"/>
      <c r="E13" s="676"/>
      <c r="F13" s="676"/>
      <c r="G13" s="676"/>
      <c r="H13" s="676"/>
      <c r="I13" s="676"/>
      <c r="J13" s="676"/>
    </row>
    <row r="14" spans="1:10">
      <c r="A14" s="676" t="s">
        <v>1641</v>
      </c>
      <c r="B14" s="677">
        <v>0</v>
      </c>
      <c r="C14" s="676"/>
      <c r="D14" s="676"/>
      <c r="E14" s="676"/>
      <c r="F14" s="676"/>
      <c r="G14" s="676"/>
      <c r="H14" s="676"/>
      <c r="I14" s="676"/>
      <c r="J14" s="676"/>
    </row>
    <row r="15" spans="1:10">
      <c r="A15" s="676" t="s">
        <v>1642</v>
      </c>
      <c r="B15" s="677">
        <v>0</v>
      </c>
      <c r="C15" s="676"/>
      <c r="D15" s="676"/>
      <c r="E15" s="676"/>
      <c r="F15" s="676"/>
      <c r="G15" s="676"/>
      <c r="H15" s="676"/>
      <c r="I15" s="676"/>
      <c r="J15" s="676"/>
    </row>
    <row r="16" spans="1:10">
      <c r="A16" s="676" t="s">
        <v>1643</v>
      </c>
      <c r="B16" s="677">
        <v>0</v>
      </c>
      <c r="C16" s="676"/>
      <c r="D16" s="676"/>
      <c r="E16" s="676"/>
      <c r="F16" s="676"/>
      <c r="G16" s="676"/>
      <c r="H16" s="676"/>
      <c r="I16" s="676"/>
      <c r="J16" s="676"/>
    </row>
    <row r="17" spans="1:10" ht="15.75" thickBot="1">
      <c r="A17" s="685" t="s">
        <v>1644</v>
      </c>
      <c r="B17" s="686">
        <v>0</v>
      </c>
      <c r="C17" s="676"/>
      <c r="D17" s="676"/>
      <c r="E17" s="676"/>
      <c r="F17" s="676"/>
      <c r="G17" s="676"/>
      <c r="H17" s="676"/>
      <c r="I17" s="676"/>
      <c r="J17" s="676"/>
    </row>
    <row r="18" spans="1:10" ht="16.5" thickTop="1">
      <c r="A18" s="687" t="s">
        <v>1645</v>
      </c>
      <c r="B18" s="682">
        <f>SUM(B6:B17)</f>
        <v>903</v>
      </c>
      <c r="C18" s="676"/>
      <c r="D18" s="676"/>
      <c r="E18" s="676"/>
      <c r="F18" s="676"/>
      <c r="G18" s="676"/>
      <c r="H18" s="676"/>
      <c r="I18" s="676"/>
      <c r="J18" s="676"/>
    </row>
    <row r="19" spans="1:10">
      <c r="A19" s="679"/>
      <c r="B19" s="676"/>
      <c r="C19" s="676"/>
      <c r="D19" s="676"/>
      <c r="E19" s="676"/>
      <c r="F19" s="676"/>
      <c r="G19" s="676"/>
      <c r="H19" s="676"/>
      <c r="I19" s="676"/>
      <c r="J19" s="676"/>
    </row>
    <row r="20" spans="1:10">
      <c r="A20" s="688"/>
      <c r="B20" s="676"/>
      <c r="C20" s="676"/>
      <c r="D20" s="676"/>
      <c r="E20" s="676"/>
      <c r="F20" s="676"/>
      <c r="G20" s="676"/>
      <c r="H20" s="676"/>
      <c r="I20" s="676"/>
      <c r="J20" s="676"/>
    </row>
    <row r="21" spans="1:10" ht="20.25">
      <c r="A21" s="501" t="s">
        <v>3473</v>
      </c>
      <c r="B21" s="676"/>
      <c r="C21" s="676"/>
      <c r="D21" s="676"/>
      <c r="E21" s="676"/>
      <c r="F21" s="676"/>
    </row>
    <row r="22" spans="1:10">
      <c r="B22" s="689"/>
    </row>
  </sheetData>
  <mergeCells count="1">
    <mergeCell ref="E7:E8"/>
  </mergeCells>
  <pageMargins left="0.7" right="0.7" top="0.75" bottom="0.75" header="0.3" footer="0.3"/>
  <pageSetup scale="79" orientation="landscape" horizontalDpi="4294967295" verticalDpi="4294967295" r:id="rId1"/>
  <headerFooter>
    <oddHeader>&amp;R&amp;A</oddHeader>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15"/>
  <sheetViews>
    <sheetView view="pageLayout" zoomScaleNormal="100" workbookViewId="0">
      <selection activeCell="O3011" sqref="O3011"/>
    </sheetView>
  </sheetViews>
  <sheetFormatPr defaultColWidth="8.6640625" defaultRowHeight="15.75"/>
  <cols>
    <col min="1" max="1" width="12.88671875" style="560" customWidth="1"/>
    <col min="2" max="2" width="13" style="560" customWidth="1"/>
    <col min="3" max="3" width="11.44140625" style="560" bestFit="1" customWidth="1"/>
    <col min="4" max="4" width="16" style="560" bestFit="1" customWidth="1"/>
    <col min="5" max="5" width="7.6640625" style="560" hidden="1" customWidth="1"/>
    <col min="6" max="6" width="6.6640625" style="560" hidden="1" customWidth="1"/>
    <col min="7" max="7" width="11.21875" style="560" customWidth="1"/>
    <col min="8" max="8" width="7.109375" style="560" bestFit="1" customWidth="1"/>
    <col min="9" max="9" width="8.109375" style="560" hidden="1" customWidth="1"/>
    <col min="10" max="10" width="14.33203125" style="560" customWidth="1"/>
    <col min="11" max="11" width="12.6640625" style="560" customWidth="1"/>
    <col min="12" max="12" width="11.33203125" style="560" customWidth="1"/>
    <col min="13" max="13" width="12.44140625" style="521" customWidth="1"/>
    <col min="14" max="14" width="6.109375" style="521" customWidth="1"/>
    <col min="15" max="15" width="19.109375" style="522" customWidth="1"/>
    <col min="16" max="16384" width="8.6640625" style="523"/>
  </cols>
  <sheetData>
    <row r="1" spans="1:15" ht="21">
      <c r="A1" s="519" t="s">
        <v>300</v>
      </c>
      <c r="B1" s="520"/>
      <c r="C1" s="520"/>
      <c r="D1" s="520"/>
      <c r="E1" s="520"/>
      <c r="F1" s="520"/>
      <c r="G1" s="520"/>
      <c r="H1" s="520"/>
      <c r="I1" s="520"/>
      <c r="J1" s="520"/>
      <c r="K1" s="520"/>
      <c r="L1" s="520"/>
    </row>
    <row r="2" spans="1:15" ht="21">
      <c r="A2" s="524" t="s">
        <v>1693</v>
      </c>
      <c r="B2" s="520"/>
      <c r="C2" s="520"/>
      <c r="D2" s="520"/>
      <c r="E2" s="520"/>
      <c r="F2" s="520"/>
      <c r="G2" s="520"/>
      <c r="H2" s="520"/>
      <c r="I2" s="520"/>
      <c r="J2" s="520"/>
      <c r="K2" s="520"/>
      <c r="L2" s="520"/>
    </row>
    <row r="3" spans="1:15" ht="21">
      <c r="A3" s="524" t="s">
        <v>1694</v>
      </c>
      <c r="B3" s="520"/>
      <c r="C3" s="520"/>
      <c r="D3" s="520"/>
      <c r="E3" s="520"/>
      <c r="F3" s="520"/>
      <c r="G3" s="520"/>
      <c r="H3" s="520"/>
      <c r="I3" s="520"/>
      <c r="J3" s="520"/>
      <c r="K3" s="520"/>
      <c r="L3" s="520"/>
    </row>
    <row r="4" spans="1:15" ht="47.25">
      <c r="A4" s="525" t="s">
        <v>394</v>
      </c>
      <c r="B4" s="525" t="s">
        <v>395</v>
      </c>
      <c r="C4" s="525" t="s">
        <v>396</v>
      </c>
      <c r="D4" s="525" t="s">
        <v>397</v>
      </c>
      <c r="E4" s="526" t="s">
        <v>398</v>
      </c>
      <c r="F4" s="526" t="s">
        <v>399</v>
      </c>
      <c r="G4" s="526" t="s">
        <v>400</v>
      </c>
      <c r="H4" s="525" t="s">
        <v>401</v>
      </c>
      <c r="I4" s="526" t="s">
        <v>402</v>
      </c>
      <c r="J4" s="526" t="s">
        <v>403</v>
      </c>
      <c r="K4" s="527" t="s">
        <v>404</v>
      </c>
      <c r="L4" s="528" t="s">
        <v>1695</v>
      </c>
      <c r="M4" s="529" t="s">
        <v>1696</v>
      </c>
      <c r="N4" s="530" t="s">
        <v>405</v>
      </c>
      <c r="O4" s="531" t="s">
        <v>4</v>
      </c>
    </row>
    <row r="5" spans="1:15" s="225" customFormat="1" ht="47.25">
      <c r="A5" s="532" t="s">
        <v>406</v>
      </c>
      <c r="B5" s="533">
        <v>350</v>
      </c>
      <c r="C5" s="532" t="s">
        <v>407</v>
      </c>
      <c r="D5" s="532" t="s">
        <v>408</v>
      </c>
      <c r="E5" s="533">
        <v>3500001</v>
      </c>
      <c r="F5" s="533">
        <v>12988</v>
      </c>
      <c r="G5" s="534">
        <v>25569</v>
      </c>
      <c r="H5" s="533">
        <v>1</v>
      </c>
      <c r="I5" s="532" t="s">
        <v>409</v>
      </c>
      <c r="J5" s="532" t="s">
        <v>1697</v>
      </c>
      <c r="K5" s="535">
        <v>3815.92</v>
      </c>
      <c r="L5" s="536"/>
      <c r="M5" s="537" t="s">
        <v>174</v>
      </c>
      <c r="N5" s="537" t="s">
        <v>137</v>
      </c>
      <c r="O5" s="538">
        <f>IF(L5&lt;&gt;0,11.5/24*L5,K5)</f>
        <v>3815.92</v>
      </c>
    </row>
    <row r="6" spans="1:15" s="225" customFormat="1" ht="47.25">
      <c r="A6" s="532" t="s">
        <v>406</v>
      </c>
      <c r="B6" s="533">
        <v>353</v>
      </c>
      <c r="C6" s="532" t="s">
        <v>410</v>
      </c>
      <c r="D6" s="532" t="s">
        <v>411</v>
      </c>
      <c r="E6" s="533">
        <v>3530001</v>
      </c>
      <c r="F6" s="533">
        <v>13089</v>
      </c>
      <c r="G6" s="534">
        <v>39386</v>
      </c>
      <c r="H6" s="533">
        <v>1</v>
      </c>
      <c r="I6" s="532" t="s">
        <v>409</v>
      </c>
      <c r="J6" s="532" t="s">
        <v>1698</v>
      </c>
      <c r="K6" s="535">
        <v>35572.089999999997</v>
      </c>
      <c r="L6" s="536"/>
      <c r="M6" s="537" t="s">
        <v>174</v>
      </c>
      <c r="N6" s="537" t="s">
        <v>137</v>
      </c>
      <c r="O6" s="538">
        <f t="shared" ref="O6:O69" si="0">IF(L6&lt;&gt;0,11.5/24*L6,K6)</f>
        <v>35572.089999999997</v>
      </c>
    </row>
    <row r="7" spans="1:15" s="225" customFormat="1" ht="31.5">
      <c r="A7" s="532" t="s">
        <v>406</v>
      </c>
      <c r="B7" s="533">
        <v>353</v>
      </c>
      <c r="C7" s="532" t="s">
        <v>410</v>
      </c>
      <c r="D7" s="532" t="s">
        <v>408</v>
      </c>
      <c r="E7" s="533">
        <v>3530002</v>
      </c>
      <c r="F7" s="533">
        <v>338</v>
      </c>
      <c r="G7" s="534">
        <v>25780</v>
      </c>
      <c r="H7" s="539"/>
      <c r="I7" s="532" t="s">
        <v>409</v>
      </c>
      <c r="J7" s="532" t="s">
        <v>1699</v>
      </c>
      <c r="K7" s="535">
        <v>4085.58</v>
      </c>
      <c r="L7" s="536"/>
      <c r="M7" s="537" t="s">
        <v>174</v>
      </c>
      <c r="N7" s="537" t="s">
        <v>137</v>
      </c>
      <c r="O7" s="538">
        <f t="shared" si="0"/>
        <v>4085.58</v>
      </c>
    </row>
    <row r="8" spans="1:15" s="225" customFormat="1" ht="31.5">
      <c r="A8" s="532" t="s">
        <v>406</v>
      </c>
      <c r="B8" s="533">
        <v>353</v>
      </c>
      <c r="C8" s="532" t="s">
        <v>410</v>
      </c>
      <c r="D8" s="532" t="s">
        <v>408</v>
      </c>
      <c r="E8" s="533">
        <v>3530002</v>
      </c>
      <c r="F8" s="533">
        <v>339</v>
      </c>
      <c r="G8" s="534">
        <v>25780</v>
      </c>
      <c r="H8" s="533">
        <v>2</v>
      </c>
      <c r="I8" s="532" t="s">
        <v>409</v>
      </c>
      <c r="J8" s="532" t="s">
        <v>1700</v>
      </c>
      <c r="K8" s="535">
        <v>27448.68</v>
      </c>
      <c r="L8" s="536"/>
      <c r="M8" s="537" t="s">
        <v>174</v>
      </c>
      <c r="N8" s="537" t="s">
        <v>137</v>
      </c>
      <c r="O8" s="538">
        <f t="shared" si="0"/>
        <v>27448.68</v>
      </c>
    </row>
    <row r="9" spans="1:15" s="225" customFormat="1" ht="31.5">
      <c r="A9" s="532" t="s">
        <v>406</v>
      </c>
      <c r="B9" s="533">
        <v>353</v>
      </c>
      <c r="C9" s="532" t="s">
        <v>410</v>
      </c>
      <c r="D9" s="532" t="s">
        <v>408</v>
      </c>
      <c r="E9" s="533">
        <v>3530002</v>
      </c>
      <c r="F9" s="533">
        <v>340</v>
      </c>
      <c r="G9" s="534">
        <v>25780</v>
      </c>
      <c r="H9" s="539"/>
      <c r="I9" s="532" t="s">
        <v>409</v>
      </c>
      <c r="J9" s="532" t="s">
        <v>1701</v>
      </c>
      <c r="K9" s="535">
        <v>33159.040000000001</v>
      </c>
      <c r="L9" s="536"/>
      <c r="M9" s="537" t="s">
        <v>174</v>
      </c>
      <c r="N9" s="537" t="s">
        <v>137</v>
      </c>
      <c r="O9" s="538">
        <f t="shared" si="0"/>
        <v>33159.040000000001</v>
      </c>
    </row>
    <row r="10" spans="1:15" s="225" customFormat="1" ht="31.5">
      <c r="A10" s="532" t="s">
        <v>406</v>
      </c>
      <c r="B10" s="533">
        <v>353</v>
      </c>
      <c r="C10" s="532" t="s">
        <v>410</v>
      </c>
      <c r="D10" s="532" t="s">
        <v>408</v>
      </c>
      <c r="E10" s="533">
        <v>3530002</v>
      </c>
      <c r="F10" s="533">
        <v>341</v>
      </c>
      <c r="G10" s="534">
        <v>25780</v>
      </c>
      <c r="H10" s="539"/>
      <c r="I10" s="532" t="s">
        <v>409</v>
      </c>
      <c r="J10" s="532" t="s">
        <v>1702</v>
      </c>
      <c r="K10" s="535">
        <v>18278.080000000002</v>
      </c>
      <c r="L10" s="536"/>
      <c r="M10" s="537" t="s">
        <v>174</v>
      </c>
      <c r="N10" s="537" t="s">
        <v>137</v>
      </c>
      <c r="O10" s="538">
        <f t="shared" si="0"/>
        <v>18278.080000000002</v>
      </c>
    </row>
    <row r="11" spans="1:15" s="225" customFormat="1" ht="31.5">
      <c r="A11" s="532" t="s">
        <v>406</v>
      </c>
      <c r="B11" s="533">
        <v>353</v>
      </c>
      <c r="C11" s="532" t="s">
        <v>410</v>
      </c>
      <c r="D11" s="532" t="s">
        <v>408</v>
      </c>
      <c r="E11" s="533">
        <v>3530002</v>
      </c>
      <c r="F11" s="533">
        <v>343</v>
      </c>
      <c r="G11" s="534">
        <v>25780</v>
      </c>
      <c r="H11" s="539"/>
      <c r="I11" s="532" t="s">
        <v>409</v>
      </c>
      <c r="J11" s="532" t="s">
        <v>1703</v>
      </c>
      <c r="K11" s="535">
        <v>2533.0700000000002</v>
      </c>
      <c r="L11" s="536"/>
      <c r="M11" s="537" t="s">
        <v>174</v>
      </c>
      <c r="N11" s="537" t="s">
        <v>137</v>
      </c>
      <c r="O11" s="538">
        <f t="shared" si="0"/>
        <v>2533.0700000000002</v>
      </c>
    </row>
    <row r="12" spans="1:15" s="225" customFormat="1" ht="31.5">
      <c r="A12" s="532" t="s">
        <v>406</v>
      </c>
      <c r="B12" s="533">
        <v>353</v>
      </c>
      <c r="C12" s="532" t="s">
        <v>410</v>
      </c>
      <c r="D12" s="532" t="s">
        <v>408</v>
      </c>
      <c r="E12" s="533">
        <v>3530002</v>
      </c>
      <c r="F12" s="533">
        <v>344</v>
      </c>
      <c r="G12" s="534">
        <v>25780</v>
      </c>
      <c r="H12" s="539"/>
      <c r="I12" s="532" t="s">
        <v>409</v>
      </c>
      <c r="J12" s="532" t="s">
        <v>1704</v>
      </c>
      <c r="K12" s="535">
        <v>6546.34</v>
      </c>
      <c r="L12" s="536"/>
      <c r="M12" s="537" t="s">
        <v>174</v>
      </c>
      <c r="N12" s="537" t="s">
        <v>137</v>
      </c>
      <c r="O12" s="538">
        <f t="shared" si="0"/>
        <v>6546.34</v>
      </c>
    </row>
    <row r="13" spans="1:15" s="225" customFormat="1" ht="31.5">
      <c r="A13" s="532" t="s">
        <v>406</v>
      </c>
      <c r="B13" s="533">
        <v>353</v>
      </c>
      <c r="C13" s="532" t="s">
        <v>410</v>
      </c>
      <c r="D13" s="532" t="s">
        <v>408</v>
      </c>
      <c r="E13" s="533">
        <v>3530002</v>
      </c>
      <c r="F13" s="533">
        <v>345</v>
      </c>
      <c r="G13" s="534">
        <v>25780</v>
      </c>
      <c r="H13" s="539"/>
      <c r="I13" s="532" t="s">
        <v>409</v>
      </c>
      <c r="J13" s="532" t="s">
        <v>1705</v>
      </c>
      <c r="K13" s="535">
        <v>3600.49</v>
      </c>
      <c r="L13" s="536"/>
      <c r="M13" s="537" t="s">
        <v>174</v>
      </c>
      <c r="N13" s="537" t="s">
        <v>137</v>
      </c>
      <c r="O13" s="538">
        <f t="shared" si="0"/>
        <v>3600.49</v>
      </c>
    </row>
    <row r="14" spans="1:15" s="225" customFormat="1" ht="31.5">
      <c r="A14" s="532" t="s">
        <v>406</v>
      </c>
      <c r="B14" s="533">
        <v>353</v>
      </c>
      <c r="C14" s="532" t="s">
        <v>410</v>
      </c>
      <c r="D14" s="532" t="s">
        <v>408</v>
      </c>
      <c r="E14" s="533">
        <v>3530002</v>
      </c>
      <c r="F14" s="533">
        <v>346</v>
      </c>
      <c r="G14" s="534">
        <v>25780</v>
      </c>
      <c r="H14" s="539"/>
      <c r="I14" s="532" t="s">
        <v>409</v>
      </c>
      <c r="J14" s="532" t="s">
        <v>1706</v>
      </c>
      <c r="K14" s="535">
        <v>5709.9</v>
      </c>
      <c r="L14" s="536"/>
      <c r="M14" s="537" t="s">
        <v>174</v>
      </c>
      <c r="N14" s="537" t="s">
        <v>137</v>
      </c>
      <c r="O14" s="538">
        <f t="shared" si="0"/>
        <v>5709.9</v>
      </c>
    </row>
    <row r="15" spans="1:15" s="225" customFormat="1" ht="31.5">
      <c r="A15" s="532" t="s">
        <v>406</v>
      </c>
      <c r="B15" s="533">
        <v>353</v>
      </c>
      <c r="C15" s="532" t="s">
        <v>410</v>
      </c>
      <c r="D15" s="532" t="s">
        <v>408</v>
      </c>
      <c r="E15" s="533">
        <v>3530002</v>
      </c>
      <c r="F15" s="533">
        <v>347</v>
      </c>
      <c r="G15" s="534">
        <v>25780</v>
      </c>
      <c r="H15" s="533">
        <v>6</v>
      </c>
      <c r="I15" s="532" t="s">
        <v>409</v>
      </c>
      <c r="J15" s="532" t="s">
        <v>1707</v>
      </c>
      <c r="K15" s="535">
        <v>3984.74</v>
      </c>
      <c r="L15" s="536"/>
      <c r="M15" s="537" t="s">
        <v>174</v>
      </c>
      <c r="N15" s="537" t="s">
        <v>137</v>
      </c>
      <c r="O15" s="538">
        <f t="shared" si="0"/>
        <v>3984.74</v>
      </c>
    </row>
    <row r="16" spans="1:15" s="225" customFormat="1" ht="31.5">
      <c r="A16" s="532" t="s">
        <v>406</v>
      </c>
      <c r="B16" s="533">
        <v>353</v>
      </c>
      <c r="C16" s="532" t="s">
        <v>410</v>
      </c>
      <c r="D16" s="532" t="s">
        <v>408</v>
      </c>
      <c r="E16" s="533">
        <v>3530002</v>
      </c>
      <c r="F16" s="533">
        <v>348</v>
      </c>
      <c r="G16" s="534">
        <v>25780</v>
      </c>
      <c r="H16" s="539"/>
      <c r="I16" s="532" t="s">
        <v>409</v>
      </c>
      <c r="J16" s="532" t="s">
        <v>1708</v>
      </c>
      <c r="K16" s="535">
        <v>2562.27</v>
      </c>
      <c r="L16" s="536"/>
      <c r="M16" s="537" t="s">
        <v>174</v>
      </c>
      <c r="N16" s="537" t="s">
        <v>137</v>
      </c>
      <c r="O16" s="538">
        <f t="shared" si="0"/>
        <v>2562.27</v>
      </c>
    </row>
    <row r="17" spans="1:15" s="225" customFormat="1" ht="31.5">
      <c r="A17" s="532" t="s">
        <v>406</v>
      </c>
      <c r="B17" s="533">
        <v>353</v>
      </c>
      <c r="C17" s="532" t="s">
        <v>410</v>
      </c>
      <c r="D17" s="532" t="s">
        <v>408</v>
      </c>
      <c r="E17" s="533">
        <v>3530002</v>
      </c>
      <c r="F17" s="533">
        <v>349</v>
      </c>
      <c r="G17" s="534">
        <v>25780</v>
      </c>
      <c r="H17" s="533">
        <v>3</v>
      </c>
      <c r="I17" s="532" t="s">
        <v>409</v>
      </c>
      <c r="J17" s="532" t="s">
        <v>1709</v>
      </c>
      <c r="K17" s="535">
        <v>18802.03</v>
      </c>
      <c r="L17" s="536"/>
      <c r="M17" s="537" t="s">
        <v>174</v>
      </c>
      <c r="N17" s="537" t="s">
        <v>137</v>
      </c>
      <c r="O17" s="538">
        <f t="shared" si="0"/>
        <v>18802.03</v>
      </c>
    </row>
    <row r="18" spans="1:15" s="225" customFormat="1" ht="31.5">
      <c r="A18" s="532" t="s">
        <v>406</v>
      </c>
      <c r="B18" s="533">
        <v>353</v>
      </c>
      <c r="C18" s="532" t="s">
        <v>410</v>
      </c>
      <c r="D18" s="532" t="s">
        <v>408</v>
      </c>
      <c r="E18" s="533">
        <v>3530002</v>
      </c>
      <c r="F18" s="533">
        <v>350</v>
      </c>
      <c r="G18" s="534">
        <v>25780</v>
      </c>
      <c r="H18" s="540"/>
      <c r="I18" s="532" t="s">
        <v>409</v>
      </c>
      <c r="J18" s="532" t="s">
        <v>1710</v>
      </c>
      <c r="K18" s="535">
        <v>17122.73</v>
      </c>
      <c r="L18" s="536"/>
      <c r="M18" s="537" t="s">
        <v>174</v>
      </c>
      <c r="N18" s="537" t="s">
        <v>137</v>
      </c>
      <c r="O18" s="538">
        <f t="shared" si="0"/>
        <v>17122.73</v>
      </c>
    </row>
    <row r="19" spans="1:15" s="225" customFormat="1" ht="31.5">
      <c r="A19" s="532" t="s">
        <v>406</v>
      </c>
      <c r="B19" s="533">
        <v>353</v>
      </c>
      <c r="C19" s="532" t="s">
        <v>410</v>
      </c>
      <c r="D19" s="532" t="s">
        <v>408</v>
      </c>
      <c r="E19" s="533">
        <v>3530002</v>
      </c>
      <c r="F19" s="533">
        <v>351</v>
      </c>
      <c r="G19" s="534">
        <v>25780</v>
      </c>
      <c r="H19" s="533">
        <v>2</v>
      </c>
      <c r="I19" s="532" t="s">
        <v>409</v>
      </c>
      <c r="J19" s="532" t="s">
        <v>1711</v>
      </c>
      <c r="K19" s="535">
        <v>4188.75</v>
      </c>
      <c r="L19" s="536"/>
      <c r="M19" s="537" t="s">
        <v>174</v>
      </c>
      <c r="N19" s="537" t="s">
        <v>137</v>
      </c>
      <c r="O19" s="538">
        <f t="shared" si="0"/>
        <v>4188.75</v>
      </c>
    </row>
    <row r="20" spans="1:15" s="225" customFormat="1" ht="31.5">
      <c r="A20" s="532" t="s">
        <v>406</v>
      </c>
      <c r="B20" s="533">
        <v>353</v>
      </c>
      <c r="C20" s="532" t="s">
        <v>410</v>
      </c>
      <c r="D20" s="532" t="s">
        <v>408</v>
      </c>
      <c r="E20" s="533">
        <v>3530002</v>
      </c>
      <c r="F20" s="533">
        <v>352</v>
      </c>
      <c r="G20" s="534">
        <v>25780</v>
      </c>
      <c r="H20" s="533">
        <v>5</v>
      </c>
      <c r="I20" s="532" t="s">
        <v>409</v>
      </c>
      <c r="J20" s="532" t="s">
        <v>1712</v>
      </c>
      <c r="K20" s="535">
        <v>7757.88</v>
      </c>
      <c r="L20" s="536"/>
      <c r="M20" s="537" t="s">
        <v>174</v>
      </c>
      <c r="N20" s="537" t="s">
        <v>137</v>
      </c>
      <c r="O20" s="538">
        <f t="shared" si="0"/>
        <v>7757.88</v>
      </c>
    </row>
    <row r="21" spans="1:15" s="225" customFormat="1" ht="31.5">
      <c r="A21" s="532" t="s">
        <v>406</v>
      </c>
      <c r="B21" s="533">
        <v>353</v>
      </c>
      <c r="C21" s="532" t="s">
        <v>410</v>
      </c>
      <c r="D21" s="532" t="s">
        <v>408</v>
      </c>
      <c r="E21" s="533">
        <v>3530002</v>
      </c>
      <c r="F21" s="533">
        <v>353</v>
      </c>
      <c r="G21" s="534">
        <v>25780</v>
      </c>
      <c r="H21" s="533">
        <v>1</v>
      </c>
      <c r="I21" s="532" t="s">
        <v>409</v>
      </c>
      <c r="J21" s="532" t="s">
        <v>1713</v>
      </c>
      <c r="K21" s="535">
        <v>15866.48</v>
      </c>
      <c r="L21" s="536"/>
      <c r="M21" s="537" t="s">
        <v>174</v>
      </c>
      <c r="N21" s="537" t="s">
        <v>137</v>
      </c>
      <c r="O21" s="538">
        <f t="shared" si="0"/>
        <v>15866.48</v>
      </c>
    </row>
    <row r="22" spans="1:15" s="225" customFormat="1" ht="31.5">
      <c r="A22" s="532" t="s">
        <v>406</v>
      </c>
      <c r="B22" s="533">
        <v>353</v>
      </c>
      <c r="C22" s="532" t="s">
        <v>410</v>
      </c>
      <c r="D22" s="532" t="s">
        <v>408</v>
      </c>
      <c r="E22" s="533">
        <v>3530002</v>
      </c>
      <c r="F22" s="533">
        <v>354</v>
      </c>
      <c r="G22" s="534">
        <v>25780</v>
      </c>
      <c r="H22" s="533">
        <v>3</v>
      </c>
      <c r="I22" s="532" t="s">
        <v>409</v>
      </c>
      <c r="J22" s="532" t="s">
        <v>1714</v>
      </c>
      <c r="K22" s="535">
        <v>6325.16</v>
      </c>
      <c r="L22" s="536"/>
      <c r="M22" s="537" t="s">
        <v>174</v>
      </c>
      <c r="N22" s="537" t="s">
        <v>137</v>
      </c>
      <c r="O22" s="538">
        <f t="shared" si="0"/>
        <v>6325.16</v>
      </c>
    </row>
    <row r="23" spans="1:15" s="225" customFormat="1" ht="31.5">
      <c r="A23" s="532" t="s">
        <v>406</v>
      </c>
      <c r="B23" s="533">
        <v>353</v>
      </c>
      <c r="C23" s="532" t="s">
        <v>410</v>
      </c>
      <c r="D23" s="532" t="s">
        <v>408</v>
      </c>
      <c r="E23" s="533">
        <v>3530002</v>
      </c>
      <c r="F23" s="533">
        <v>355</v>
      </c>
      <c r="G23" s="534">
        <v>25780</v>
      </c>
      <c r="H23" s="533">
        <v>4</v>
      </c>
      <c r="I23" s="532" t="s">
        <v>409</v>
      </c>
      <c r="J23" s="532" t="s">
        <v>1715</v>
      </c>
      <c r="K23" s="535">
        <v>10474.23</v>
      </c>
      <c r="L23" s="536"/>
      <c r="M23" s="537" t="s">
        <v>174</v>
      </c>
      <c r="N23" s="537" t="s">
        <v>137</v>
      </c>
      <c r="O23" s="538">
        <f t="shared" si="0"/>
        <v>10474.23</v>
      </c>
    </row>
    <row r="24" spans="1:15" s="225" customFormat="1" ht="47.25">
      <c r="A24" s="532" t="s">
        <v>406</v>
      </c>
      <c r="B24" s="533">
        <v>353</v>
      </c>
      <c r="C24" s="532" t="s">
        <v>410</v>
      </c>
      <c r="D24" s="532" t="s">
        <v>408</v>
      </c>
      <c r="E24" s="533">
        <v>3530002</v>
      </c>
      <c r="F24" s="533">
        <v>356</v>
      </c>
      <c r="G24" s="534">
        <v>26389</v>
      </c>
      <c r="H24" s="539"/>
      <c r="I24" s="532" t="s">
        <v>409</v>
      </c>
      <c r="J24" s="532" t="s">
        <v>1716</v>
      </c>
      <c r="K24" s="535">
        <v>840.3</v>
      </c>
      <c r="L24" s="536"/>
      <c r="M24" s="537" t="s">
        <v>174</v>
      </c>
      <c r="N24" s="537" t="s">
        <v>137</v>
      </c>
      <c r="O24" s="538">
        <f t="shared" si="0"/>
        <v>840.3</v>
      </c>
    </row>
    <row r="25" spans="1:15" s="225" customFormat="1" ht="63">
      <c r="A25" s="532" t="s">
        <v>406</v>
      </c>
      <c r="B25" s="533">
        <v>353</v>
      </c>
      <c r="C25" s="532" t="s">
        <v>410</v>
      </c>
      <c r="D25" s="532" t="s">
        <v>408</v>
      </c>
      <c r="E25" s="533">
        <v>3530002</v>
      </c>
      <c r="F25" s="533">
        <v>357</v>
      </c>
      <c r="G25" s="534">
        <v>26389</v>
      </c>
      <c r="H25" s="541">
        <v>3</v>
      </c>
      <c r="I25" s="532" t="s">
        <v>409</v>
      </c>
      <c r="J25" s="532" t="s">
        <v>1717</v>
      </c>
      <c r="K25" s="535">
        <v>2728.59</v>
      </c>
      <c r="L25" s="536"/>
      <c r="M25" s="537" t="s">
        <v>174</v>
      </c>
      <c r="N25" s="537" t="s">
        <v>137</v>
      </c>
      <c r="O25" s="538">
        <f t="shared" si="0"/>
        <v>2728.59</v>
      </c>
    </row>
    <row r="26" spans="1:15" s="225" customFormat="1" ht="31.5">
      <c r="A26" s="532" t="s">
        <v>406</v>
      </c>
      <c r="B26" s="533">
        <v>353</v>
      </c>
      <c r="C26" s="532" t="s">
        <v>410</v>
      </c>
      <c r="D26" s="532" t="s">
        <v>408</v>
      </c>
      <c r="E26" s="533">
        <v>3530002</v>
      </c>
      <c r="F26" s="533">
        <v>358</v>
      </c>
      <c r="G26" s="534">
        <v>26542</v>
      </c>
      <c r="H26" s="542">
        <v>1</v>
      </c>
      <c r="I26" s="532" t="s">
        <v>409</v>
      </c>
      <c r="J26" s="532" t="s">
        <v>1718</v>
      </c>
      <c r="K26" s="535">
        <v>183.75</v>
      </c>
      <c r="L26" s="536"/>
      <c r="M26" s="537" t="s">
        <v>174</v>
      </c>
      <c r="N26" s="537" t="s">
        <v>137</v>
      </c>
      <c r="O26" s="538">
        <f t="shared" si="0"/>
        <v>183.75</v>
      </c>
    </row>
    <row r="27" spans="1:15" s="225" customFormat="1" ht="31.5">
      <c r="A27" s="532" t="s">
        <v>406</v>
      </c>
      <c r="B27" s="533">
        <v>353</v>
      </c>
      <c r="C27" s="532" t="s">
        <v>410</v>
      </c>
      <c r="D27" s="532" t="s">
        <v>408</v>
      </c>
      <c r="E27" s="533">
        <v>3530002</v>
      </c>
      <c r="F27" s="533">
        <v>361</v>
      </c>
      <c r="G27" s="534">
        <v>27210</v>
      </c>
      <c r="H27" s="543"/>
      <c r="I27" s="532" t="s">
        <v>409</v>
      </c>
      <c r="J27" s="532" t="s">
        <v>1719</v>
      </c>
      <c r="K27" s="535">
        <v>39.700000000000003</v>
      </c>
      <c r="L27" s="536"/>
      <c r="M27" s="537" t="s">
        <v>174</v>
      </c>
      <c r="N27" s="537" t="s">
        <v>137</v>
      </c>
      <c r="O27" s="538">
        <f t="shared" si="0"/>
        <v>39.700000000000003</v>
      </c>
    </row>
    <row r="28" spans="1:15" s="225" customFormat="1" ht="31.5">
      <c r="A28" s="532" t="s">
        <v>406</v>
      </c>
      <c r="B28" s="533">
        <v>353</v>
      </c>
      <c r="C28" s="532" t="s">
        <v>410</v>
      </c>
      <c r="D28" s="532" t="s">
        <v>408</v>
      </c>
      <c r="E28" s="533">
        <v>3530002</v>
      </c>
      <c r="F28" s="533">
        <v>364</v>
      </c>
      <c r="G28" s="534">
        <v>27667</v>
      </c>
      <c r="H28" s="533">
        <v>1</v>
      </c>
      <c r="I28" s="532" t="s">
        <v>409</v>
      </c>
      <c r="J28" s="532" t="s">
        <v>1720</v>
      </c>
      <c r="K28" s="535">
        <v>2743.6</v>
      </c>
      <c r="L28" s="536"/>
      <c r="M28" s="537" t="s">
        <v>174</v>
      </c>
      <c r="N28" s="537" t="s">
        <v>137</v>
      </c>
      <c r="O28" s="538">
        <f t="shared" si="0"/>
        <v>2743.6</v>
      </c>
    </row>
    <row r="29" spans="1:15" s="225" customFormat="1" ht="47.25">
      <c r="A29" s="532" t="s">
        <v>406</v>
      </c>
      <c r="B29" s="533">
        <v>353</v>
      </c>
      <c r="C29" s="532" t="s">
        <v>410</v>
      </c>
      <c r="D29" s="532" t="s">
        <v>408</v>
      </c>
      <c r="E29" s="533">
        <v>3530002</v>
      </c>
      <c r="F29" s="533">
        <v>365</v>
      </c>
      <c r="G29" s="534">
        <v>27667</v>
      </c>
      <c r="H29" s="533">
        <v>1</v>
      </c>
      <c r="I29" s="532" t="s">
        <v>409</v>
      </c>
      <c r="J29" s="532" t="s">
        <v>1721</v>
      </c>
      <c r="K29" s="535">
        <v>298.29000000000002</v>
      </c>
      <c r="L29" s="536"/>
      <c r="M29" s="537" t="s">
        <v>174</v>
      </c>
      <c r="N29" s="537" t="s">
        <v>137</v>
      </c>
      <c r="O29" s="538">
        <f t="shared" si="0"/>
        <v>298.29000000000002</v>
      </c>
    </row>
    <row r="30" spans="1:15" s="225" customFormat="1" ht="31.5">
      <c r="A30" s="532" t="s">
        <v>406</v>
      </c>
      <c r="B30" s="533">
        <v>353</v>
      </c>
      <c r="C30" s="532" t="s">
        <v>410</v>
      </c>
      <c r="D30" s="532" t="s">
        <v>408</v>
      </c>
      <c r="E30" s="533">
        <v>3530002</v>
      </c>
      <c r="F30" s="533">
        <v>366</v>
      </c>
      <c r="G30" s="534">
        <v>27667</v>
      </c>
      <c r="H30" s="539"/>
      <c r="I30" s="532" t="s">
        <v>409</v>
      </c>
      <c r="J30" s="532" t="s">
        <v>1722</v>
      </c>
      <c r="K30" s="535">
        <v>1145.51</v>
      </c>
      <c r="L30" s="536"/>
      <c r="M30" s="537" t="s">
        <v>174</v>
      </c>
      <c r="N30" s="537" t="s">
        <v>137</v>
      </c>
      <c r="O30" s="538">
        <f t="shared" si="0"/>
        <v>1145.51</v>
      </c>
    </row>
    <row r="31" spans="1:15" s="225" customFormat="1" ht="31.5">
      <c r="A31" s="532" t="s">
        <v>406</v>
      </c>
      <c r="B31" s="533">
        <v>353</v>
      </c>
      <c r="C31" s="532" t="s">
        <v>410</v>
      </c>
      <c r="D31" s="532" t="s">
        <v>408</v>
      </c>
      <c r="E31" s="533">
        <v>3530002</v>
      </c>
      <c r="F31" s="533">
        <v>369</v>
      </c>
      <c r="G31" s="534">
        <v>28306</v>
      </c>
      <c r="H31" s="533">
        <v>1</v>
      </c>
      <c r="I31" s="532" t="s">
        <v>409</v>
      </c>
      <c r="J31" s="532" t="s">
        <v>1723</v>
      </c>
      <c r="K31" s="535">
        <v>23108.79</v>
      </c>
      <c r="L31" s="536"/>
      <c r="M31" s="537" t="s">
        <v>174</v>
      </c>
      <c r="N31" s="537" t="s">
        <v>137</v>
      </c>
      <c r="O31" s="538">
        <f t="shared" si="0"/>
        <v>23108.79</v>
      </c>
    </row>
    <row r="32" spans="1:15" s="225" customFormat="1" ht="31.5">
      <c r="A32" s="532" t="s">
        <v>406</v>
      </c>
      <c r="B32" s="533">
        <v>353</v>
      </c>
      <c r="C32" s="532" t="s">
        <v>410</v>
      </c>
      <c r="D32" s="532" t="s">
        <v>408</v>
      </c>
      <c r="E32" s="533">
        <v>3530002</v>
      </c>
      <c r="F32" s="533">
        <v>370</v>
      </c>
      <c r="G32" s="534">
        <v>28306</v>
      </c>
      <c r="H32" s="533">
        <v>6</v>
      </c>
      <c r="I32" s="532" t="s">
        <v>409</v>
      </c>
      <c r="J32" s="532" t="s">
        <v>1724</v>
      </c>
      <c r="K32" s="535">
        <v>1413.39</v>
      </c>
      <c r="L32" s="536"/>
      <c r="M32" s="537" t="s">
        <v>174</v>
      </c>
      <c r="N32" s="537" t="s">
        <v>137</v>
      </c>
      <c r="O32" s="538">
        <f t="shared" si="0"/>
        <v>1413.39</v>
      </c>
    </row>
    <row r="33" spans="1:15" s="225" customFormat="1" ht="31.5">
      <c r="A33" s="532" t="s">
        <v>406</v>
      </c>
      <c r="B33" s="533">
        <v>353</v>
      </c>
      <c r="C33" s="532" t="s">
        <v>410</v>
      </c>
      <c r="D33" s="532" t="s">
        <v>408</v>
      </c>
      <c r="E33" s="533">
        <v>3530002</v>
      </c>
      <c r="F33" s="533">
        <v>371</v>
      </c>
      <c r="G33" s="534">
        <v>28306</v>
      </c>
      <c r="H33" s="539"/>
      <c r="I33" s="532" t="s">
        <v>409</v>
      </c>
      <c r="J33" s="532" t="s">
        <v>1725</v>
      </c>
      <c r="K33" s="535">
        <v>8252.93</v>
      </c>
      <c r="L33" s="536"/>
      <c r="M33" s="537" t="s">
        <v>174</v>
      </c>
      <c r="N33" s="537" t="s">
        <v>137</v>
      </c>
      <c r="O33" s="538">
        <f t="shared" si="0"/>
        <v>8252.93</v>
      </c>
    </row>
    <row r="34" spans="1:15" s="225" customFormat="1" ht="31.5">
      <c r="A34" s="532" t="s">
        <v>406</v>
      </c>
      <c r="B34" s="533">
        <v>353</v>
      </c>
      <c r="C34" s="532" t="s">
        <v>410</v>
      </c>
      <c r="D34" s="532" t="s">
        <v>408</v>
      </c>
      <c r="E34" s="533">
        <v>3530002</v>
      </c>
      <c r="F34" s="533">
        <v>372</v>
      </c>
      <c r="G34" s="534">
        <v>28306</v>
      </c>
      <c r="H34" s="542">
        <v>1</v>
      </c>
      <c r="I34" s="532" t="s">
        <v>409</v>
      </c>
      <c r="J34" s="532" t="s">
        <v>1726</v>
      </c>
      <c r="K34" s="535">
        <v>5526.15</v>
      </c>
      <c r="L34" s="536"/>
      <c r="M34" s="537" t="s">
        <v>174</v>
      </c>
      <c r="N34" s="537" t="s">
        <v>137</v>
      </c>
      <c r="O34" s="538">
        <f t="shared" si="0"/>
        <v>5526.15</v>
      </c>
    </row>
    <row r="35" spans="1:15" s="225" customFormat="1" ht="31.5">
      <c r="A35" s="532" t="s">
        <v>406</v>
      </c>
      <c r="B35" s="533">
        <v>353</v>
      </c>
      <c r="C35" s="532" t="s">
        <v>410</v>
      </c>
      <c r="D35" s="532" t="s">
        <v>408</v>
      </c>
      <c r="E35" s="533">
        <v>3530002</v>
      </c>
      <c r="F35" s="533">
        <v>373</v>
      </c>
      <c r="G35" s="534">
        <v>28306</v>
      </c>
      <c r="H35" s="533">
        <v>2</v>
      </c>
      <c r="I35" s="532" t="s">
        <v>409</v>
      </c>
      <c r="J35" s="532" t="s">
        <v>1727</v>
      </c>
      <c r="K35" s="535">
        <v>3395.63</v>
      </c>
      <c r="L35" s="536"/>
      <c r="M35" s="537" t="s">
        <v>174</v>
      </c>
      <c r="N35" s="537" t="s">
        <v>137</v>
      </c>
      <c r="O35" s="538">
        <f t="shared" si="0"/>
        <v>3395.63</v>
      </c>
    </row>
    <row r="36" spans="1:15" s="225" customFormat="1" ht="31.5">
      <c r="A36" s="532" t="s">
        <v>406</v>
      </c>
      <c r="B36" s="533">
        <v>353</v>
      </c>
      <c r="C36" s="532" t="s">
        <v>410</v>
      </c>
      <c r="D36" s="532" t="s">
        <v>408</v>
      </c>
      <c r="E36" s="533">
        <v>3530002</v>
      </c>
      <c r="F36" s="533">
        <v>374</v>
      </c>
      <c r="G36" s="534">
        <v>28306</v>
      </c>
      <c r="H36" s="539"/>
      <c r="I36" s="532" t="s">
        <v>409</v>
      </c>
      <c r="J36" s="532" t="s">
        <v>1706</v>
      </c>
      <c r="K36" s="535">
        <v>188.6</v>
      </c>
      <c r="L36" s="536"/>
      <c r="M36" s="537" t="s">
        <v>174</v>
      </c>
      <c r="N36" s="537" t="s">
        <v>137</v>
      </c>
      <c r="O36" s="538">
        <f t="shared" si="0"/>
        <v>188.6</v>
      </c>
    </row>
    <row r="37" spans="1:15" s="225" customFormat="1" ht="31.5">
      <c r="A37" s="532" t="s">
        <v>406</v>
      </c>
      <c r="B37" s="533">
        <v>353</v>
      </c>
      <c r="C37" s="532" t="s">
        <v>410</v>
      </c>
      <c r="D37" s="532" t="s">
        <v>408</v>
      </c>
      <c r="E37" s="533">
        <v>3530002</v>
      </c>
      <c r="F37" s="533">
        <v>375</v>
      </c>
      <c r="G37" s="534">
        <v>28306</v>
      </c>
      <c r="H37" s="539"/>
      <c r="I37" s="532" t="s">
        <v>409</v>
      </c>
      <c r="J37" s="532" t="s">
        <v>1701</v>
      </c>
      <c r="K37" s="535">
        <v>3713.25</v>
      </c>
      <c r="L37" s="536"/>
      <c r="M37" s="537" t="s">
        <v>174</v>
      </c>
      <c r="N37" s="537" t="s">
        <v>137</v>
      </c>
      <c r="O37" s="538">
        <f t="shared" si="0"/>
        <v>3713.25</v>
      </c>
    </row>
    <row r="38" spans="1:15" s="225" customFormat="1" ht="31.5">
      <c r="A38" s="532" t="s">
        <v>406</v>
      </c>
      <c r="B38" s="533">
        <v>353</v>
      </c>
      <c r="C38" s="532" t="s">
        <v>410</v>
      </c>
      <c r="D38" s="532" t="s">
        <v>408</v>
      </c>
      <c r="E38" s="533">
        <v>3530002</v>
      </c>
      <c r="F38" s="533">
        <v>376</v>
      </c>
      <c r="G38" s="534">
        <v>28459</v>
      </c>
      <c r="H38" s="533">
        <v>6</v>
      </c>
      <c r="I38" s="532" t="s">
        <v>409</v>
      </c>
      <c r="J38" s="532" t="s">
        <v>1728</v>
      </c>
      <c r="K38" s="535">
        <v>2875.55</v>
      </c>
      <c r="L38" s="536"/>
      <c r="M38" s="537" t="s">
        <v>174</v>
      </c>
      <c r="N38" s="537" t="s">
        <v>137</v>
      </c>
      <c r="O38" s="538">
        <f t="shared" si="0"/>
        <v>2875.55</v>
      </c>
    </row>
    <row r="39" spans="1:15" s="225" customFormat="1" ht="47.25">
      <c r="A39" s="532" t="s">
        <v>406</v>
      </c>
      <c r="B39" s="533">
        <v>353</v>
      </c>
      <c r="C39" s="532" t="s">
        <v>410</v>
      </c>
      <c r="D39" s="532" t="s">
        <v>408</v>
      </c>
      <c r="E39" s="533">
        <v>3530002</v>
      </c>
      <c r="F39" s="533">
        <v>377</v>
      </c>
      <c r="G39" s="534">
        <v>28459</v>
      </c>
      <c r="H39" s="539"/>
      <c r="I39" s="532" t="s">
        <v>409</v>
      </c>
      <c r="J39" s="532" t="s">
        <v>1729</v>
      </c>
      <c r="K39" s="535">
        <v>359.88</v>
      </c>
      <c r="L39" s="536"/>
      <c r="M39" s="537" t="s">
        <v>174</v>
      </c>
      <c r="N39" s="537" t="s">
        <v>137</v>
      </c>
      <c r="O39" s="538">
        <f t="shared" si="0"/>
        <v>359.88</v>
      </c>
    </row>
    <row r="40" spans="1:15" s="225" customFormat="1" ht="31.5">
      <c r="A40" s="532" t="s">
        <v>406</v>
      </c>
      <c r="B40" s="533">
        <v>353</v>
      </c>
      <c r="C40" s="532" t="s">
        <v>410</v>
      </c>
      <c r="D40" s="532" t="s">
        <v>408</v>
      </c>
      <c r="E40" s="533">
        <v>3530002</v>
      </c>
      <c r="F40" s="533">
        <v>378</v>
      </c>
      <c r="G40" s="534">
        <v>28459</v>
      </c>
      <c r="H40" s="539"/>
      <c r="I40" s="532" t="s">
        <v>409</v>
      </c>
      <c r="J40" s="532" t="s">
        <v>1730</v>
      </c>
      <c r="K40" s="535">
        <v>119.04</v>
      </c>
      <c r="L40" s="536"/>
      <c r="M40" s="537" t="s">
        <v>174</v>
      </c>
      <c r="N40" s="537" t="s">
        <v>137</v>
      </c>
      <c r="O40" s="538">
        <f t="shared" si="0"/>
        <v>119.04</v>
      </c>
    </row>
    <row r="41" spans="1:15" s="225" customFormat="1" ht="31.5">
      <c r="A41" s="532" t="s">
        <v>406</v>
      </c>
      <c r="B41" s="533">
        <v>353</v>
      </c>
      <c r="C41" s="532" t="s">
        <v>410</v>
      </c>
      <c r="D41" s="532" t="s">
        <v>408</v>
      </c>
      <c r="E41" s="533">
        <v>3530002</v>
      </c>
      <c r="F41" s="533">
        <v>379</v>
      </c>
      <c r="G41" s="534">
        <v>28794</v>
      </c>
      <c r="H41" s="533">
        <v>5</v>
      </c>
      <c r="I41" s="532" t="s">
        <v>409</v>
      </c>
      <c r="J41" s="532" t="s">
        <v>1731</v>
      </c>
      <c r="K41" s="535">
        <v>745.7</v>
      </c>
      <c r="L41" s="536"/>
      <c r="M41" s="537" t="s">
        <v>174</v>
      </c>
      <c r="N41" s="537" t="s">
        <v>137</v>
      </c>
      <c r="O41" s="538">
        <f t="shared" si="0"/>
        <v>745.7</v>
      </c>
    </row>
    <row r="42" spans="1:15" s="225" customFormat="1" ht="31.5">
      <c r="A42" s="532" t="s">
        <v>406</v>
      </c>
      <c r="B42" s="533">
        <v>353</v>
      </c>
      <c r="C42" s="532" t="s">
        <v>410</v>
      </c>
      <c r="D42" s="532" t="s">
        <v>408</v>
      </c>
      <c r="E42" s="533">
        <v>3530002</v>
      </c>
      <c r="F42" s="533">
        <v>380</v>
      </c>
      <c r="G42" s="534">
        <v>28794</v>
      </c>
      <c r="H42" s="533">
        <v>7</v>
      </c>
      <c r="I42" s="532" t="s">
        <v>409</v>
      </c>
      <c r="J42" s="532" t="s">
        <v>1732</v>
      </c>
      <c r="K42" s="535">
        <v>62.86</v>
      </c>
      <c r="L42" s="536"/>
      <c r="M42" s="537" t="s">
        <v>174</v>
      </c>
      <c r="N42" s="537" t="s">
        <v>137</v>
      </c>
      <c r="O42" s="538">
        <f t="shared" si="0"/>
        <v>62.86</v>
      </c>
    </row>
    <row r="43" spans="1:15" s="225" customFormat="1" ht="31.5">
      <c r="A43" s="532" t="s">
        <v>406</v>
      </c>
      <c r="B43" s="533">
        <v>353</v>
      </c>
      <c r="C43" s="532" t="s">
        <v>410</v>
      </c>
      <c r="D43" s="532" t="s">
        <v>408</v>
      </c>
      <c r="E43" s="533">
        <v>3530002</v>
      </c>
      <c r="F43" s="533">
        <v>381</v>
      </c>
      <c r="G43" s="534">
        <v>28794</v>
      </c>
      <c r="H43" s="542">
        <v>3</v>
      </c>
      <c r="I43" s="532" t="s">
        <v>409</v>
      </c>
      <c r="J43" s="532" t="s">
        <v>1733</v>
      </c>
      <c r="K43" s="535">
        <v>82.29</v>
      </c>
      <c r="L43" s="536"/>
      <c r="M43" s="537" t="s">
        <v>174</v>
      </c>
      <c r="N43" s="537" t="s">
        <v>137</v>
      </c>
      <c r="O43" s="538">
        <f t="shared" si="0"/>
        <v>82.29</v>
      </c>
    </row>
    <row r="44" spans="1:15" s="225" customFormat="1" ht="31.5">
      <c r="A44" s="532" t="s">
        <v>406</v>
      </c>
      <c r="B44" s="533">
        <v>353</v>
      </c>
      <c r="C44" s="532" t="s">
        <v>410</v>
      </c>
      <c r="D44" s="532" t="s">
        <v>408</v>
      </c>
      <c r="E44" s="533">
        <v>3530002</v>
      </c>
      <c r="F44" s="533">
        <v>382</v>
      </c>
      <c r="G44" s="534">
        <v>28794</v>
      </c>
      <c r="H44" s="533">
        <v>48</v>
      </c>
      <c r="I44" s="532" t="s">
        <v>409</v>
      </c>
      <c r="J44" s="532" t="s">
        <v>1734</v>
      </c>
      <c r="K44" s="535">
        <v>18970.919999999998</v>
      </c>
      <c r="L44" s="536"/>
      <c r="M44" s="537" t="s">
        <v>174</v>
      </c>
      <c r="N44" s="537" t="s">
        <v>137</v>
      </c>
      <c r="O44" s="538">
        <f t="shared" si="0"/>
        <v>18970.919999999998</v>
      </c>
    </row>
    <row r="45" spans="1:15" s="225" customFormat="1" ht="31.5">
      <c r="A45" s="532" t="s">
        <v>406</v>
      </c>
      <c r="B45" s="533">
        <v>353</v>
      </c>
      <c r="C45" s="532" t="s">
        <v>410</v>
      </c>
      <c r="D45" s="532" t="s">
        <v>408</v>
      </c>
      <c r="E45" s="533">
        <v>3530002</v>
      </c>
      <c r="F45" s="533">
        <v>383</v>
      </c>
      <c r="G45" s="534">
        <v>28794</v>
      </c>
      <c r="H45" s="533">
        <v>24</v>
      </c>
      <c r="I45" s="532" t="s">
        <v>409</v>
      </c>
      <c r="J45" s="532" t="s">
        <v>1735</v>
      </c>
      <c r="K45" s="535">
        <v>250.06</v>
      </c>
      <c r="L45" s="536"/>
      <c r="M45" s="537" t="s">
        <v>174</v>
      </c>
      <c r="N45" s="537" t="s">
        <v>137</v>
      </c>
      <c r="O45" s="538">
        <f t="shared" si="0"/>
        <v>250.06</v>
      </c>
    </row>
    <row r="46" spans="1:15" s="225" customFormat="1" ht="31.5">
      <c r="A46" s="532" t="s">
        <v>406</v>
      </c>
      <c r="B46" s="533">
        <v>353</v>
      </c>
      <c r="C46" s="532" t="s">
        <v>410</v>
      </c>
      <c r="D46" s="532" t="s">
        <v>408</v>
      </c>
      <c r="E46" s="533">
        <v>3530002</v>
      </c>
      <c r="F46" s="533">
        <v>384</v>
      </c>
      <c r="G46" s="534">
        <v>28794</v>
      </c>
      <c r="H46" s="533">
        <v>7</v>
      </c>
      <c r="I46" s="532" t="s">
        <v>409</v>
      </c>
      <c r="J46" s="532" t="s">
        <v>1736</v>
      </c>
      <c r="K46" s="535">
        <v>-574</v>
      </c>
      <c r="L46" s="536"/>
      <c r="M46" s="537" t="s">
        <v>174</v>
      </c>
      <c r="N46" s="537" t="s">
        <v>137</v>
      </c>
      <c r="O46" s="538">
        <f t="shared" si="0"/>
        <v>-574</v>
      </c>
    </row>
    <row r="47" spans="1:15" s="225" customFormat="1" ht="31.5">
      <c r="A47" s="532" t="s">
        <v>406</v>
      </c>
      <c r="B47" s="533">
        <v>353</v>
      </c>
      <c r="C47" s="532" t="s">
        <v>410</v>
      </c>
      <c r="D47" s="532" t="s">
        <v>408</v>
      </c>
      <c r="E47" s="533">
        <v>3530002</v>
      </c>
      <c r="F47" s="533">
        <v>385</v>
      </c>
      <c r="G47" s="534">
        <v>28794</v>
      </c>
      <c r="H47" s="541">
        <v>3</v>
      </c>
      <c r="I47" s="532" t="s">
        <v>409</v>
      </c>
      <c r="J47" s="532" t="s">
        <v>1737</v>
      </c>
      <c r="K47" s="535">
        <v>-556.27</v>
      </c>
      <c r="L47" s="536"/>
      <c r="M47" s="537" t="s">
        <v>174</v>
      </c>
      <c r="N47" s="537" t="s">
        <v>137</v>
      </c>
      <c r="O47" s="538">
        <f t="shared" si="0"/>
        <v>-556.27</v>
      </c>
    </row>
    <row r="48" spans="1:15" s="225" customFormat="1" ht="31.5">
      <c r="A48" s="532" t="s">
        <v>406</v>
      </c>
      <c r="B48" s="533">
        <v>353</v>
      </c>
      <c r="C48" s="532" t="s">
        <v>410</v>
      </c>
      <c r="D48" s="532" t="s">
        <v>408</v>
      </c>
      <c r="E48" s="533">
        <v>3530002</v>
      </c>
      <c r="F48" s="533">
        <v>386</v>
      </c>
      <c r="G48" s="534">
        <v>28794</v>
      </c>
      <c r="H48" s="533">
        <v>8</v>
      </c>
      <c r="I48" s="532" t="s">
        <v>409</v>
      </c>
      <c r="J48" s="532" t="s">
        <v>1738</v>
      </c>
      <c r="K48" s="535">
        <v>-70.83</v>
      </c>
      <c r="L48" s="536"/>
      <c r="M48" s="537" t="s">
        <v>174</v>
      </c>
      <c r="N48" s="537" t="s">
        <v>137</v>
      </c>
      <c r="O48" s="538">
        <f t="shared" si="0"/>
        <v>-70.83</v>
      </c>
    </row>
    <row r="49" spans="1:15" s="225" customFormat="1" ht="31.5">
      <c r="A49" s="532" t="s">
        <v>406</v>
      </c>
      <c r="B49" s="533">
        <v>353</v>
      </c>
      <c r="C49" s="532" t="s">
        <v>410</v>
      </c>
      <c r="D49" s="532" t="s">
        <v>408</v>
      </c>
      <c r="E49" s="533">
        <v>3530002</v>
      </c>
      <c r="F49" s="533">
        <v>388</v>
      </c>
      <c r="G49" s="534">
        <v>28641</v>
      </c>
      <c r="H49" s="533">
        <v>1</v>
      </c>
      <c r="I49" s="532" t="s">
        <v>409</v>
      </c>
      <c r="J49" s="532" t="s">
        <v>1718</v>
      </c>
      <c r="K49" s="535">
        <v>304.45</v>
      </c>
      <c r="L49" s="536"/>
      <c r="M49" s="537" t="s">
        <v>174</v>
      </c>
      <c r="N49" s="537" t="s">
        <v>137</v>
      </c>
      <c r="O49" s="538">
        <f t="shared" si="0"/>
        <v>304.45</v>
      </c>
    </row>
    <row r="50" spans="1:15" s="225" customFormat="1" ht="31.5">
      <c r="A50" s="532" t="s">
        <v>406</v>
      </c>
      <c r="B50" s="533">
        <v>353</v>
      </c>
      <c r="C50" s="532" t="s">
        <v>410</v>
      </c>
      <c r="D50" s="532" t="s">
        <v>408</v>
      </c>
      <c r="E50" s="533">
        <v>3530002</v>
      </c>
      <c r="F50" s="533">
        <v>389</v>
      </c>
      <c r="G50" s="534">
        <v>29036</v>
      </c>
      <c r="H50" s="533">
        <v>-1</v>
      </c>
      <c r="I50" s="532" t="s">
        <v>409</v>
      </c>
      <c r="J50" s="532" t="s">
        <v>1718</v>
      </c>
      <c r="K50" s="535">
        <v>-183.75</v>
      </c>
      <c r="L50" s="536"/>
      <c r="M50" s="537" t="s">
        <v>174</v>
      </c>
      <c r="N50" s="537" t="s">
        <v>137</v>
      </c>
      <c r="O50" s="538">
        <f t="shared" si="0"/>
        <v>-183.75</v>
      </c>
    </row>
    <row r="51" spans="1:15" s="225" customFormat="1" ht="31.5">
      <c r="A51" s="532" t="s">
        <v>406</v>
      </c>
      <c r="B51" s="533">
        <v>353</v>
      </c>
      <c r="C51" s="532" t="s">
        <v>410</v>
      </c>
      <c r="D51" s="532" t="s">
        <v>408</v>
      </c>
      <c r="E51" s="533">
        <v>3530002</v>
      </c>
      <c r="F51" s="533">
        <v>8288</v>
      </c>
      <c r="G51" s="534">
        <v>35795</v>
      </c>
      <c r="H51" s="533">
        <v>-1</v>
      </c>
      <c r="I51" s="532" t="s">
        <v>409</v>
      </c>
      <c r="J51" s="532" t="s">
        <v>1739</v>
      </c>
      <c r="K51" s="535">
        <v>-18970.919999999998</v>
      </c>
      <c r="L51" s="536"/>
      <c r="M51" s="537" t="s">
        <v>174</v>
      </c>
      <c r="N51" s="537" t="s">
        <v>137</v>
      </c>
      <c r="O51" s="538">
        <f t="shared" si="0"/>
        <v>-18970.919999999998</v>
      </c>
    </row>
    <row r="52" spans="1:15" s="225" customFormat="1" ht="31.5">
      <c r="A52" s="532" t="s">
        <v>406</v>
      </c>
      <c r="B52" s="533">
        <v>353</v>
      </c>
      <c r="C52" s="532" t="s">
        <v>410</v>
      </c>
      <c r="D52" s="532" t="s">
        <v>408</v>
      </c>
      <c r="E52" s="533">
        <v>3530002</v>
      </c>
      <c r="F52" s="533">
        <v>13348</v>
      </c>
      <c r="G52" s="534">
        <v>39813</v>
      </c>
      <c r="H52" s="541">
        <v>1</v>
      </c>
      <c r="I52" s="532" t="s">
        <v>409</v>
      </c>
      <c r="J52" s="532" t="s">
        <v>1740</v>
      </c>
      <c r="K52" s="535">
        <v>-268813.21999999997</v>
      </c>
      <c r="L52" s="536"/>
      <c r="M52" s="537" t="s">
        <v>174</v>
      </c>
      <c r="N52" s="537" t="s">
        <v>137</v>
      </c>
      <c r="O52" s="538">
        <f t="shared" si="0"/>
        <v>-268813.21999999997</v>
      </c>
    </row>
    <row r="53" spans="1:15" s="225" customFormat="1" ht="31.5">
      <c r="A53" s="532" t="s">
        <v>406</v>
      </c>
      <c r="B53" s="533">
        <v>353</v>
      </c>
      <c r="C53" s="532" t="s">
        <v>410</v>
      </c>
      <c r="D53" s="532" t="s">
        <v>408</v>
      </c>
      <c r="E53" s="533">
        <v>3530002</v>
      </c>
      <c r="F53" s="533">
        <v>11836</v>
      </c>
      <c r="G53" s="534">
        <v>38352</v>
      </c>
      <c r="H53" s="541">
        <v>1</v>
      </c>
      <c r="I53" s="532" t="s">
        <v>409</v>
      </c>
      <c r="J53" s="532" t="s">
        <v>1741</v>
      </c>
      <c r="K53" s="535">
        <v>11355.76</v>
      </c>
      <c r="L53" s="536"/>
      <c r="M53" s="537" t="s">
        <v>174</v>
      </c>
      <c r="N53" s="537" t="s">
        <v>137</v>
      </c>
      <c r="O53" s="538">
        <f t="shared" si="0"/>
        <v>11355.76</v>
      </c>
    </row>
    <row r="54" spans="1:15" s="225" customFormat="1" ht="31.5">
      <c r="A54" s="532" t="s">
        <v>406</v>
      </c>
      <c r="B54" s="533">
        <v>353</v>
      </c>
      <c r="C54" s="532" t="s">
        <v>410</v>
      </c>
      <c r="D54" s="532" t="s">
        <v>408</v>
      </c>
      <c r="E54" s="533">
        <v>3530002</v>
      </c>
      <c r="F54" s="533">
        <v>13285</v>
      </c>
      <c r="G54" s="534">
        <v>39813</v>
      </c>
      <c r="H54" s="541">
        <v>1</v>
      </c>
      <c r="I54" s="532" t="s">
        <v>409</v>
      </c>
      <c r="J54" s="532" t="s">
        <v>1742</v>
      </c>
      <c r="K54" s="535">
        <v>9388.19</v>
      </c>
      <c r="L54" s="536"/>
      <c r="M54" s="537" t="s">
        <v>174</v>
      </c>
      <c r="N54" s="537" t="s">
        <v>137</v>
      </c>
      <c r="O54" s="538">
        <f t="shared" si="0"/>
        <v>9388.19</v>
      </c>
    </row>
    <row r="55" spans="1:15" s="225" customFormat="1" ht="47.25">
      <c r="A55" s="532" t="s">
        <v>406</v>
      </c>
      <c r="B55" s="533">
        <v>353</v>
      </c>
      <c r="C55" s="532" t="s">
        <v>410</v>
      </c>
      <c r="D55" s="532" t="s">
        <v>412</v>
      </c>
      <c r="E55" s="533">
        <v>3530003</v>
      </c>
      <c r="F55" s="533">
        <v>390</v>
      </c>
      <c r="G55" s="534">
        <v>30375</v>
      </c>
      <c r="H55" s="533">
        <v>1</v>
      </c>
      <c r="I55" s="532" t="s">
        <v>409</v>
      </c>
      <c r="J55" s="532" t="s">
        <v>1743</v>
      </c>
      <c r="K55" s="535">
        <v>43245.22</v>
      </c>
      <c r="L55" s="536"/>
      <c r="M55" s="537" t="s">
        <v>174</v>
      </c>
      <c r="N55" s="537" t="s">
        <v>137</v>
      </c>
      <c r="O55" s="538">
        <f t="shared" si="0"/>
        <v>43245.22</v>
      </c>
    </row>
    <row r="56" spans="1:15" s="225" customFormat="1" ht="31.5">
      <c r="A56" s="532" t="s">
        <v>406</v>
      </c>
      <c r="B56" s="533">
        <v>353</v>
      </c>
      <c r="C56" s="532" t="s">
        <v>410</v>
      </c>
      <c r="D56" s="532" t="s">
        <v>413</v>
      </c>
      <c r="E56" s="533">
        <v>3530007</v>
      </c>
      <c r="F56" s="533">
        <v>497</v>
      </c>
      <c r="G56" s="539"/>
      <c r="H56" s="539"/>
      <c r="I56" s="532" t="s">
        <v>409</v>
      </c>
      <c r="J56" s="532" t="s">
        <v>1724</v>
      </c>
      <c r="K56" s="535">
        <v>2327.25</v>
      </c>
      <c r="L56" s="536"/>
      <c r="M56" s="537" t="s">
        <v>174</v>
      </c>
      <c r="N56" s="537" t="s">
        <v>137</v>
      </c>
      <c r="O56" s="538">
        <f t="shared" si="0"/>
        <v>2327.25</v>
      </c>
    </row>
    <row r="57" spans="1:15" s="225" customFormat="1" ht="31.5">
      <c r="A57" s="532" t="s">
        <v>406</v>
      </c>
      <c r="B57" s="533">
        <v>353</v>
      </c>
      <c r="C57" s="532" t="s">
        <v>410</v>
      </c>
      <c r="D57" s="532" t="s">
        <v>413</v>
      </c>
      <c r="E57" s="533">
        <v>3530007</v>
      </c>
      <c r="F57" s="533">
        <v>498</v>
      </c>
      <c r="G57" s="539"/>
      <c r="H57" s="539"/>
      <c r="I57" s="532" t="s">
        <v>409</v>
      </c>
      <c r="J57" s="532" t="s">
        <v>1700</v>
      </c>
      <c r="K57" s="535">
        <v>35461.11</v>
      </c>
      <c r="L57" s="536"/>
      <c r="M57" s="537" t="s">
        <v>174</v>
      </c>
      <c r="N57" s="537" t="s">
        <v>137</v>
      </c>
      <c r="O57" s="538">
        <f t="shared" si="0"/>
        <v>35461.11</v>
      </c>
    </row>
    <row r="58" spans="1:15" s="225" customFormat="1" ht="31.5">
      <c r="A58" s="532" t="s">
        <v>406</v>
      </c>
      <c r="B58" s="533">
        <v>353</v>
      </c>
      <c r="C58" s="532" t="s">
        <v>410</v>
      </c>
      <c r="D58" s="532" t="s">
        <v>413</v>
      </c>
      <c r="E58" s="533">
        <v>3530007</v>
      </c>
      <c r="F58" s="533">
        <v>499</v>
      </c>
      <c r="G58" s="539"/>
      <c r="H58" s="543"/>
      <c r="I58" s="532" t="s">
        <v>409</v>
      </c>
      <c r="J58" s="532" t="s">
        <v>1701</v>
      </c>
      <c r="K58" s="535">
        <v>11985.9</v>
      </c>
      <c r="L58" s="536"/>
      <c r="M58" s="537" t="s">
        <v>174</v>
      </c>
      <c r="N58" s="537" t="s">
        <v>137</v>
      </c>
      <c r="O58" s="538">
        <f t="shared" si="0"/>
        <v>11985.9</v>
      </c>
    </row>
    <row r="59" spans="1:15" s="225" customFormat="1" ht="31.5">
      <c r="A59" s="532" t="s">
        <v>406</v>
      </c>
      <c r="B59" s="533">
        <v>353</v>
      </c>
      <c r="C59" s="532" t="s">
        <v>410</v>
      </c>
      <c r="D59" s="532" t="s">
        <v>413</v>
      </c>
      <c r="E59" s="533">
        <v>3530007</v>
      </c>
      <c r="F59" s="533">
        <v>500</v>
      </c>
      <c r="G59" s="539"/>
      <c r="H59" s="539"/>
      <c r="I59" s="532" t="s">
        <v>409</v>
      </c>
      <c r="J59" s="532" t="s">
        <v>1744</v>
      </c>
      <c r="K59" s="535">
        <v>5681.56</v>
      </c>
      <c r="L59" s="536"/>
      <c r="M59" s="537" t="s">
        <v>174</v>
      </c>
      <c r="N59" s="537" t="s">
        <v>137</v>
      </c>
      <c r="O59" s="538">
        <f t="shared" si="0"/>
        <v>5681.56</v>
      </c>
    </row>
    <row r="60" spans="1:15" s="225" customFormat="1" ht="31.5">
      <c r="A60" s="532" t="s">
        <v>406</v>
      </c>
      <c r="B60" s="533">
        <v>353</v>
      </c>
      <c r="C60" s="532" t="s">
        <v>410</v>
      </c>
      <c r="D60" s="532" t="s">
        <v>413</v>
      </c>
      <c r="E60" s="533">
        <v>3530007</v>
      </c>
      <c r="F60" s="533">
        <v>501</v>
      </c>
      <c r="G60" s="539"/>
      <c r="H60" s="540"/>
      <c r="I60" s="532" t="s">
        <v>409</v>
      </c>
      <c r="J60" s="532" t="s">
        <v>1703</v>
      </c>
      <c r="K60" s="535">
        <v>5681.56</v>
      </c>
      <c r="L60" s="536"/>
      <c r="M60" s="537" t="s">
        <v>174</v>
      </c>
      <c r="N60" s="537" t="s">
        <v>137</v>
      </c>
      <c r="O60" s="538">
        <f t="shared" si="0"/>
        <v>5681.56</v>
      </c>
    </row>
    <row r="61" spans="1:15" s="225" customFormat="1" ht="31.5">
      <c r="A61" s="532" t="s">
        <v>406</v>
      </c>
      <c r="B61" s="533">
        <v>353</v>
      </c>
      <c r="C61" s="532" t="s">
        <v>410</v>
      </c>
      <c r="D61" s="532" t="s">
        <v>413</v>
      </c>
      <c r="E61" s="533">
        <v>3530007</v>
      </c>
      <c r="F61" s="533">
        <v>502</v>
      </c>
      <c r="G61" s="539"/>
      <c r="H61" s="539"/>
      <c r="I61" s="532" t="s">
        <v>409</v>
      </c>
      <c r="J61" s="532" t="s">
        <v>1745</v>
      </c>
      <c r="K61" s="535">
        <v>2168.8200000000002</v>
      </c>
      <c r="L61" s="536"/>
      <c r="M61" s="537" t="s">
        <v>174</v>
      </c>
      <c r="N61" s="537" t="s">
        <v>137</v>
      </c>
      <c r="O61" s="538">
        <f t="shared" si="0"/>
        <v>2168.8200000000002</v>
      </c>
    </row>
    <row r="62" spans="1:15" s="225" customFormat="1" ht="31.5">
      <c r="A62" s="532" t="s">
        <v>406</v>
      </c>
      <c r="B62" s="533">
        <v>353</v>
      </c>
      <c r="C62" s="532" t="s">
        <v>410</v>
      </c>
      <c r="D62" s="532" t="s">
        <v>413</v>
      </c>
      <c r="E62" s="533">
        <v>3530007</v>
      </c>
      <c r="F62" s="533">
        <v>503</v>
      </c>
      <c r="G62" s="539"/>
      <c r="H62" s="539"/>
      <c r="I62" s="532" t="s">
        <v>409</v>
      </c>
      <c r="J62" s="532" t="s">
        <v>1746</v>
      </c>
      <c r="K62" s="535">
        <v>4567.1000000000004</v>
      </c>
      <c r="L62" s="536"/>
      <c r="M62" s="537" t="s">
        <v>174</v>
      </c>
      <c r="N62" s="537" t="s">
        <v>137</v>
      </c>
      <c r="O62" s="538">
        <f t="shared" si="0"/>
        <v>4567.1000000000004</v>
      </c>
    </row>
    <row r="63" spans="1:15" s="225" customFormat="1" ht="31.5">
      <c r="A63" s="532" t="s">
        <v>406</v>
      </c>
      <c r="B63" s="533">
        <v>353</v>
      </c>
      <c r="C63" s="532" t="s">
        <v>410</v>
      </c>
      <c r="D63" s="532" t="s">
        <v>413</v>
      </c>
      <c r="E63" s="533">
        <v>3530007</v>
      </c>
      <c r="F63" s="533">
        <v>504</v>
      </c>
      <c r="G63" s="539"/>
      <c r="H63" s="533">
        <v>3</v>
      </c>
      <c r="I63" s="532" t="s">
        <v>409</v>
      </c>
      <c r="J63" s="532" t="s">
        <v>1747</v>
      </c>
      <c r="K63" s="535">
        <v>1081.68</v>
      </c>
      <c r="L63" s="536"/>
      <c r="M63" s="537" t="s">
        <v>174</v>
      </c>
      <c r="N63" s="537" t="s">
        <v>137</v>
      </c>
      <c r="O63" s="538">
        <f t="shared" si="0"/>
        <v>1081.68</v>
      </c>
    </row>
    <row r="64" spans="1:15" s="225" customFormat="1" ht="31.5">
      <c r="A64" s="532" t="s">
        <v>406</v>
      </c>
      <c r="B64" s="533">
        <v>353</v>
      </c>
      <c r="C64" s="532" t="s">
        <v>410</v>
      </c>
      <c r="D64" s="532" t="s">
        <v>413</v>
      </c>
      <c r="E64" s="533">
        <v>3530007</v>
      </c>
      <c r="F64" s="533">
        <v>505</v>
      </c>
      <c r="G64" s="539"/>
      <c r="H64" s="539"/>
      <c r="I64" s="532" t="s">
        <v>409</v>
      </c>
      <c r="J64" s="532" t="s">
        <v>1748</v>
      </c>
      <c r="K64" s="535">
        <v>437.04</v>
      </c>
      <c r="L64" s="536"/>
      <c r="M64" s="537" t="s">
        <v>174</v>
      </c>
      <c r="N64" s="537" t="s">
        <v>137</v>
      </c>
      <c r="O64" s="538">
        <f t="shared" si="0"/>
        <v>437.04</v>
      </c>
    </row>
    <row r="65" spans="1:15" s="225" customFormat="1" ht="31.5">
      <c r="A65" s="532" t="s">
        <v>406</v>
      </c>
      <c r="B65" s="533">
        <v>353</v>
      </c>
      <c r="C65" s="532" t="s">
        <v>410</v>
      </c>
      <c r="D65" s="532" t="s">
        <v>413</v>
      </c>
      <c r="E65" s="533">
        <v>3530007</v>
      </c>
      <c r="F65" s="533">
        <v>506</v>
      </c>
      <c r="G65" s="539"/>
      <c r="H65" s="539"/>
      <c r="I65" s="532" t="s">
        <v>409</v>
      </c>
      <c r="J65" s="532" t="s">
        <v>1749</v>
      </c>
      <c r="K65" s="535">
        <v>25567.03</v>
      </c>
      <c r="L65" s="536"/>
      <c r="M65" s="537" t="s">
        <v>174</v>
      </c>
      <c r="N65" s="537" t="s">
        <v>137</v>
      </c>
      <c r="O65" s="538">
        <f t="shared" si="0"/>
        <v>25567.03</v>
      </c>
    </row>
    <row r="66" spans="1:15" s="225" customFormat="1" ht="31.5">
      <c r="A66" s="532" t="s">
        <v>406</v>
      </c>
      <c r="B66" s="533">
        <v>353</v>
      </c>
      <c r="C66" s="532" t="s">
        <v>410</v>
      </c>
      <c r="D66" s="532" t="s">
        <v>413</v>
      </c>
      <c r="E66" s="533">
        <v>3530007</v>
      </c>
      <c r="F66" s="533">
        <v>507</v>
      </c>
      <c r="G66" s="539"/>
      <c r="H66" s="539"/>
      <c r="I66" s="532" t="s">
        <v>409</v>
      </c>
      <c r="J66" s="532" t="s">
        <v>1710</v>
      </c>
      <c r="K66" s="535">
        <v>14203.89</v>
      </c>
      <c r="L66" s="536"/>
      <c r="M66" s="537" t="s">
        <v>174</v>
      </c>
      <c r="N66" s="537" t="s">
        <v>137</v>
      </c>
      <c r="O66" s="538">
        <f t="shared" si="0"/>
        <v>14203.89</v>
      </c>
    </row>
    <row r="67" spans="1:15" s="225" customFormat="1" ht="31.5">
      <c r="A67" s="532" t="s">
        <v>406</v>
      </c>
      <c r="B67" s="533">
        <v>353</v>
      </c>
      <c r="C67" s="532" t="s">
        <v>410</v>
      </c>
      <c r="D67" s="532" t="s">
        <v>413</v>
      </c>
      <c r="E67" s="533">
        <v>3530007</v>
      </c>
      <c r="F67" s="533">
        <v>508</v>
      </c>
      <c r="G67" s="539"/>
      <c r="H67" s="539"/>
      <c r="I67" s="532" t="s">
        <v>409</v>
      </c>
      <c r="J67" s="532" t="s">
        <v>1750</v>
      </c>
      <c r="K67" s="535">
        <v>17066.54</v>
      </c>
      <c r="L67" s="536"/>
      <c r="M67" s="537" t="s">
        <v>174</v>
      </c>
      <c r="N67" s="537" t="s">
        <v>137</v>
      </c>
      <c r="O67" s="538">
        <f t="shared" si="0"/>
        <v>17066.54</v>
      </c>
    </row>
    <row r="68" spans="1:15" s="225" customFormat="1" ht="31.5">
      <c r="A68" s="532" t="s">
        <v>406</v>
      </c>
      <c r="B68" s="533">
        <v>353</v>
      </c>
      <c r="C68" s="532" t="s">
        <v>410</v>
      </c>
      <c r="D68" s="532" t="s">
        <v>413</v>
      </c>
      <c r="E68" s="533">
        <v>3530007</v>
      </c>
      <c r="F68" s="533">
        <v>509</v>
      </c>
      <c r="G68" s="539"/>
      <c r="H68" s="543"/>
      <c r="I68" s="532" t="s">
        <v>409</v>
      </c>
      <c r="J68" s="532" t="s">
        <v>1751</v>
      </c>
      <c r="K68" s="535">
        <v>6998.15</v>
      </c>
      <c r="L68" s="536"/>
      <c r="M68" s="537" t="s">
        <v>174</v>
      </c>
      <c r="N68" s="537" t="s">
        <v>137</v>
      </c>
      <c r="O68" s="538">
        <f t="shared" si="0"/>
        <v>6998.15</v>
      </c>
    </row>
    <row r="69" spans="1:15" s="225" customFormat="1" ht="31.5">
      <c r="A69" s="532" t="s">
        <v>406</v>
      </c>
      <c r="B69" s="533">
        <v>353</v>
      </c>
      <c r="C69" s="532" t="s">
        <v>410</v>
      </c>
      <c r="D69" s="532" t="s">
        <v>413</v>
      </c>
      <c r="E69" s="533">
        <v>3530007</v>
      </c>
      <c r="F69" s="533">
        <v>510</v>
      </c>
      <c r="G69" s="539"/>
      <c r="H69" s="539"/>
      <c r="I69" s="532" t="s">
        <v>409</v>
      </c>
      <c r="J69" s="532" t="s">
        <v>1752</v>
      </c>
      <c r="K69" s="535">
        <v>52023.09</v>
      </c>
      <c r="L69" s="536"/>
      <c r="M69" s="537" t="s">
        <v>174</v>
      </c>
      <c r="N69" s="537" t="s">
        <v>137</v>
      </c>
      <c r="O69" s="538">
        <f t="shared" si="0"/>
        <v>52023.09</v>
      </c>
    </row>
    <row r="70" spans="1:15" s="225" customFormat="1" ht="31.5">
      <c r="A70" s="532" t="s">
        <v>406</v>
      </c>
      <c r="B70" s="533">
        <v>353</v>
      </c>
      <c r="C70" s="532" t="s">
        <v>410</v>
      </c>
      <c r="D70" s="532" t="s">
        <v>413</v>
      </c>
      <c r="E70" s="533">
        <v>3530007</v>
      </c>
      <c r="F70" s="533">
        <v>511</v>
      </c>
      <c r="G70" s="539"/>
      <c r="H70" s="539"/>
      <c r="I70" s="532" t="s">
        <v>409</v>
      </c>
      <c r="J70" s="532" t="s">
        <v>1753</v>
      </c>
      <c r="K70" s="535">
        <v>7325.93</v>
      </c>
      <c r="L70" s="536"/>
      <c r="M70" s="537" t="s">
        <v>174</v>
      </c>
      <c r="N70" s="537" t="s">
        <v>137</v>
      </c>
      <c r="O70" s="538">
        <f t="shared" ref="O70:O133" si="1">IF(L70&lt;&gt;0,11.5/24*L70,K70)</f>
        <v>7325.93</v>
      </c>
    </row>
    <row r="71" spans="1:15" s="225" customFormat="1" ht="31.5">
      <c r="A71" s="532" t="s">
        <v>406</v>
      </c>
      <c r="B71" s="533">
        <v>353</v>
      </c>
      <c r="C71" s="532" t="s">
        <v>410</v>
      </c>
      <c r="D71" s="532" t="s">
        <v>413</v>
      </c>
      <c r="E71" s="533">
        <v>3530007</v>
      </c>
      <c r="F71" s="533">
        <v>512</v>
      </c>
      <c r="G71" s="539"/>
      <c r="H71" s="539"/>
      <c r="I71" s="532" t="s">
        <v>409</v>
      </c>
      <c r="J71" s="532" t="s">
        <v>1754</v>
      </c>
      <c r="K71" s="535">
        <v>5066.41</v>
      </c>
      <c r="L71" s="536"/>
      <c r="M71" s="537" t="s">
        <v>174</v>
      </c>
      <c r="N71" s="537" t="s">
        <v>137</v>
      </c>
      <c r="O71" s="538">
        <f t="shared" si="1"/>
        <v>5066.41</v>
      </c>
    </row>
    <row r="72" spans="1:15" s="225" customFormat="1" ht="31.5">
      <c r="A72" s="532" t="s">
        <v>406</v>
      </c>
      <c r="B72" s="533">
        <v>353</v>
      </c>
      <c r="C72" s="532" t="s">
        <v>410</v>
      </c>
      <c r="D72" s="532" t="s">
        <v>413</v>
      </c>
      <c r="E72" s="533">
        <v>3530007</v>
      </c>
      <c r="F72" s="533">
        <v>513</v>
      </c>
      <c r="G72" s="539"/>
      <c r="H72" s="543"/>
      <c r="I72" s="532" t="s">
        <v>409</v>
      </c>
      <c r="J72" s="532" t="s">
        <v>1755</v>
      </c>
      <c r="K72" s="535">
        <v>455.55</v>
      </c>
      <c r="L72" s="536"/>
      <c r="M72" s="537" t="s">
        <v>174</v>
      </c>
      <c r="N72" s="537" t="s">
        <v>137</v>
      </c>
      <c r="O72" s="538">
        <f t="shared" si="1"/>
        <v>455.55</v>
      </c>
    </row>
    <row r="73" spans="1:15" s="225" customFormat="1" ht="31.5">
      <c r="A73" s="532" t="s">
        <v>406</v>
      </c>
      <c r="B73" s="533">
        <v>353</v>
      </c>
      <c r="C73" s="532" t="s">
        <v>410</v>
      </c>
      <c r="D73" s="532" t="s">
        <v>413</v>
      </c>
      <c r="E73" s="533">
        <v>3530007</v>
      </c>
      <c r="F73" s="533">
        <v>514</v>
      </c>
      <c r="G73" s="534">
        <v>27060</v>
      </c>
      <c r="H73" s="533">
        <v>1</v>
      </c>
      <c r="I73" s="532" t="s">
        <v>409</v>
      </c>
      <c r="J73" s="532" t="s">
        <v>1756</v>
      </c>
      <c r="K73" s="535">
        <v>4232.78</v>
      </c>
      <c r="L73" s="536"/>
      <c r="M73" s="537" t="s">
        <v>174</v>
      </c>
      <c r="N73" s="537" t="s">
        <v>137</v>
      </c>
      <c r="O73" s="538">
        <f t="shared" si="1"/>
        <v>4232.78</v>
      </c>
    </row>
    <row r="74" spans="1:15" s="225" customFormat="1" ht="31.5">
      <c r="A74" s="532" t="s">
        <v>406</v>
      </c>
      <c r="B74" s="533">
        <v>353</v>
      </c>
      <c r="C74" s="532" t="s">
        <v>410</v>
      </c>
      <c r="D74" s="532" t="s">
        <v>413</v>
      </c>
      <c r="E74" s="533">
        <v>3530007</v>
      </c>
      <c r="F74" s="533">
        <v>515</v>
      </c>
      <c r="G74" s="534">
        <v>27210</v>
      </c>
      <c r="H74" s="539"/>
      <c r="I74" s="532" t="s">
        <v>409</v>
      </c>
      <c r="J74" s="532" t="s">
        <v>1719</v>
      </c>
      <c r="K74" s="535">
        <v>39.69</v>
      </c>
      <c r="L74" s="536"/>
      <c r="M74" s="537" t="s">
        <v>174</v>
      </c>
      <c r="N74" s="537" t="s">
        <v>137</v>
      </c>
      <c r="O74" s="538">
        <f t="shared" si="1"/>
        <v>39.69</v>
      </c>
    </row>
    <row r="75" spans="1:15" s="225" customFormat="1" ht="31.5">
      <c r="A75" s="532" t="s">
        <v>406</v>
      </c>
      <c r="B75" s="533">
        <v>353</v>
      </c>
      <c r="C75" s="532" t="s">
        <v>410</v>
      </c>
      <c r="D75" s="532" t="s">
        <v>413</v>
      </c>
      <c r="E75" s="533">
        <v>3530007</v>
      </c>
      <c r="F75" s="533">
        <v>9924</v>
      </c>
      <c r="G75" s="534">
        <v>37011</v>
      </c>
      <c r="H75" s="539"/>
      <c r="I75" s="532" t="s">
        <v>409</v>
      </c>
      <c r="J75" s="532" t="s">
        <v>1757</v>
      </c>
      <c r="K75" s="535">
        <v>215923.36</v>
      </c>
      <c r="L75" s="536"/>
      <c r="M75" s="537" t="s">
        <v>174</v>
      </c>
      <c r="N75" s="537" t="s">
        <v>137</v>
      </c>
      <c r="O75" s="538">
        <f>K75*0.5</f>
        <v>107961.68</v>
      </c>
    </row>
    <row r="76" spans="1:15" s="225" customFormat="1" ht="47.25">
      <c r="A76" s="532" t="s">
        <v>406</v>
      </c>
      <c r="B76" s="533">
        <v>353</v>
      </c>
      <c r="C76" s="532" t="s">
        <v>410</v>
      </c>
      <c r="D76" s="532" t="s">
        <v>413</v>
      </c>
      <c r="E76" s="533">
        <v>3530007</v>
      </c>
      <c r="F76" s="533">
        <v>11986</v>
      </c>
      <c r="G76" s="534">
        <v>38352</v>
      </c>
      <c r="H76" s="539"/>
      <c r="I76" s="532" t="s">
        <v>409</v>
      </c>
      <c r="J76" s="532" t="s">
        <v>1758</v>
      </c>
      <c r="K76" s="535">
        <v>1919.28</v>
      </c>
      <c r="L76" s="536"/>
      <c r="M76" s="537" t="s">
        <v>174</v>
      </c>
      <c r="N76" s="537" t="s">
        <v>137</v>
      </c>
      <c r="O76" s="538">
        <f t="shared" si="1"/>
        <v>1919.28</v>
      </c>
    </row>
    <row r="77" spans="1:15" s="225" customFormat="1" ht="47.25">
      <c r="A77" s="532" t="s">
        <v>406</v>
      </c>
      <c r="B77" s="533">
        <v>353</v>
      </c>
      <c r="C77" s="532" t="s">
        <v>410</v>
      </c>
      <c r="D77" s="532" t="s">
        <v>413</v>
      </c>
      <c r="E77" s="533">
        <v>3530007</v>
      </c>
      <c r="F77" s="533">
        <v>12701</v>
      </c>
      <c r="G77" s="534">
        <v>38717</v>
      </c>
      <c r="H77" s="539"/>
      <c r="I77" s="532" t="s">
        <v>409</v>
      </c>
      <c r="J77" s="532" t="s">
        <v>1759</v>
      </c>
      <c r="K77" s="535">
        <v>808</v>
      </c>
      <c r="L77" s="536"/>
      <c r="M77" s="537" t="s">
        <v>174</v>
      </c>
      <c r="N77" s="537" t="s">
        <v>137</v>
      </c>
      <c r="O77" s="538">
        <f t="shared" si="1"/>
        <v>808</v>
      </c>
    </row>
    <row r="78" spans="1:15" s="225" customFormat="1" ht="47.25">
      <c r="A78" s="532" t="s">
        <v>406</v>
      </c>
      <c r="B78" s="533">
        <v>353</v>
      </c>
      <c r="C78" s="532" t="s">
        <v>410</v>
      </c>
      <c r="D78" s="532" t="s">
        <v>414</v>
      </c>
      <c r="E78" s="533">
        <v>3530008</v>
      </c>
      <c r="F78" s="533">
        <v>525</v>
      </c>
      <c r="G78" s="534">
        <v>28855</v>
      </c>
      <c r="H78" s="533">
        <v>1</v>
      </c>
      <c r="I78" s="532" t="s">
        <v>409</v>
      </c>
      <c r="J78" s="532" t="s">
        <v>1760</v>
      </c>
      <c r="K78" s="535">
        <v>3373.38</v>
      </c>
      <c r="L78" s="536"/>
      <c r="M78" s="537" t="s">
        <v>174</v>
      </c>
      <c r="N78" s="537" t="s">
        <v>137</v>
      </c>
      <c r="O78" s="538">
        <f t="shared" si="1"/>
        <v>3373.38</v>
      </c>
    </row>
    <row r="79" spans="1:15" s="225" customFormat="1" ht="47.25">
      <c r="A79" s="532" t="s">
        <v>406</v>
      </c>
      <c r="B79" s="533">
        <v>353</v>
      </c>
      <c r="C79" s="532" t="s">
        <v>410</v>
      </c>
      <c r="D79" s="532" t="s">
        <v>414</v>
      </c>
      <c r="E79" s="533">
        <v>3530008</v>
      </c>
      <c r="F79" s="533">
        <v>527</v>
      </c>
      <c r="G79" s="534">
        <v>28855</v>
      </c>
      <c r="H79" s="533">
        <v>2</v>
      </c>
      <c r="I79" s="532" t="s">
        <v>409</v>
      </c>
      <c r="J79" s="532" t="s">
        <v>1761</v>
      </c>
      <c r="K79" s="535">
        <v>5234.21</v>
      </c>
      <c r="L79" s="536"/>
      <c r="M79" s="537" t="s">
        <v>174</v>
      </c>
      <c r="N79" s="537" t="s">
        <v>137</v>
      </c>
      <c r="O79" s="538">
        <f t="shared" si="1"/>
        <v>5234.21</v>
      </c>
    </row>
    <row r="80" spans="1:15" s="225" customFormat="1" ht="47.25">
      <c r="A80" s="532" t="s">
        <v>406</v>
      </c>
      <c r="B80" s="533">
        <v>353</v>
      </c>
      <c r="C80" s="532" t="s">
        <v>410</v>
      </c>
      <c r="D80" s="532" t="s">
        <v>414</v>
      </c>
      <c r="E80" s="533">
        <v>3530008</v>
      </c>
      <c r="F80" s="533">
        <v>531</v>
      </c>
      <c r="G80" s="534">
        <v>28855</v>
      </c>
      <c r="H80" s="533">
        <v>1</v>
      </c>
      <c r="I80" s="532" t="s">
        <v>409</v>
      </c>
      <c r="J80" s="532" t="s">
        <v>1762</v>
      </c>
      <c r="K80" s="535">
        <v>339838.62</v>
      </c>
      <c r="L80" s="536"/>
      <c r="M80" s="537" t="s">
        <v>174</v>
      </c>
      <c r="N80" s="537" t="s">
        <v>137</v>
      </c>
      <c r="O80" s="538">
        <f t="shared" si="1"/>
        <v>339838.62</v>
      </c>
    </row>
    <row r="81" spans="1:15" s="225" customFormat="1" ht="31.5">
      <c r="A81" s="532" t="s">
        <v>406</v>
      </c>
      <c r="B81" s="533">
        <v>353</v>
      </c>
      <c r="C81" s="532" t="s">
        <v>410</v>
      </c>
      <c r="D81" s="532" t="s">
        <v>414</v>
      </c>
      <c r="E81" s="533">
        <v>3530008</v>
      </c>
      <c r="F81" s="533">
        <v>532</v>
      </c>
      <c r="G81" s="534">
        <v>28855</v>
      </c>
      <c r="H81" s="539"/>
      <c r="I81" s="532" t="s">
        <v>409</v>
      </c>
      <c r="J81" s="532" t="s">
        <v>1763</v>
      </c>
      <c r="K81" s="535">
        <v>30860.65</v>
      </c>
      <c r="L81" s="536"/>
      <c r="M81" s="537" t="s">
        <v>174</v>
      </c>
      <c r="N81" s="537" t="s">
        <v>137</v>
      </c>
      <c r="O81" s="538">
        <f t="shared" si="1"/>
        <v>30860.65</v>
      </c>
    </row>
    <row r="82" spans="1:15" s="225" customFormat="1" ht="31.5">
      <c r="A82" s="532" t="s">
        <v>406</v>
      </c>
      <c r="B82" s="533">
        <v>353</v>
      </c>
      <c r="C82" s="532" t="s">
        <v>410</v>
      </c>
      <c r="D82" s="532" t="s">
        <v>414</v>
      </c>
      <c r="E82" s="533">
        <v>3530008</v>
      </c>
      <c r="F82" s="533">
        <v>537</v>
      </c>
      <c r="G82" s="534">
        <v>28855</v>
      </c>
      <c r="H82" s="539"/>
      <c r="I82" s="532" t="s">
        <v>409</v>
      </c>
      <c r="J82" s="532" t="s">
        <v>1764</v>
      </c>
      <c r="K82" s="535">
        <v>5211.78</v>
      </c>
      <c r="L82" s="536"/>
      <c r="M82" s="537" t="s">
        <v>174</v>
      </c>
      <c r="N82" s="537" t="s">
        <v>137</v>
      </c>
      <c r="O82" s="538">
        <f t="shared" si="1"/>
        <v>5211.78</v>
      </c>
    </row>
    <row r="83" spans="1:15" s="225" customFormat="1" ht="31.5">
      <c r="A83" s="532" t="s">
        <v>406</v>
      </c>
      <c r="B83" s="533">
        <v>353</v>
      </c>
      <c r="C83" s="532" t="s">
        <v>410</v>
      </c>
      <c r="D83" s="532" t="s">
        <v>414</v>
      </c>
      <c r="E83" s="533">
        <v>3530008</v>
      </c>
      <c r="F83" s="533">
        <v>539</v>
      </c>
      <c r="G83" s="534">
        <v>30132</v>
      </c>
      <c r="H83" s="539"/>
      <c r="I83" s="532" t="s">
        <v>409</v>
      </c>
      <c r="J83" s="532" t="s">
        <v>1765</v>
      </c>
      <c r="K83" s="535">
        <v>6381.9</v>
      </c>
      <c r="L83" s="536"/>
      <c r="M83" s="537" t="s">
        <v>174</v>
      </c>
      <c r="N83" s="537" t="s">
        <v>137</v>
      </c>
      <c r="O83" s="538">
        <f t="shared" si="1"/>
        <v>6381.9</v>
      </c>
    </row>
    <row r="84" spans="1:15" s="225" customFormat="1" ht="31.5">
      <c r="A84" s="532" t="s">
        <v>406</v>
      </c>
      <c r="B84" s="533">
        <v>353</v>
      </c>
      <c r="C84" s="532" t="s">
        <v>410</v>
      </c>
      <c r="D84" s="532" t="s">
        <v>414</v>
      </c>
      <c r="E84" s="533">
        <v>3530008</v>
      </c>
      <c r="F84" s="533">
        <v>541</v>
      </c>
      <c r="G84" s="534">
        <v>34819</v>
      </c>
      <c r="H84" s="539"/>
      <c r="I84" s="532" t="s">
        <v>409</v>
      </c>
      <c r="J84" s="532" t="s">
        <v>1766</v>
      </c>
      <c r="K84" s="535">
        <v>48607.35</v>
      </c>
      <c r="L84" s="536"/>
      <c r="M84" s="537" t="s">
        <v>174</v>
      </c>
      <c r="N84" s="537" t="s">
        <v>137</v>
      </c>
      <c r="O84" s="538">
        <f t="shared" si="1"/>
        <v>48607.35</v>
      </c>
    </row>
    <row r="85" spans="1:15" s="225" customFormat="1" ht="31.5">
      <c r="A85" s="532" t="s">
        <v>406</v>
      </c>
      <c r="B85" s="533">
        <v>353</v>
      </c>
      <c r="C85" s="532" t="s">
        <v>410</v>
      </c>
      <c r="D85" s="532" t="s">
        <v>414</v>
      </c>
      <c r="E85" s="533">
        <v>3530008</v>
      </c>
      <c r="F85" s="533">
        <v>9933</v>
      </c>
      <c r="G85" s="534">
        <v>37376</v>
      </c>
      <c r="H85" s="533">
        <v>1</v>
      </c>
      <c r="I85" s="532" t="s">
        <v>409</v>
      </c>
      <c r="J85" s="532" t="s">
        <v>1767</v>
      </c>
      <c r="K85" s="535">
        <v>5245.89</v>
      </c>
      <c r="L85" s="536"/>
      <c r="M85" s="537" t="s">
        <v>174</v>
      </c>
      <c r="N85" s="537" t="s">
        <v>137</v>
      </c>
      <c r="O85" s="538">
        <f t="shared" si="1"/>
        <v>5245.89</v>
      </c>
    </row>
    <row r="86" spans="1:15" s="225" customFormat="1" ht="31.5">
      <c r="A86" s="532" t="s">
        <v>406</v>
      </c>
      <c r="B86" s="533">
        <v>353</v>
      </c>
      <c r="C86" s="532" t="s">
        <v>410</v>
      </c>
      <c r="D86" s="532" t="s">
        <v>414</v>
      </c>
      <c r="E86" s="533">
        <v>3530008</v>
      </c>
      <c r="F86" s="533">
        <v>9934</v>
      </c>
      <c r="G86" s="534">
        <v>37376</v>
      </c>
      <c r="H86" s="533">
        <v>12</v>
      </c>
      <c r="I86" s="532" t="s">
        <v>409</v>
      </c>
      <c r="J86" s="532" t="s">
        <v>1768</v>
      </c>
      <c r="K86" s="535">
        <v>1934.25</v>
      </c>
      <c r="L86" s="536"/>
      <c r="M86" s="537" t="s">
        <v>174</v>
      </c>
      <c r="N86" s="537" t="s">
        <v>137</v>
      </c>
      <c r="O86" s="538">
        <f t="shared" si="1"/>
        <v>1934.25</v>
      </c>
    </row>
    <row r="87" spans="1:15" s="225" customFormat="1" ht="31.5">
      <c r="A87" s="532" t="s">
        <v>406</v>
      </c>
      <c r="B87" s="533">
        <v>353</v>
      </c>
      <c r="C87" s="532" t="s">
        <v>410</v>
      </c>
      <c r="D87" s="532" t="s">
        <v>414</v>
      </c>
      <c r="E87" s="533">
        <v>3530008</v>
      </c>
      <c r="F87" s="533">
        <v>9937</v>
      </c>
      <c r="G87" s="534">
        <v>37376</v>
      </c>
      <c r="H87" s="539"/>
      <c r="I87" s="532" t="s">
        <v>409</v>
      </c>
      <c r="J87" s="532" t="s">
        <v>1769</v>
      </c>
      <c r="K87" s="535">
        <v>9361.25</v>
      </c>
      <c r="L87" s="536"/>
      <c r="M87" s="537" t="s">
        <v>174</v>
      </c>
      <c r="N87" s="537" t="s">
        <v>137</v>
      </c>
      <c r="O87" s="538">
        <f t="shared" si="1"/>
        <v>9361.25</v>
      </c>
    </row>
    <row r="88" spans="1:15" s="225" customFormat="1" ht="31.5">
      <c r="A88" s="532" t="s">
        <v>406</v>
      </c>
      <c r="B88" s="533">
        <v>353</v>
      </c>
      <c r="C88" s="532" t="s">
        <v>410</v>
      </c>
      <c r="D88" s="532" t="s">
        <v>414</v>
      </c>
      <c r="E88" s="533">
        <v>3530008</v>
      </c>
      <c r="F88" s="533">
        <v>9939</v>
      </c>
      <c r="G88" s="534">
        <v>37376</v>
      </c>
      <c r="H88" s="533">
        <v>12</v>
      </c>
      <c r="I88" s="532" t="s">
        <v>409</v>
      </c>
      <c r="J88" s="532" t="s">
        <v>1770</v>
      </c>
      <c r="K88" s="535">
        <v>1036.75</v>
      </c>
      <c r="L88" s="536"/>
      <c r="M88" s="537" t="s">
        <v>174</v>
      </c>
      <c r="N88" s="537" t="s">
        <v>137</v>
      </c>
      <c r="O88" s="538">
        <f t="shared" si="1"/>
        <v>1036.75</v>
      </c>
    </row>
    <row r="89" spans="1:15" s="225" customFormat="1" ht="31.5">
      <c r="A89" s="532" t="s">
        <v>406</v>
      </c>
      <c r="B89" s="533">
        <v>353</v>
      </c>
      <c r="C89" s="532" t="s">
        <v>410</v>
      </c>
      <c r="D89" s="532" t="s">
        <v>414</v>
      </c>
      <c r="E89" s="533">
        <v>3530008</v>
      </c>
      <c r="F89" s="533">
        <v>9940</v>
      </c>
      <c r="G89" s="534">
        <v>37376</v>
      </c>
      <c r="H89" s="533">
        <v>6</v>
      </c>
      <c r="I89" s="532" t="s">
        <v>409</v>
      </c>
      <c r="J89" s="532" t="s">
        <v>1771</v>
      </c>
      <c r="K89" s="535">
        <v>378.5</v>
      </c>
      <c r="L89" s="536"/>
      <c r="M89" s="537" t="s">
        <v>174</v>
      </c>
      <c r="N89" s="537" t="s">
        <v>137</v>
      </c>
      <c r="O89" s="538">
        <f t="shared" si="1"/>
        <v>378.5</v>
      </c>
    </row>
    <row r="90" spans="1:15" s="225" customFormat="1" ht="31.5">
      <c r="A90" s="532" t="s">
        <v>406</v>
      </c>
      <c r="B90" s="533">
        <v>353</v>
      </c>
      <c r="C90" s="532" t="s">
        <v>410</v>
      </c>
      <c r="D90" s="532" t="s">
        <v>414</v>
      </c>
      <c r="E90" s="533">
        <v>3530008</v>
      </c>
      <c r="F90" s="533">
        <v>9941</v>
      </c>
      <c r="G90" s="534">
        <v>37376</v>
      </c>
      <c r="H90" s="533">
        <v>1</v>
      </c>
      <c r="I90" s="532" t="s">
        <v>409</v>
      </c>
      <c r="J90" s="532" t="s">
        <v>1772</v>
      </c>
      <c r="K90" s="535">
        <v>4031.83</v>
      </c>
      <c r="L90" s="536"/>
      <c r="M90" s="537" t="s">
        <v>174</v>
      </c>
      <c r="N90" s="537" t="s">
        <v>137</v>
      </c>
      <c r="O90" s="538">
        <f t="shared" si="1"/>
        <v>4031.83</v>
      </c>
    </row>
    <row r="91" spans="1:15" s="225" customFormat="1" ht="47.25">
      <c r="A91" s="532" t="s">
        <v>406</v>
      </c>
      <c r="B91" s="533">
        <v>353</v>
      </c>
      <c r="C91" s="532" t="s">
        <v>410</v>
      </c>
      <c r="D91" s="532" t="s">
        <v>414</v>
      </c>
      <c r="E91" s="533">
        <v>3530008</v>
      </c>
      <c r="F91" s="533">
        <v>9942</v>
      </c>
      <c r="G91" s="534">
        <v>37376</v>
      </c>
      <c r="H91" s="533">
        <v>3</v>
      </c>
      <c r="I91" s="532" t="s">
        <v>409</v>
      </c>
      <c r="J91" s="532" t="s">
        <v>1773</v>
      </c>
      <c r="K91" s="535">
        <v>1955.17</v>
      </c>
      <c r="L91" s="536"/>
      <c r="M91" s="537" t="s">
        <v>174</v>
      </c>
      <c r="N91" s="537" t="s">
        <v>137</v>
      </c>
      <c r="O91" s="538">
        <f t="shared" si="1"/>
        <v>1955.17</v>
      </c>
    </row>
    <row r="92" spans="1:15" s="225" customFormat="1" ht="31.5">
      <c r="A92" s="532" t="s">
        <v>406</v>
      </c>
      <c r="B92" s="533">
        <v>353</v>
      </c>
      <c r="C92" s="532" t="s">
        <v>410</v>
      </c>
      <c r="D92" s="532" t="s">
        <v>414</v>
      </c>
      <c r="E92" s="533">
        <v>3530008</v>
      </c>
      <c r="F92" s="533">
        <v>9943</v>
      </c>
      <c r="G92" s="534">
        <v>37376</v>
      </c>
      <c r="H92" s="533">
        <v>27</v>
      </c>
      <c r="I92" s="532" t="s">
        <v>409</v>
      </c>
      <c r="J92" s="532" t="s">
        <v>1774</v>
      </c>
      <c r="K92" s="535">
        <v>634.23</v>
      </c>
      <c r="L92" s="536"/>
      <c r="M92" s="537" t="s">
        <v>174</v>
      </c>
      <c r="N92" s="537" t="s">
        <v>137</v>
      </c>
      <c r="O92" s="538">
        <f t="shared" si="1"/>
        <v>634.23</v>
      </c>
    </row>
    <row r="93" spans="1:15" s="225" customFormat="1" ht="31.5">
      <c r="A93" s="532" t="s">
        <v>406</v>
      </c>
      <c r="B93" s="533">
        <v>353</v>
      </c>
      <c r="C93" s="532" t="s">
        <v>410</v>
      </c>
      <c r="D93" s="532" t="s">
        <v>414</v>
      </c>
      <c r="E93" s="533">
        <v>3530008</v>
      </c>
      <c r="F93" s="533">
        <v>9944</v>
      </c>
      <c r="G93" s="534">
        <v>37376</v>
      </c>
      <c r="H93" s="533">
        <v>15</v>
      </c>
      <c r="I93" s="532" t="s">
        <v>409</v>
      </c>
      <c r="J93" s="532" t="s">
        <v>1775</v>
      </c>
      <c r="K93" s="535">
        <v>371.45</v>
      </c>
      <c r="L93" s="536"/>
      <c r="M93" s="537" t="s">
        <v>174</v>
      </c>
      <c r="N93" s="537" t="s">
        <v>137</v>
      </c>
      <c r="O93" s="538">
        <f t="shared" si="1"/>
        <v>371.45</v>
      </c>
    </row>
    <row r="94" spans="1:15" s="225" customFormat="1" ht="31.5">
      <c r="A94" s="532" t="s">
        <v>406</v>
      </c>
      <c r="B94" s="533">
        <v>353</v>
      </c>
      <c r="C94" s="532" t="s">
        <v>410</v>
      </c>
      <c r="D94" s="532" t="s">
        <v>414</v>
      </c>
      <c r="E94" s="533">
        <v>3530008</v>
      </c>
      <c r="F94" s="533">
        <v>9945</v>
      </c>
      <c r="G94" s="534">
        <v>37376</v>
      </c>
      <c r="H94" s="533">
        <v>3</v>
      </c>
      <c r="I94" s="532" t="s">
        <v>409</v>
      </c>
      <c r="J94" s="532" t="s">
        <v>1776</v>
      </c>
      <c r="K94" s="535">
        <v>194.51</v>
      </c>
      <c r="L94" s="536"/>
      <c r="M94" s="537" t="s">
        <v>174</v>
      </c>
      <c r="N94" s="537" t="s">
        <v>137</v>
      </c>
      <c r="O94" s="538">
        <f t="shared" si="1"/>
        <v>194.51</v>
      </c>
    </row>
    <row r="95" spans="1:15" s="225" customFormat="1" ht="31.5">
      <c r="A95" s="532" t="s">
        <v>406</v>
      </c>
      <c r="B95" s="533">
        <v>353</v>
      </c>
      <c r="C95" s="532" t="s">
        <v>410</v>
      </c>
      <c r="D95" s="532" t="s">
        <v>414</v>
      </c>
      <c r="E95" s="533">
        <v>3530008</v>
      </c>
      <c r="F95" s="533">
        <v>9946</v>
      </c>
      <c r="G95" s="534">
        <v>37376</v>
      </c>
      <c r="H95" s="533">
        <v>4</v>
      </c>
      <c r="I95" s="532" t="s">
        <v>409</v>
      </c>
      <c r="J95" s="532" t="s">
        <v>1777</v>
      </c>
      <c r="K95" s="535">
        <v>16611.330000000002</v>
      </c>
      <c r="L95" s="536"/>
      <c r="M95" s="537" t="s">
        <v>174</v>
      </c>
      <c r="N95" s="537" t="s">
        <v>137</v>
      </c>
      <c r="O95" s="538">
        <f t="shared" si="1"/>
        <v>16611.330000000002</v>
      </c>
    </row>
    <row r="96" spans="1:15" s="225" customFormat="1" ht="31.5">
      <c r="A96" s="532" t="s">
        <v>406</v>
      </c>
      <c r="B96" s="533">
        <v>353</v>
      </c>
      <c r="C96" s="532" t="s">
        <v>410</v>
      </c>
      <c r="D96" s="532" t="s">
        <v>414</v>
      </c>
      <c r="E96" s="533">
        <v>3530008</v>
      </c>
      <c r="F96" s="533">
        <v>9947</v>
      </c>
      <c r="G96" s="534">
        <v>37376</v>
      </c>
      <c r="H96" s="542">
        <v>54</v>
      </c>
      <c r="I96" s="532" t="s">
        <v>409</v>
      </c>
      <c r="J96" s="532" t="s">
        <v>1778</v>
      </c>
      <c r="K96" s="535">
        <v>8786.7999999999993</v>
      </c>
      <c r="L96" s="536"/>
      <c r="M96" s="537" t="s">
        <v>174</v>
      </c>
      <c r="N96" s="537" t="s">
        <v>137</v>
      </c>
      <c r="O96" s="538">
        <f t="shared" si="1"/>
        <v>8786.7999999999993</v>
      </c>
    </row>
    <row r="97" spans="1:15" s="225" customFormat="1" ht="31.5">
      <c r="A97" s="532" t="s">
        <v>406</v>
      </c>
      <c r="B97" s="533">
        <v>353</v>
      </c>
      <c r="C97" s="532" t="s">
        <v>410</v>
      </c>
      <c r="D97" s="532" t="s">
        <v>414</v>
      </c>
      <c r="E97" s="533">
        <v>3530008</v>
      </c>
      <c r="F97" s="533">
        <v>9948</v>
      </c>
      <c r="G97" s="534">
        <v>37376</v>
      </c>
      <c r="H97" s="533">
        <v>4</v>
      </c>
      <c r="I97" s="532" t="s">
        <v>409</v>
      </c>
      <c r="J97" s="532" t="s">
        <v>1779</v>
      </c>
      <c r="K97" s="535">
        <v>16158.71</v>
      </c>
      <c r="L97" s="536"/>
      <c r="M97" s="537" t="s">
        <v>174</v>
      </c>
      <c r="N97" s="537" t="s">
        <v>137</v>
      </c>
      <c r="O97" s="538">
        <f t="shared" si="1"/>
        <v>16158.71</v>
      </c>
    </row>
    <row r="98" spans="1:15" s="225" customFormat="1" ht="31.5">
      <c r="A98" s="532" t="s">
        <v>406</v>
      </c>
      <c r="B98" s="533">
        <v>353</v>
      </c>
      <c r="C98" s="532" t="s">
        <v>410</v>
      </c>
      <c r="D98" s="532" t="s">
        <v>414</v>
      </c>
      <c r="E98" s="533">
        <v>3530008</v>
      </c>
      <c r="F98" s="533">
        <v>9949</v>
      </c>
      <c r="G98" s="534">
        <v>37376</v>
      </c>
      <c r="H98" s="533">
        <v>25</v>
      </c>
      <c r="I98" s="532" t="s">
        <v>409</v>
      </c>
      <c r="J98" s="532" t="s">
        <v>1780</v>
      </c>
      <c r="K98" s="535">
        <v>130.52000000000001</v>
      </c>
      <c r="L98" s="536"/>
      <c r="M98" s="537" t="s">
        <v>174</v>
      </c>
      <c r="N98" s="537" t="s">
        <v>137</v>
      </c>
      <c r="O98" s="538">
        <f t="shared" si="1"/>
        <v>130.52000000000001</v>
      </c>
    </row>
    <row r="99" spans="1:15" s="225" customFormat="1" ht="47.25">
      <c r="A99" s="532" t="s">
        <v>406</v>
      </c>
      <c r="B99" s="533">
        <v>353</v>
      </c>
      <c r="C99" s="532" t="s">
        <v>410</v>
      </c>
      <c r="D99" s="532" t="s">
        <v>414</v>
      </c>
      <c r="E99" s="533">
        <v>3530008</v>
      </c>
      <c r="F99" s="533">
        <v>9950</v>
      </c>
      <c r="G99" s="534">
        <v>37376</v>
      </c>
      <c r="H99" s="533">
        <v>2</v>
      </c>
      <c r="I99" s="532" t="s">
        <v>409</v>
      </c>
      <c r="J99" s="532" t="s">
        <v>1781</v>
      </c>
      <c r="K99" s="535">
        <v>137246.79</v>
      </c>
      <c r="L99" s="536"/>
      <c r="M99" s="537" t="s">
        <v>174</v>
      </c>
      <c r="N99" s="537" t="s">
        <v>137</v>
      </c>
      <c r="O99" s="538">
        <f t="shared" si="1"/>
        <v>137246.79</v>
      </c>
    </row>
    <row r="100" spans="1:15" s="225" customFormat="1" ht="31.5">
      <c r="A100" s="532" t="s">
        <v>406</v>
      </c>
      <c r="B100" s="533">
        <v>353</v>
      </c>
      <c r="C100" s="532" t="s">
        <v>410</v>
      </c>
      <c r="D100" s="532" t="s">
        <v>414</v>
      </c>
      <c r="E100" s="533">
        <v>3530008</v>
      </c>
      <c r="F100" s="533">
        <v>9952</v>
      </c>
      <c r="G100" s="534">
        <v>37376</v>
      </c>
      <c r="H100" s="533">
        <v>6</v>
      </c>
      <c r="I100" s="532" t="s">
        <v>409</v>
      </c>
      <c r="J100" s="532" t="s">
        <v>1782</v>
      </c>
      <c r="K100" s="535">
        <v>1243.8</v>
      </c>
      <c r="L100" s="536"/>
      <c r="M100" s="537" t="s">
        <v>174</v>
      </c>
      <c r="N100" s="537" t="s">
        <v>137</v>
      </c>
      <c r="O100" s="538">
        <f t="shared" si="1"/>
        <v>1243.8</v>
      </c>
    </row>
    <row r="101" spans="1:15" s="225" customFormat="1" ht="47.25">
      <c r="A101" s="532" t="s">
        <v>406</v>
      </c>
      <c r="B101" s="533">
        <v>353</v>
      </c>
      <c r="C101" s="532" t="s">
        <v>410</v>
      </c>
      <c r="D101" s="532" t="s">
        <v>414</v>
      </c>
      <c r="E101" s="533">
        <v>3530008</v>
      </c>
      <c r="F101" s="533">
        <v>9953</v>
      </c>
      <c r="G101" s="534">
        <v>37376</v>
      </c>
      <c r="H101" s="533">
        <v>6</v>
      </c>
      <c r="I101" s="532" t="s">
        <v>409</v>
      </c>
      <c r="J101" s="532" t="s">
        <v>1783</v>
      </c>
      <c r="K101" s="535">
        <v>3961.65</v>
      </c>
      <c r="L101" s="536"/>
      <c r="M101" s="537" t="s">
        <v>174</v>
      </c>
      <c r="N101" s="537" t="s">
        <v>137</v>
      </c>
      <c r="O101" s="538">
        <f t="shared" si="1"/>
        <v>3961.65</v>
      </c>
    </row>
    <row r="102" spans="1:15" s="225" customFormat="1" ht="31.5">
      <c r="A102" s="532" t="s">
        <v>406</v>
      </c>
      <c r="B102" s="533">
        <v>353</v>
      </c>
      <c r="C102" s="532" t="s">
        <v>410</v>
      </c>
      <c r="D102" s="532" t="s">
        <v>414</v>
      </c>
      <c r="E102" s="533">
        <v>3530008</v>
      </c>
      <c r="F102" s="533">
        <v>9959</v>
      </c>
      <c r="G102" s="534">
        <v>37376</v>
      </c>
      <c r="H102" s="533">
        <v>18</v>
      </c>
      <c r="I102" s="532" t="s">
        <v>409</v>
      </c>
      <c r="J102" s="532" t="s">
        <v>1784</v>
      </c>
      <c r="K102" s="535">
        <v>97.07</v>
      </c>
      <c r="L102" s="536"/>
      <c r="M102" s="537" t="s">
        <v>174</v>
      </c>
      <c r="N102" s="537" t="s">
        <v>137</v>
      </c>
      <c r="O102" s="538">
        <f t="shared" si="1"/>
        <v>97.07</v>
      </c>
    </row>
    <row r="103" spans="1:15" s="225" customFormat="1" ht="31.5">
      <c r="A103" s="532" t="s">
        <v>406</v>
      </c>
      <c r="B103" s="533">
        <v>353</v>
      </c>
      <c r="C103" s="532" t="s">
        <v>410</v>
      </c>
      <c r="D103" s="532" t="s">
        <v>414</v>
      </c>
      <c r="E103" s="533">
        <v>3530008</v>
      </c>
      <c r="F103" s="533">
        <v>9960</v>
      </c>
      <c r="G103" s="534">
        <v>37376</v>
      </c>
      <c r="H103" s="542">
        <v>6</v>
      </c>
      <c r="I103" s="532" t="s">
        <v>409</v>
      </c>
      <c r="J103" s="532" t="s">
        <v>1785</v>
      </c>
      <c r="K103" s="535">
        <v>271.54000000000002</v>
      </c>
      <c r="L103" s="536"/>
      <c r="M103" s="537" t="s">
        <v>174</v>
      </c>
      <c r="N103" s="537" t="s">
        <v>137</v>
      </c>
      <c r="O103" s="538">
        <f t="shared" si="1"/>
        <v>271.54000000000002</v>
      </c>
    </row>
    <row r="104" spans="1:15" s="225" customFormat="1" ht="31.5">
      <c r="A104" s="532" t="s">
        <v>406</v>
      </c>
      <c r="B104" s="533">
        <v>353</v>
      </c>
      <c r="C104" s="532" t="s">
        <v>410</v>
      </c>
      <c r="D104" s="532" t="s">
        <v>414</v>
      </c>
      <c r="E104" s="533">
        <v>3530008</v>
      </c>
      <c r="F104" s="533">
        <v>9961</v>
      </c>
      <c r="G104" s="534">
        <v>37376</v>
      </c>
      <c r="H104" s="542">
        <v>12</v>
      </c>
      <c r="I104" s="532" t="s">
        <v>409</v>
      </c>
      <c r="J104" s="532" t="s">
        <v>1786</v>
      </c>
      <c r="K104" s="535">
        <v>1191.04</v>
      </c>
      <c r="L104" s="536"/>
      <c r="M104" s="537" t="s">
        <v>174</v>
      </c>
      <c r="N104" s="537" t="s">
        <v>137</v>
      </c>
      <c r="O104" s="538">
        <f t="shared" si="1"/>
        <v>1191.04</v>
      </c>
    </row>
    <row r="105" spans="1:15" s="225" customFormat="1" ht="31.5">
      <c r="A105" s="532" t="s">
        <v>406</v>
      </c>
      <c r="B105" s="533">
        <v>353</v>
      </c>
      <c r="C105" s="532" t="s">
        <v>410</v>
      </c>
      <c r="D105" s="532" t="s">
        <v>414</v>
      </c>
      <c r="E105" s="533">
        <v>3530008</v>
      </c>
      <c r="F105" s="533">
        <v>9962</v>
      </c>
      <c r="G105" s="534">
        <v>37376</v>
      </c>
      <c r="H105" s="542">
        <v>6</v>
      </c>
      <c r="I105" s="532" t="s">
        <v>409</v>
      </c>
      <c r="J105" s="532" t="s">
        <v>1787</v>
      </c>
      <c r="K105" s="535">
        <v>732.31</v>
      </c>
      <c r="L105" s="536"/>
      <c r="M105" s="537" t="s">
        <v>174</v>
      </c>
      <c r="N105" s="537" t="s">
        <v>137</v>
      </c>
      <c r="O105" s="538">
        <f t="shared" si="1"/>
        <v>732.31</v>
      </c>
    </row>
    <row r="106" spans="1:15" s="225" customFormat="1" ht="31.5">
      <c r="A106" s="532" t="s">
        <v>406</v>
      </c>
      <c r="B106" s="533">
        <v>353</v>
      </c>
      <c r="C106" s="532" t="s">
        <v>410</v>
      </c>
      <c r="D106" s="532" t="s">
        <v>414</v>
      </c>
      <c r="E106" s="533">
        <v>3530008</v>
      </c>
      <c r="F106" s="533">
        <v>9963</v>
      </c>
      <c r="G106" s="534">
        <v>37376</v>
      </c>
      <c r="H106" s="542">
        <v>6</v>
      </c>
      <c r="I106" s="532" t="s">
        <v>409</v>
      </c>
      <c r="J106" s="532" t="s">
        <v>1788</v>
      </c>
      <c r="K106" s="535">
        <v>163.33000000000001</v>
      </c>
      <c r="L106" s="536"/>
      <c r="M106" s="537" t="s">
        <v>174</v>
      </c>
      <c r="N106" s="537" t="s">
        <v>137</v>
      </c>
      <c r="O106" s="538">
        <f t="shared" si="1"/>
        <v>163.33000000000001</v>
      </c>
    </row>
    <row r="107" spans="1:15" s="225" customFormat="1" ht="47.25">
      <c r="A107" s="532" t="s">
        <v>406</v>
      </c>
      <c r="B107" s="533">
        <v>353</v>
      </c>
      <c r="C107" s="532" t="s">
        <v>410</v>
      </c>
      <c r="D107" s="532" t="s">
        <v>415</v>
      </c>
      <c r="E107" s="533">
        <v>3530014</v>
      </c>
      <c r="F107" s="533">
        <v>668</v>
      </c>
      <c r="G107" s="534">
        <v>23315</v>
      </c>
      <c r="H107" s="540"/>
      <c r="I107" s="532" t="s">
        <v>409</v>
      </c>
      <c r="J107" s="532" t="s">
        <v>1706</v>
      </c>
      <c r="K107" s="535">
        <v>1998.79</v>
      </c>
      <c r="L107" s="536"/>
      <c r="M107" s="537" t="s">
        <v>174</v>
      </c>
      <c r="N107" s="537" t="s">
        <v>137</v>
      </c>
      <c r="O107" s="538">
        <f t="shared" si="1"/>
        <v>1998.79</v>
      </c>
    </row>
    <row r="108" spans="1:15" s="225" customFormat="1" ht="47.25">
      <c r="A108" s="532" t="s">
        <v>406</v>
      </c>
      <c r="B108" s="533">
        <v>353</v>
      </c>
      <c r="C108" s="532" t="s">
        <v>410</v>
      </c>
      <c r="D108" s="532" t="s">
        <v>415</v>
      </c>
      <c r="E108" s="533">
        <v>3530014</v>
      </c>
      <c r="F108" s="533">
        <v>669</v>
      </c>
      <c r="G108" s="534">
        <v>23315</v>
      </c>
      <c r="H108" s="540"/>
      <c r="I108" s="532" t="s">
        <v>409</v>
      </c>
      <c r="J108" s="532" t="s">
        <v>1705</v>
      </c>
      <c r="K108" s="535">
        <v>2512.9</v>
      </c>
      <c r="L108" s="536"/>
      <c r="M108" s="537" t="s">
        <v>174</v>
      </c>
      <c r="N108" s="537" t="s">
        <v>137</v>
      </c>
      <c r="O108" s="538">
        <f t="shared" si="1"/>
        <v>2512.9</v>
      </c>
    </row>
    <row r="109" spans="1:15" s="225" customFormat="1" ht="47.25">
      <c r="A109" s="532" t="s">
        <v>406</v>
      </c>
      <c r="B109" s="533">
        <v>353</v>
      </c>
      <c r="C109" s="532" t="s">
        <v>410</v>
      </c>
      <c r="D109" s="532" t="s">
        <v>415</v>
      </c>
      <c r="E109" s="533">
        <v>3530014</v>
      </c>
      <c r="F109" s="533">
        <v>670</v>
      </c>
      <c r="G109" s="534">
        <v>23315</v>
      </c>
      <c r="H109" s="543"/>
      <c r="I109" s="532" t="s">
        <v>409</v>
      </c>
      <c r="J109" s="532" t="s">
        <v>1789</v>
      </c>
      <c r="K109" s="535">
        <v>2178.6999999999998</v>
      </c>
      <c r="L109" s="536"/>
      <c r="M109" s="537" t="s">
        <v>174</v>
      </c>
      <c r="N109" s="537" t="s">
        <v>137</v>
      </c>
      <c r="O109" s="538">
        <f t="shared" si="1"/>
        <v>2178.6999999999998</v>
      </c>
    </row>
    <row r="110" spans="1:15" s="225" customFormat="1" ht="47.25">
      <c r="A110" s="532" t="s">
        <v>406</v>
      </c>
      <c r="B110" s="533">
        <v>353</v>
      </c>
      <c r="C110" s="532" t="s">
        <v>410</v>
      </c>
      <c r="D110" s="532" t="s">
        <v>415</v>
      </c>
      <c r="E110" s="533">
        <v>3530014</v>
      </c>
      <c r="F110" s="533">
        <v>671</v>
      </c>
      <c r="G110" s="534">
        <v>23315</v>
      </c>
      <c r="H110" s="539"/>
      <c r="I110" s="532" t="s">
        <v>409</v>
      </c>
      <c r="J110" s="532" t="s">
        <v>1790</v>
      </c>
      <c r="K110" s="535">
        <v>905.45</v>
      </c>
      <c r="L110" s="536"/>
      <c r="M110" s="537" t="s">
        <v>174</v>
      </c>
      <c r="N110" s="537" t="s">
        <v>137</v>
      </c>
      <c r="O110" s="538">
        <f t="shared" si="1"/>
        <v>905.45</v>
      </c>
    </row>
    <row r="111" spans="1:15" s="225" customFormat="1" ht="47.25">
      <c r="A111" s="532" t="s">
        <v>406</v>
      </c>
      <c r="B111" s="533">
        <v>353</v>
      </c>
      <c r="C111" s="532" t="s">
        <v>410</v>
      </c>
      <c r="D111" s="532" t="s">
        <v>415</v>
      </c>
      <c r="E111" s="533">
        <v>3530014</v>
      </c>
      <c r="F111" s="533">
        <v>672</v>
      </c>
      <c r="G111" s="534">
        <v>23315</v>
      </c>
      <c r="H111" s="539"/>
      <c r="I111" s="532" t="s">
        <v>409</v>
      </c>
      <c r="J111" s="532" t="s">
        <v>1791</v>
      </c>
      <c r="K111" s="535">
        <v>418</v>
      </c>
      <c r="L111" s="536"/>
      <c r="M111" s="537" t="s">
        <v>174</v>
      </c>
      <c r="N111" s="537" t="s">
        <v>137</v>
      </c>
      <c r="O111" s="538">
        <f t="shared" si="1"/>
        <v>418</v>
      </c>
    </row>
    <row r="112" spans="1:15" s="225" customFormat="1" ht="47.25">
      <c r="A112" s="532" t="s">
        <v>406</v>
      </c>
      <c r="B112" s="533">
        <v>353</v>
      </c>
      <c r="C112" s="532" t="s">
        <v>410</v>
      </c>
      <c r="D112" s="532" t="s">
        <v>415</v>
      </c>
      <c r="E112" s="533">
        <v>3530014</v>
      </c>
      <c r="F112" s="533">
        <v>673</v>
      </c>
      <c r="G112" s="534">
        <v>23315</v>
      </c>
      <c r="H112" s="539"/>
      <c r="I112" s="532" t="s">
        <v>409</v>
      </c>
      <c r="J112" s="532" t="s">
        <v>1792</v>
      </c>
      <c r="K112" s="535">
        <v>1112</v>
      </c>
      <c r="L112" s="536"/>
      <c r="M112" s="537" t="s">
        <v>174</v>
      </c>
      <c r="N112" s="537" t="s">
        <v>137</v>
      </c>
      <c r="O112" s="538">
        <f t="shared" si="1"/>
        <v>1112</v>
      </c>
    </row>
    <row r="113" spans="1:15" s="225" customFormat="1" ht="47.25">
      <c r="A113" s="532" t="s">
        <v>406</v>
      </c>
      <c r="B113" s="533">
        <v>353</v>
      </c>
      <c r="C113" s="532" t="s">
        <v>410</v>
      </c>
      <c r="D113" s="532" t="s">
        <v>415</v>
      </c>
      <c r="E113" s="533">
        <v>3530014</v>
      </c>
      <c r="F113" s="533">
        <v>674</v>
      </c>
      <c r="G113" s="534">
        <v>23315</v>
      </c>
      <c r="H113" s="539"/>
      <c r="I113" s="532" t="s">
        <v>409</v>
      </c>
      <c r="J113" s="532" t="s">
        <v>1793</v>
      </c>
      <c r="K113" s="535">
        <v>2204.15</v>
      </c>
      <c r="L113" s="536"/>
      <c r="M113" s="537" t="s">
        <v>174</v>
      </c>
      <c r="N113" s="537" t="s">
        <v>137</v>
      </c>
      <c r="O113" s="538">
        <f t="shared" si="1"/>
        <v>2204.15</v>
      </c>
    </row>
    <row r="114" spans="1:15" s="225" customFormat="1" ht="47.25">
      <c r="A114" s="532" t="s">
        <v>406</v>
      </c>
      <c r="B114" s="533">
        <v>353</v>
      </c>
      <c r="C114" s="532" t="s">
        <v>410</v>
      </c>
      <c r="D114" s="532" t="s">
        <v>415</v>
      </c>
      <c r="E114" s="533">
        <v>3530014</v>
      </c>
      <c r="F114" s="533">
        <v>675</v>
      </c>
      <c r="G114" s="534">
        <v>23315</v>
      </c>
      <c r="H114" s="539"/>
      <c r="I114" s="532" t="s">
        <v>409</v>
      </c>
      <c r="J114" s="532" t="s">
        <v>1794</v>
      </c>
      <c r="K114" s="535">
        <v>381.49</v>
      </c>
      <c r="L114" s="536"/>
      <c r="M114" s="537" t="s">
        <v>174</v>
      </c>
      <c r="N114" s="537" t="s">
        <v>137</v>
      </c>
      <c r="O114" s="538">
        <f t="shared" si="1"/>
        <v>381.49</v>
      </c>
    </row>
    <row r="115" spans="1:15" s="225" customFormat="1" ht="47.25">
      <c r="A115" s="532" t="s">
        <v>406</v>
      </c>
      <c r="B115" s="533">
        <v>353</v>
      </c>
      <c r="C115" s="532" t="s">
        <v>410</v>
      </c>
      <c r="D115" s="532" t="s">
        <v>415</v>
      </c>
      <c r="E115" s="533">
        <v>3530014</v>
      </c>
      <c r="F115" s="533">
        <v>676</v>
      </c>
      <c r="G115" s="534">
        <v>23315</v>
      </c>
      <c r="H115" s="539"/>
      <c r="I115" s="532" t="s">
        <v>409</v>
      </c>
      <c r="J115" s="532" t="s">
        <v>1795</v>
      </c>
      <c r="K115" s="535">
        <v>156.97999999999999</v>
      </c>
      <c r="L115" s="536"/>
      <c r="M115" s="537" t="s">
        <v>174</v>
      </c>
      <c r="N115" s="537" t="s">
        <v>137</v>
      </c>
      <c r="O115" s="538">
        <f t="shared" si="1"/>
        <v>156.97999999999999</v>
      </c>
    </row>
    <row r="116" spans="1:15" s="225" customFormat="1" ht="47.25">
      <c r="A116" s="532" t="s">
        <v>406</v>
      </c>
      <c r="B116" s="533">
        <v>353</v>
      </c>
      <c r="C116" s="532" t="s">
        <v>410</v>
      </c>
      <c r="D116" s="532" t="s">
        <v>415</v>
      </c>
      <c r="E116" s="533">
        <v>3530014</v>
      </c>
      <c r="F116" s="533">
        <v>677</v>
      </c>
      <c r="G116" s="534">
        <v>23315</v>
      </c>
      <c r="H116" s="541">
        <v>3</v>
      </c>
      <c r="I116" s="532" t="s">
        <v>409</v>
      </c>
      <c r="J116" s="532" t="s">
        <v>1796</v>
      </c>
      <c r="K116" s="535">
        <v>116.28</v>
      </c>
      <c r="L116" s="536"/>
      <c r="M116" s="537" t="s">
        <v>174</v>
      </c>
      <c r="N116" s="537" t="s">
        <v>137</v>
      </c>
      <c r="O116" s="538">
        <f t="shared" si="1"/>
        <v>116.28</v>
      </c>
    </row>
    <row r="117" spans="1:15" s="225" customFormat="1" ht="47.25">
      <c r="A117" s="532" t="s">
        <v>406</v>
      </c>
      <c r="B117" s="533">
        <v>353</v>
      </c>
      <c r="C117" s="532" t="s">
        <v>410</v>
      </c>
      <c r="D117" s="532" t="s">
        <v>415</v>
      </c>
      <c r="E117" s="533">
        <v>3530014</v>
      </c>
      <c r="F117" s="533">
        <v>678</v>
      </c>
      <c r="G117" s="534">
        <v>23315</v>
      </c>
      <c r="H117" s="541">
        <v>2</v>
      </c>
      <c r="I117" s="532" t="s">
        <v>409</v>
      </c>
      <c r="J117" s="532" t="s">
        <v>1797</v>
      </c>
      <c r="K117" s="535">
        <v>130.82</v>
      </c>
      <c r="L117" s="536"/>
      <c r="M117" s="537" t="s">
        <v>174</v>
      </c>
      <c r="N117" s="537" t="s">
        <v>137</v>
      </c>
      <c r="O117" s="538">
        <f t="shared" si="1"/>
        <v>130.82</v>
      </c>
    </row>
    <row r="118" spans="1:15" s="225" customFormat="1" ht="47.25">
      <c r="A118" s="532" t="s">
        <v>406</v>
      </c>
      <c r="B118" s="533">
        <v>353</v>
      </c>
      <c r="C118" s="532" t="s">
        <v>410</v>
      </c>
      <c r="D118" s="532" t="s">
        <v>415</v>
      </c>
      <c r="E118" s="533">
        <v>3530014</v>
      </c>
      <c r="F118" s="533">
        <v>679</v>
      </c>
      <c r="G118" s="534">
        <v>23315</v>
      </c>
      <c r="H118" s="541">
        <v>2</v>
      </c>
      <c r="I118" s="532" t="s">
        <v>409</v>
      </c>
      <c r="J118" s="532" t="s">
        <v>1798</v>
      </c>
      <c r="K118" s="535">
        <v>188.1</v>
      </c>
      <c r="L118" s="536"/>
      <c r="M118" s="537" t="s">
        <v>174</v>
      </c>
      <c r="N118" s="537" t="s">
        <v>137</v>
      </c>
      <c r="O118" s="538">
        <f t="shared" si="1"/>
        <v>188.1</v>
      </c>
    </row>
    <row r="119" spans="1:15" s="225" customFormat="1" ht="47.25">
      <c r="A119" s="532" t="s">
        <v>406</v>
      </c>
      <c r="B119" s="533">
        <v>353</v>
      </c>
      <c r="C119" s="532" t="s">
        <v>410</v>
      </c>
      <c r="D119" s="532" t="s">
        <v>415</v>
      </c>
      <c r="E119" s="533">
        <v>3530014</v>
      </c>
      <c r="F119" s="533">
        <v>680</v>
      </c>
      <c r="G119" s="534">
        <v>23315</v>
      </c>
      <c r="H119" s="533">
        <v>1</v>
      </c>
      <c r="I119" s="532" t="s">
        <v>409</v>
      </c>
      <c r="J119" s="532" t="s">
        <v>1799</v>
      </c>
      <c r="K119" s="535">
        <v>94.05</v>
      </c>
      <c r="L119" s="536"/>
      <c r="M119" s="537" t="s">
        <v>174</v>
      </c>
      <c r="N119" s="537" t="s">
        <v>137</v>
      </c>
      <c r="O119" s="538">
        <f t="shared" si="1"/>
        <v>94.05</v>
      </c>
    </row>
    <row r="120" spans="1:15" s="225" customFormat="1" ht="47.25">
      <c r="A120" s="532" t="s">
        <v>406</v>
      </c>
      <c r="B120" s="533">
        <v>353</v>
      </c>
      <c r="C120" s="532" t="s">
        <v>410</v>
      </c>
      <c r="D120" s="532" t="s">
        <v>415</v>
      </c>
      <c r="E120" s="533">
        <v>3530014</v>
      </c>
      <c r="F120" s="533">
        <v>681</v>
      </c>
      <c r="G120" s="534">
        <v>23315</v>
      </c>
      <c r="H120" s="533">
        <v>2</v>
      </c>
      <c r="I120" s="532" t="s">
        <v>409</v>
      </c>
      <c r="J120" s="532" t="s">
        <v>1800</v>
      </c>
      <c r="K120" s="535">
        <v>135.16</v>
      </c>
      <c r="L120" s="536"/>
      <c r="M120" s="537" t="s">
        <v>174</v>
      </c>
      <c r="N120" s="537" t="s">
        <v>137</v>
      </c>
      <c r="O120" s="538">
        <f t="shared" si="1"/>
        <v>135.16</v>
      </c>
    </row>
    <row r="121" spans="1:15" s="225" customFormat="1" ht="47.25">
      <c r="A121" s="532" t="s">
        <v>406</v>
      </c>
      <c r="B121" s="533">
        <v>353</v>
      </c>
      <c r="C121" s="532" t="s">
        <v>410</v>
      </c>
      <c r="D121" s="532" t="s">
        <v>415</v>
      </c>
      <c r="E121" s="533">
        <v>3530014</v>
      </c>
      <c r="F121" s="533">
        <v>682</v>
      </c>
      <c r="G121" s="534">
        <v>23315</v>
      </c>
      <c r="H121" s="539"/>
      <c r="I121" s="532" t="s">
        <v>409</v>
      </c>
      <c r="J121" s="532" t="s">
        <v>1801</v>
      </c>
      <c r="K121" s="535">
        <v>250.48</v>
      </c>
      <c r="L121" s="536"/>
      <c r="M121" s="537" t="s">
        <v>174</v>
      </c>
      <c r="N121" s="537" t="s">
        <v>137</v>
      </c>
      <c r="O121" s="538">
        <f t="shared" si="1"/>
        <v>250.48</v>
      </c>
    </row>
    <row r="122" spans="1:15" s="225" customFormat="1" ht="47.25">
      <c r="A122" s="532" t="s">
        <v>406</v>
      </c>
      <c r="B122" s="533">
        <v>353</v>
      </c>
      <c r="C122" s="532" t="s">
        <v>410</v>
      </c>
      <c r="D122" s="532" t="s">
        <v>415</v>
      </c>
      <c r="E122" s="533">
        <v>3530014</v>
      </c>
      <c r="F122" s="533">
        <v>683</v>
      </c>
      <c r="G122" s="534">
        <v>23315</v>
      </c>
      <c r="H122" s="539"/>
      <c r="I122" s="532" t="s">
        <v>409</v>
      </c>
      <c r="J122" s="532" t="s">
        <v>1802</v>
      </c>
      <c r="K122" s="535">
        <v>871.04</v>
      </c>
      <c r="L122" s="536"/>
      <c r="M122" s="537" t="s">
        <v>174</v>
      </c>
      <c r="N122" s="537" t="s">
        <v>137</v>
      </c>
      <c r="O122" s="538">
        <f t="shared" si="1"/>
        <v>871.04</v>
      </c>
    </row>
    <row r="123" spans="1:15" s="225" customFormat="1" ht="47.25">
      <c r="A123" s="532" t="s">
        <v>406</v>
      </c>
      <c r="B123" s="533">
        <v>353</v>
      </c>
      <c r="C123" s="532" t="s">
        <v>410</v>
      </c>
      <c r="D123" s="532" t="s">
        <v>415</v>
      </c>
      <c r="E123" s="533">
        <v>3530014</v>
      </c>
      <c r="F123" s="533">
        <v>684</v>
      </c>
      <c r="G123" s="534">
        <v>23315</v>
      </c>
      <c r="H123" s="539"/>
      <c r="I123" s="532" t="s">
        <v>409</v>
      </c>
      <c r="J123" s="532" t="s">
        <v>1803</v>
      </c>
      <c r="K123" s="535">
        <v>1290.07</v>
      </c>
      <c r="L123" s="536"/>
      <c r="M123" s="537" t="s">
        <v>174</v>
      </c>
      <c r="N123" s="537" t="s">
        <v>137</v>
      </c>
      <c r="O123" s="538">
        <f t="shared" si="1"/>
        <v>1290.07</v>
      </c>
    </row>
    <row r="124" spans="1:15" s="225" customFormat="1" ht="47.25">
      <c r="A124" s="532" t="s">
        <v>406</v>
      </c>
      <c r="B124" s="533">
        <v>353</v>
      </c>
      <c r="C124" s="532" t="s">
        <v>410</v>
      </c>
      <c r="D124" s="532" t="s">
        <v>415</v>
      </c>
      <c r="E124" s="533">
        <v>3530014</v>
      </c>
      <c r="F124" s="533">
        <v>685</v>
      </c>
      <c r="G124" s="534">
        <v>23315</v>
      </c>
      <c r="H124" s="533">
        <v>3</v>
      </c>
      <c r="I124" s="532" t="s">
        <v>409</v>
      </c>
      <c r="J124" s="532" t="s">
        <v>1804</v>
      </c>
      <c r="K124" s="535">
        <v>30100</v>
      </c>
      <c r="L124" s="536"/>
      <c r="M124" s="537" t="s">
        <v>174</v>
      </c>
      <c r="N124" s="537" t="s">
        <v>137</v>
      </c>
      <c r="O124" s="538">
        <f t="shared" si="1"/>
        <v>30100</v>
      </c>
    </row>
    <row r="125" spans="1:15" s="225" customFormat="1" ht="47.25">
      <c r="A125" s="532" t="s">
        <v>406</v>
      </c>
      <c r="B125" s="533">
        <v>353</v>
      </c>
      <c r="C125" s="532" t="s">
        <v>410</v>
      </c>
      <c r="D125" s="532" t="s">
        <v>415</v>
      </c>
      <c r="E125" s="533">
        <v>3530014</v>
      </c>
      <c r="F125" s="533">
        <v>686</v>
      </c>
      <c r="G125" s="534">
        <v>23315</v>
      </c>
      <c r="H125" s="539"/>
      <c r="I125" s="532" t="s">
        <v>409</v>
      </c>
      <c r="J125" s="532" t="s">
        <v>1805</v>
      </c>
      <c r="K125" s="535">
        <v>11692.26</v>
      </c>
      <c r="L125" s="536"/>
      <c r="M125" s="537" t="s">
        <v>174</v>
      </c>
      <c r="N125" s="537" t="s">
        <v>137</v>
      </c>
      <c r="O125" s="538">
        <f t="shared" si="1"/>
        <v>11692.26</v>
      </c>
    </row>
    <row r="126" spans="1:15" s="225" customFormat="1" ht="47.25">
      <c r="A126" s="532" t="s">
        <v>406</v>
      </c>
      <c r="B126" s="533">
        <v>353</v>
      </c>
      <c r="C126" s="532" t="s">
        <v>410</v>
      </c>
      <c r="D126" s="532" t="s">
        <v>415</v>
      </c>
      <c r="E126" s="533">
        <v>3530014</v>
      </c>
      <c r="F126" s="533">
        <v>687</v>
      </c>
      <c r="G126" s="534">
        <v>23315</v>
      </c>
      <c r="H126" s="533">
        <v>3</v>
      </c>
      <c r="I126" s="532" t="s">
        <v>409</v>
      </c>
      <c r="J126" s="532" t="s">
        <v>1806</v>
      </c>
      <c r="K126" s="535">
        <v>16400</v>
      </c>
      <c r="L126" s="536"/>
      <c r="M126" s="537" t="s">
        <v>174</v>
      </c>
      <c r="N126" s="537" t="s">
        <v>137</v>
      </c>
      <c r="O126" s="538">
        <f t="shared" si="1"/>
        <v>16400</v>
      </c>
    </row>
    <row r="127" spans="1:15" s="225" customFormat="1" ht="47.25">
      <c r="A127" s="532" t="s">
        <v>406</v>
      </c>
      <c r="B127" s="533">
        <v>353</v>
      </c>
      <c r="C127" s="532" t="s">
        <v>410</v>
      </c>
      <c r="D127" s="532" t="s">
        <v>415</v>
      </c>
      <c r="E127" s="533">
        <v>3530014</v>
      </c>
      <c r="F127" s="533">
        <v>688</v>
      </c>
      <c r="G127" s="534">
        <v>23315</v>
      </c>
      <c r="H127" s="533">
        <v>12</v>
      </c>
      <c r="I127" s="532" t="s">
        <v>409</v>
      </c>
      <c r="J127" s="532" t="s">
        <v>1807</v>
      </c>
      <c r="K127" s="535">
        <v>7341.18</v>
      </c>
      <c r="L127" s="536"/>
      <c r="M127" s="537" t="s">
        <v>174</v>
      </c>
      <c r="N127" s="537" t="s">
        <v>137</v>
      </c>
      <c r="O127" s="538">
        <f t="shared" si="1"/>
        <v>7341.18</v>
      </c>
    </row>
    <row r="128" spans="1:15" s="225" customFormat="1" ht="47.25">
      <c r="A128" s="532" t="s">
        <v>406</v>
      </c>
      <c r="B128" s="533">
        <v>353</v>
      </c>
      <c r="C128" s="532" t="s">
        <v>410</v>
      </c>
      <c r="D128" s="532" t="s">
        <v>415</v>
      </c>
      <c r="E128" s="533">
        <v>3530014</v>
      </c>
      <c r="F128" s="533">
        <v>689</v>
      </c>
      <c r="G128" s="534">
        <v>23315</v>
      </c>
      <c r="H128" s="542">
        <v>5</v>
      </c>
      <c r="I128" s="532" t="s">
        <v>409</v>
      </c>
      <c r="J128" s="532" t="s">
        <v>1808</v>
      </c>
      <c r="K128" s="535">
        <v>4958.82</v>
      </c>
      <c r="L128" s="536"/>
      <c r="M128" s="537" t="s">
        <v>174</v>
      </c>
      <c r="N128" s="537" t="s">
        <v>137</v>
      </c>
      <c r="O128" s="538">
        <f t="shared" si="1"/>
        <v>4958.82</v>
      </c>
    </row>
    <row r="129" spans="1:15" s="225" customFormat="1" ht="47.25">
      <c r="A129" s="532" t="s">
        <v>406</v>
      </c>
      <c r="B129" s="533">
        <v>353</v>
      </c>
      <c r="C129" s="532" t="s">
        <v>410</v>
      </c>
      <c r="D129" s="532" t="s">
        <v>415</v>
      </c>
      <c r="E129" s="533">
        <v>3530014</v>
      </c>
      <c r="F129" s="533">
        <v>692</v>
      </c>
      <c r="G129" s="534">
        <v>23315</v>
      </c>
      <c r="H129" s="539"/>
      <c r="I129" s="532" t="s">
        <v>409</v>
      </c>
      <c r="J129" s="532" t="s">
        <v>1809</v>
      </c>
      <c r="K129" s="535">
        <v>17913.990000000002</v>
      </c>
      <c r="L129" s="536"/>
      <c r="M129" s="537" t="s">
        <v>174</v>
      </c>
      <c r="N129" s="537" t="s">
        <v>137</v>
      </c>
      <c r="O129" s="538">
        <f t="shared" si="1"/>
        <v>17913.990000000002</v>
      </c>
    </row>
    <row r="130" spans="1:15" s="225" customFormat="1" ht="47.25">
      <c r="A130" s="532" t="s">
        <v>406</v>
      </c>
      <c r="B130" s="533">
        <v>353</v>
      </c>
      <c r="C130" s="532" t="s">
        <v>410</v>
      </c>
      <c r="D130" s="532" t="s">
        <v>415</v>
      </c>
      <c r="E130" s="533">
        <v>3530014</v>
      </c>
      <c r="F130" s="533">
        <v>693</v>
      </c>
      <c r="G130" s="534">
        <v>23589</v>
      </c>
      <c r="H130" s="539"/>
      <c r="I130" s="532" t="s">
        <v>409</v>
      </c>
      <c r="J130" s="532" t="s">
        <v>1810</v>
      </c>
      <c r="K130" s="535">
        <v>103.94</v>
      </c>
      <c r="L130" s="536"/>
      <c r="M130" s="537" t="s">
        <v>174</v>
      </c>
      <c r="N130" s="537" t="s">
        <v>137</v>
      </c>
      <c r="O130" s="538">
        <f t="shared" si="1"/>
        <v>103.94</v>
      </c>
    </row>
    <row r="131" spans="1:15" s="225" customFormat="1" ht="47.25">
      <c r="A131" s="532" t="s">
        <v>406</v>
      </c>
      <c r="B131" s="533">
        <v>353</v>
      </c>
      <c r="C131" s="532" t="s">
        <v>410</v>
      </c>
      <c r="D131" s="532" t="s">
        <v>415</v>
      </c>
      <c r="E131" s="533">
        <v>3530014</v>
      </c>
      <c r="F131" s="533">
        <v>694</v>
      </c>
      <c r="G131" s="534">
        <v>25964</v>
      </c>
      <c r="H131" s="539"/>
      <c r="I131" s="532" t="s">
        <v>409</v>
      </c>
      <c r="J131" s="532" t="s">
        <v>1811</v>
      </c>
      <c r="K131" s="535">
        <v>73.760000000000005</v>
      </c>
      <c r="L131" s="536"/>
      <c r="M131" s="537" t="s">
        <v>174</v>
      </c>
      <c r="N131" s="537" t="s">
        <v>137</v>
      </c>
      <c r="O131" s="538">
        <f t="shared" si="1"/>
        <v>73.760000000000005</v>
      </c>
    </row>
    <row r="132" spans="1:15" s="225" customFormat="1" ht="47.25">
      <c r="A132" s="532" t="s">
        <v>406</v>
      </c>
      <c r="B132" s="533">
        <v>353</v>
      </c>
      <c r="C132" s="532" t="s">
        <v>410</v>
      </c>
      <c r="D132" s="532" t="s">
        <v>415</v>
      </c>
      <c r="E132" s="533">
        <v>3530014</v>
      </c>
      <c r="F132" s="533">
        <v>10171</v>
      </c>
      <c r="G132" s="534">
        <v>37652</v>
      </c>
      <c r="H132" s="533">
        <v>-3</v>
      </c>
      <c r="I132" s="532" t="s">
        <v>409</v>
      </c>
      <c r="J132" s="532" t="s">
        <v>1812</v>
      </c>
      <c r="K132" s="535">
        <v>-1782.33</v>
      </c>
      <c r="L132" s="536"/>
      <c r="M132" s="537" t="s">
        <v>174</v>
      </c>
      <c r="N132" s="537" t="s">
        <v>137</v>
      </c>
      <c r="O132" s="538">
        <f t="shared" si="1"/>
        <v>-1782.33</v>
      </c>
    </row>
    <row r="133" spans="1:15" s="225" customFormat="1" ht="47.25">
      <c r="A133" s="532" t="s">
        <v>406</v>
      </c>
      <c r="B133" s="533">
        <v>353</v>
      </c>
      <c r="C133" s="532" t="s">
        <v>410</v>
      </c>
      <c r="D133" s="532" t="s">
        <v>415</v>
      </c>
      <c r="E133" s="533">
        <v>3530014</v>
      </c>
      <c r="F133" s="533">
        <v>10177</v>
      </c>
      <c r="G133" s="534">
        <v>37652</v>
      </c>
      <c r="H133" s="533">
        <v>1</v>
      </c>
      <c r="I133" s="532" t="s">
        <v>409</v>
      </c>
      <c r="J133" s="532" t="s">
        <v>1813</v>
      </c>
      <c r="K133" s="535">
        <v>351.56</v>
      </c>
      <c r="L133" s="536"/>
      <c r="M133" s="537" t="s">
        <v>174</v>
      </c>
      <c r="N133" s="537" t="s">
        <v>137</v>
      </c>
      <c r="O133" s="538">
        <f t="shared" si="1"/>
        <v>351.56</v>
      </c>
    </row>
    <row r="134" spans="1:15" s="225" customFormat="1" ht="47.25">
      <c r="A134" s="532" t="s">
        <v>406</v>
      </c>
      <c r="B134" s="533">
        <v>353</v>
      </c>
      <c r="C134" s="532" t="s">
        <v>410</v>
      </c>
      <c r="D134" s="532" t="s">
        <v>415</v>
      </c>
      <c r="E134" s="533">
        <v>3530014</v>
      </c>
      <c r="F134" s="533">
        <v>10178</v>
      </c>
      <c r="G134" s="534">
        <v>37652</v>
      </c>
      <c r="H134" s="533">
        <v>375</v>
      </c>
      <c r="I134" s="532" t="s">
        <v>409</v>
      </c>
      <c r="J134" s="532" t="s">
        <v>1814</v>
      </c>
      <c r="K134" s="535">
        <v>209.12</v>
      </c>
      <c r="L134" s="536"/>
      <c r="M134" s="537" t="s">
        <v>174</v>
      </c>
      <c r="N134" s="537" t="s">
        <v>137</v>
      </c>
      <c r="O134" s="538">
        <f t="shared" ref="O134:O197" si="2">IF(L134&lt;&gt;0,11.5/24*L134,K134)</f>
        <v>209.12</v>
      </c>
    </row>
    <row r="135" spans="1:15" s="225" customFormat="1" ht="47.25">
      <c r="A135" s="532" t="s">
        <v>406</v>
      </c>
      <c r="B135" s="533">
        <v>353</v>
      </c>
      <c r="C135" s="532" t="s">
        <v>410</v>
      </c>
      <c r="D135" s="532" t="s">
        <v>415</v>
      </c>
      <c r="E135" s="533">
        <v>3530014</v>
      </c>
      <c r="F135" s="533">
        <v>10179</v>
      </c>
      <c r="G135" s="534">
        <v>37652</v>
      </c>
      <c r="H135" s="533">
        <v>2</v>
      </c>
      <c r="I135" s="532" t="s">
        <v>409</v>
      </c>
      <c r="J135" s="532" t="s">
        <v>1815</v>
      </c>
      <c r="K135" s="535">
        <v>98.8</v>
      </c>
      <c r="L135" s="536"/>
      <c r="M135" s="537" t="s">
        <v>174</v>
      </c>
      <c r="N135" s="537" t="s">
        <v>137</v>
      </c>
      <c r="O135" s="538">
        <f t="shared" si="2"/>
        <v>98.8</v>
      </c>
    </row>
    <row r="136" spans="1:15" s="225" customFormat="1" ht="47.25">
      <c r="A136" s="532" t="s">
        <v>406</v>
      </c>
      <c r="B136" s="533">
        <v>353</v>
      </c>
      <c r="C136" s="532" t="s">
        <v>410</v>
      </c>
      <c r="D136" s="532" t="s">
        <v>415</v>
      </c>
      <c r="E136" s="533">
        <v>3530014</v>
      </c>
      <c r="F136" s="533">
        <v>10180</v>
      </c>
      <c r="G136" s="534">
        <v>37652</v>
      </c>
      <c r="H136" s="533">
        <v>3</v>
      </c>
      <c r="I136" s="532" t="s">
        <v>409</v>
      </c>
      <c r="J136" s="532" t="s">
        <v>1816</v>
      </c>
      <c r="K136" s="535">
        <v>68.180000000000007</v>
      </c>
      <c r="L136" s="536"/>
      <c r="M136" s="537" t="s">
        <v>174</v>
      </c>
      <c r="N136" s="537" t="s">
        <v>137</v>
      </c>
      <c r="O136" s="538">
        <f t="shared" si="2"/>
        <v>68.180000000000007</v>
      </c>
    </row>
    <row r="137" spans="1:15" s="225" customFormat="1" ht="47.25">
      <c r="A137" s="532" t="s">
        <v>406</v>
      </c>
      <c r="B137" s="533">
        <v>353</v>
      </c>
      <c r="C137" s="532" t="s">
        <v>410</v>
      </c>
      <c r="D137" s="532" t="s">
        <v>415</v>
      </c>
      <c r="E137" s="533">
        <v>3530014</v>
      </c>
      <c r="F137" s="533">
        <v>10181</v>
      </c>
      <c r="G137" s="534">
        <v>37652</v>
      </c>
      <c r="H137" s="533">
        <v>1</v>
      </c>
      <c r="I137" s="532" t="s">
        <v>409</v>
      </c>
      <c r="J137" s="532" t="s">
        <v>1817</v>
      </c>
      <c r="K137" s="535">
        <v>56.25</v>
      </c>
      <c r="L137" s="536"/>
      <c r="M137" s="537" t="s">
        <v>174</v>
      </c>
      <c r="N137" s="537" t="s">
        <v>137</v>
      </c>
      <c r="O137" s="538">
        <f t="shared" si="2"/>
        <v>56.25</v>
      </c>
    </row>
    <row r="138" spans="1:15" s="225" customFormat="1" ht="47.25">
      <c r="A138" s="532" t="s">
        <v>406</v>
      </c>
      <c r="B138" s="533">
        <v>353</v>
      </c>
      <c r="C138" s="532" t="s">
        <v>410</v>
      </c>
      <c r="D138" s="532" t="s">
        <v>415</v>
      </c>
      <c r="E138" s="533">
        <v>3530014</v>
      </c>
      <c r="F138" s="533">
        <v>10182</v>
      </c>
      <c r="G138" s="534">
        <v>37652</v>
      </c>
      <c r="H138" s="533">
        <v>6</v>
      </c>
      <c r="I138" s="532" t="s">
        <v>409</v>
      </c>
      <c r="J138" s="532" t="s">
        <v>1818</v>
      </c>
      <c r="K138" s="535">
        <v>129.18</v>
      </c>
      <c r="L138" s="536"/>
      <c r="M138" s="537" t="s">
        <v>174</v>
      </c>
      <c r="N138" s="537" t="s">
        <v>137</v>
      </c>
      <c r="O138" s="538">
        <f t="shared" si="2"/>
        <v>129.18</v>
      </c>
    </row>
    <row r="139" spans="1:15" s="225" customFormat="1" ht="47.25">
      <c r="A139" s="532" t="s">
        <v>406</v>
      </c>
      <c r="B139" s="533">
        <v>353</v>
      </c>
      <c r="C139" s="532" t="s">
        <v>410</v>
      </c>
      <c r="D139" s="532" t="s">
        <v>415</v>
      </c>
      <c r="E139" s="533">
        <v>3530014</v>
      </c>
      <c r="F139" s="533">
        <v>10183</v>
      </c>
      <c r="G139" s="534">
        <v>37652</v>
      </c>
      <c r="H139" s="533">
        <v>70</v>
      </c>
      <c r="I139" s="532" t="s">
        <v>409</v>
      </c>
      <c r="J139" s="532" t="s">
        <v>1819</v>
      </c>
      <c r="K139" s="535">
        <v>161.15</v>
      </c>
      <c r="L139" s="536"/>
      <c r="M139" s="537" t="s">
        <v>174</v>
      </c>
      <c r="N139" s="537" t="s">
        <v>137</v>
      </c>
      <c r="O139" s="538">
        <f t="shared" si="2"/>
        <v>161.15</v>
      </c>
    </row>
    <row r="140" spans="1:15" s="225" customFormat="1" ht="47.25">
      <c r="A140" s="532" t="s">
        <v>406</v>
      </c>
      <c r="B140" s="533">
        <v>353</v>
      </c>
      <c r="C140" s="532" t="s">
        <v>410</v>
      </c>
      <c r="D140" s="532" t="s">
        <v>415</v>
      </c>
      <c r="E140" s="533">
        <v>3530014</v>
      </c>
      <c r="F140" s="533">
        <v>10184</v>
      </c>
      <c r="G140" s="534">
        <v>37652</v>
      </c>
      <c r="H140" s="539"/>
      <c r="I140" s="532" t="s">
        <v>409</v>
      </c>
      <c r="J140" s="532" t="s">
        <v>1820</v>
      </c>
      <c r="K140" s="535">
        <v>6330.17</v>
      </c>
      <c r="L140" s="536"/>
      <c r="M140" s="537" t="s">
        <v>174</v>
      </c>
      <c r="N140" s="537" t="s">
        <v>137</v>
      </c>
      <c r="O140" s="538">
        <f t="shared" si="2"/>
        <v>6330.17</v>
      </c>
    </row>
    <row r="141" spans="1:15" s="225" customFormat="1" ht="47.25">
      <c r="A141" s="532" t="s">
        <v>406</v>
      </c>
      <c r="B141" s="533">
        <v>353</v>
      </c>
      <c r="C141" s="532" t="s">
        <v>410</v>
      </c>
      <c r="D141" s="532" t="s">
        <v>415</v>
      </c>
      <c r="E141" s="533">
        <v>3530014</v>
      </c>
      <c r="F141" s="533">
        <v>10185</v>
      </c>
      <c r="G141" s="534">
        <v>37652</v>
      </c>
      <c r="H141" s="539"/>
      <c r="I141" s="532" t="s">
        <v>409</v>
      </c>
      <c r="J141" s="532" t="s">
        <v>1821</v>
      </c>
      <c r="K141" s="535">
        <v>9384.86</v>
      </c>
      <c r="L141" s="536"/>
      <c r="M141" s="537" t="s">
        <v>174</v>
      </c>
      <c r="N141" s="537" t="s">
        <v>137</v>
      </c>
      <c r="O141" s="538">
        <f t="shared" si="2"/>
        <v>9384.86</v>
      </c>
    </row>
    <row r="142" spans="1:15" s="225" customFormat="1" ht="47.25">
      <c r="A142" s="532" t="s">
        <v>406</v>
      </c>
      <c r="B142" s="533">
        <v>353</v>
      </c>
      <c r="C142" s="532" t="s">
        <v>410</v>
      </c>
      <c r="D142" s="532" t="s">
        <v>415</v>
      </c>
      <c r="E142" s="533">
        <v>3530014</v>
      </c>
      <c r="F142" s="533">
        <v>10186</v>
      </c>
      <c r="G142" s="534">
        <v>37652</v>
      </c>
      <c r="H142" s="542">
        <v>13</v>
      </c>
      <c r="I142" s="532" t="s">
        <v>409</v>
      </c>
      <c r="J142" s="532" t="s">
        <v>1822</v>
      </c>
      <c r="K142" s="535">
        <v>443.25</v>
      </c>
      <c r="L142" s="536"/>
      <c r="M142" s="537" t="s">
        <v>174</v>
      </c>
      <c r="N142" s="537" t="s">
        <v>137</v>
      </c>
      <c r="O142" s="538">
        <f t="shared" si="2"/>
        <v>443.25</v>
      </c>
    </row>
    <row r="143" spans="1:15" s="225" customFormat="1" ht="47.25">
      <c r="A143" s="532" t="s">
        <v>406</v>
      </c>
      <c r="B143" s="533">
        <v>353</v>
      </c>
      <c r="C143" s="532" t="s">
        <v>410</v>
      </c>
      <c r="D143" s="532" t="s">
        <v>415</v>
      </c>
      <c r="E143" s="533">
        <v>3530014</v>
      </c>
      <c r="F143" s="533">
        <v>10187</v>
      </c>
      <c r="G143" s="534">
        <v>37652</v>
      </c>
      <c r="H143" s="533">
        <v>3</v>
      </c>
      <c r="I143" s="532" t="s">
        <v>409</v>
      </c>
      <c r="J143" s="532" t="s">
        <v>1823</v>
      </c>
      <c r="K143" s="535">
        <v>152.63</v>
      </c>
      <c r="L143" s="536"/>
      <c r="M143" s="537" t="s">
        <v>174</v>
      </c>
      <c r="N143" s="537" t="s">
        <v>137</v>
      </c>
      <c r="O143" s="538">
        <f t="shared" si="2"/>
        <v>152.63</v>
      </c>
    </row>
    <row r="144" spans="1:15" s="225" customFormat="1" ht="47.25">
      <c r="A144" s="532" t="s">
        <v>406</v>
      </c>
      <c r="B144" s="533">
        <v>353</v>
      </c>
      <c r="C144" s="532" t="s">
        <v>410</v>
      </c>
      <c r="D144" s="532" t="s">
        <v>415</v>
      </c>
      <c r="E144" s="533">
        <v>3530014</v>
      </c>
      <c r="F144" s="533">
        <v>10188</v>
      </c>
      <c r="G144" s="534">
        <v>37652</v>
      </c>
      <c r="H144" s="533">
        <v>6</v>
      </c>
      <c r="I144" s="532" t="s">
        <v>409</v>
      </c>
      <c r="J144" s="532" t="s">
        <v>1824</v>
      </c>
      <c r="K144" s="535">
        <v>500.03</v>
      </c>
      <c r="L144" s="536"/>
      <c r="M144" s="537" t="s">
        <v>174</v>
      </c>
      <c r="N144" s="537" t="s">
        <v>137</v>
      </c>
      <c r="O144" s="538">
        <f t="shared" si="2"/>
        <v>500.03</v>
      </c>
    </row>
    <row r="145" spans="1:15" s="225" customFormat="1" ht="47.25">
      <c r="A145" s="532" t="s">
        <v>406</v>
      </c>
      <c r="B145" s="533">
        <v>353</v>
      </c>
      <c r="C145" s="532" t="s">
        <v>410</v>
      </c>
      <c r="D145" s="532" t="s">
        <v>415</v>
      </c>
      <c r="E145" s="533">
        <v>3530014</v>
      </c>
      <c r="F145" s="533">
        <v>10189</v>
      </c>
      <c r="G145" s="534">
        <v>37652</v>
      </c>
      <c r="H145" s="533">
        <v>13</v>
      </c>
      <c r="I145" s="532" t="s">
        <v>409</v>
      </c>
      <c r="J145" s="532" t="s">
        <v>1825</v>
      </c>
      <c r="K145" s="535">
        <v>120.92</v>
      </c>
      <c r="L145" s="536"/>
      <c r="M145" s="537" t="s">
        <v>174</v>
      </c>
      <c r="N145" s="537" t="s">
        <v>137</v>
      </c>
      <c r="O145" s="538">
        <f t="shared" si="2"/>
        <v>120.92</v>
      </c>
    </row>
    <row r="146" spans="1:15" s="225" customFormat="1" ht="47.25">
      <c r="A146" s="532" t="s">
        <v>406</v>
      </c>
      <c r="B146" s="533">
        <v>353</v>
      </c>
      <c r="C146" s="532" t="s">
        <v>410</v>
      </c>
      <c r="D146" s="532" t="s">
        <v>415</v>
      </c>
      <c r="E146" s="533">
        <v>3530014</v>
      </c>
      <c r="F146" s="533">
        <v>10190</v>
      </c>
      <c r="G146" s="534">
        <v>37652</v>
      </c>
      <c r="H146" s="542">
        <v>11</v>
      </c>
      <c r="I146" s="532" t="s">
        <v>409</v>
      </c>
      <c r="J146" s="532" t="s">
        <v>1826</v>
      </c>
      <c r="K146" s="535">
        <v>128.69999999999999</v>
      </c>
      <c r="L146" s="536"/>
      <c r="M146" s="537" t="s">
        <v>174</v>
      </c>
      <c r="N146" s="537" t="s">
        <v>137</v>
      </c>
      <c r="O146" s="538">
        <f t="shared" si="2"/>
        <v>128.69999999999999</v>
      </c>
    </row>
    <row r="147" spans="1:15" s="225" customFormat="1" ht="47.25">
      <c r="A147" s="532" t="s">
        <v>406</v>
      </c>
      <c r="B147" s="533">
        <v>353</v>
      </c>
      <c r="C147" s="532" t="s">
        <v>410</v>
      </c>
      <c r="D147" s="532" t="s">
        <v>415</v>
      </c>
      <c r="E147" s="533">
        <v>3530014</v>
      </c>
      <c r="F147" s="533">
        <v>10191</v>
      </c>
      <c r="G147" s="534">
        <v>37652</v>
      </c>
      <c r="H147" s="533">
        <v>665</v>
      </c>
      <c r="I147" s="532" t="s">
        <v>409</v>
      </c>
      <c r="J147" s="532" t="s">
        <v>1827</v>
      </c>
      <c r="K147" s="535">
        <v>955.24</v>
      </c>
      <c r="L147" s="536"/>
      <c r="M147" s="537" t="s">
        <v>174</v>
      </c>
      <c r="N147" s="537" t="s">
        <v>137</v>
      </c>
      <c r="O147" s="538">
        <f t="shared" si="2"/>
        <v>955.24</v>
      </c>
    </row>
    <row r="148" spans="1:15" s="225" customFormat="1" ht="47.25">
      <c r="A148" s="532" t="s">
        <v>406</v>
      </c>
      <c r="B148" s="533">
        <v>353</v>
      </c>
      <c r="C148" s="532" t="s">
        <v>410</v>
      </c>
      <c r="D148" s="532" t="s">
        <v>415</v>
      </c>
      <c r="E148" s="533">
        <v>3530014</v>
      </c>
      <c r="F148" s="533">
        <v>10192</v>
      </c>
      <c r="G148" s="534">
        <v>37652</v>
      </c>
      <c r="H148" s="533">
        <v>2</v>
      </c>
      <c r="I148" s="532" t="s">
        <v>409</v>
      </c>
      <c r="J148" s="532" t="s">
        <v>1828</v>
      </c>
      <c r="K148" s="535">
        <v>76.849999999999994</v>
      </c>
      <c r="L148" s="536"/>
      <c r="M148" s="537" t="s">
        <v>174</v>
      </c>
      <c r="N148" s="537" t="s">
        <v>137</v>
      </c>
      <c r="O148" s="538">
        <f t="shared" si="2"/>
        <v>76.849999999999994</v>
      </c>
    </row>
    <row r="149" spans="1:15" s="225" customFormat="1" ht="47.25">
      <c r="A149" s="532" t="s">
        <v>406</v>
      </c>
      <c r="B149" s="533">
        <v>353</v>
      </c>
      <c r="C149" s="532" t="s">
        <v>410</v>
      </c>
      <c r="D149" s="532" t="s">
        <v>415</v>
      </c>
      <c r="E149" s="533">
        <v>3530014</v>
      </c>
      <c r="F149" s="533">
        <v>10193</v>
      </c>
      <c r="G149" s="534">
        <v>37652</v>
      </c>
      <c r="H149" s="533">
        <v>50</v>
      </c>
      <c r="I149" s="532" t="s">
        <v>409</v>
      </c>
      <c r="J149" s="532" t="s">
        <v>1829</v>
      </c>
      <c r="K149" s="535">
        <v>47.58</v>
      </c>
      <c r="L149" s="536"/>
      <c r="M149" s="537" t="s">
        <v>174</v>
      </c>
      <c r="N149" s="537" t="s">
        <v>137</v>
      </c>
      <c r="O149" s="538">
        <f t="shared" si="2"/>
        <v>47.58</v>
      </c>
    </row>
    <row r="150" spans="1:15" s="225" customFormat="1" ht="47.25">
      <c r="A150" s="532" t="s">
        <v>406</v>
      </c>
      <c r="B150" s="533">
        <v>353</v>
      </c>
      <c r="C150" s="532" t="s">
        <v>410</v>
      </c>
      <c r="D150" s="532" t="s">
        <v>415</v>
      </c>
      <c r="E150" s="533">
        <v>3530014</v>
      </c>
      <c r="F150" s="533">
        <v>10194</v>
      </c>
      <c r="G150" s="534">
        <v>37652</v>
      </c>
      <c r="H150" s="533">
        <v>1</v>
      </c>
      <c r="I150" s="532" t="s">
        <v>409</v>
      </c>
      <c r="J150" s="532" t="s">
        <v>1830</v>
      </c>
      <c r="K150" s="535">
        <v>58698.83</v>
      </c>
      <c r="L150" s="536"/>
      <c r="M150" s="537" t="s">
        <v>174</v>
      </c>
      <c r="N150" s="537" t="s">
        <v>137</v>
      </c>
      <c r="O150" s="538">
        <f t="shared" si="2"/>
        <v>58698.83</v>
      </c>
    </row>
    <row r="151" spans="1:15" s="225" customFormat="1" ht="47.25">
      <c r="A151" s="532" t="s">
        <v>406</v>
      </c>
      <c r="B151" s="533">
        <v>353</v>
      </c>
      <c r="C151" s="532" t="s">
        <v>410</v>
      </c>
      <c r="D151" s="532" t="s">
        <v>415</v>
      </c>
      <c r="E151" s="533">
        <v>3530014</v>
      </c>
      <c r="F151" s="533">
        <v>10195</v>
      </c>
      <c r="G151" s="534">
        <v>37652</v>
      </c>
      <c r="H151" s="533">
        <v>1</v>
      </c>
      <c r="I151" s="532" t="s">
        <v>409</v>
      </c>
      <c r="J151" s="532" t="s">
        <v>1831</v>
      </c>
      <c r="K151" s="535">
        <v>671.75</v>
      </c>
      <c r="L151" s="536"/>
      <c r="M151" s="537" t="s">
        <v>174</v>
      </c>
      <c r="N151" s="537" t="s">
        <v>137</v>
      </c>
      <c r="O151" s="538">
        <f t="shared" si="2"/>
        <v>671.75</v>
      </c>
    </row>
    <row r="152" spans="1:15" s="225" customFormat="1" ht="47.25">
      <c r="A152" s="532" t="s">
        <v>406</v>
      </c>
      <c r="B152" s="533">
        <v>353</v>
      </c>
      <c r="C152" s="532" t="s">
        <v>410</v>
      </c>
      <c r="D152" s="532" t="s">
        <v>415</v>
      </c>
      <c r="E152" s="533">
        <v>3530014</v>
      </c>
      <c r="F152" s="533">
        <v>10196</v>
      </c>
      <c r="G152" s="534">
        <v>37652</v>
      </c>
      <c r="H152" s="533">
        <v>12</v>
      </c>
      <c r="I152" s="532" t="s">
        <v>409</v>
      </c>
      <c r="J152" s="532" t="s">
        <v>1832</v>
      </c>
      <c r="K152" s="535">
        <v>18329</v>
      </c>
      <c r="L152" s="536"/>
      <c r="M152" s="537" t="s">
        <v>174</v>
      </c>
      <c r="N152" s="537" t="s">
        <v>137</v>
      </c>
      <c r="O152" s="538">
        <f t="shared" si="2"/>
        <v>18329</v>
      </c>
    </row>
    <row r="153" spans="1:15" s="225" customFormat="1" ht="47.25">
      <c r="A153" s="532" t="s">
        <v>406</v>
      </c>
      <c r="B153" s="533">
        <v>353</v>
      </c>
      <c r="C153" s="532" t="s">
        <v>410</v>
      </c>
      <c r="D153" s="532" t="s">
        <v>415</v>
      </c>
      <c r="E153" s="533">
        <v>3530014</v>
      </c>
      <c r="F153" s="533">
        <v>10197</v>
      </c>
      <c r="G153" s="534">
        <v>37652</v>
      </c>
      <c r="H153" s="533">
        <v>1</v>
      </c>
      <c r="I153" s="532" t="s">
        <v>409</v>
      </c>
      <c r="J153" s="532" t="s">
        <v>1833</v>
      </c>
      <c r="K153" s="535">
        <v>11031.78</v>
      </c>
      <c r="L153" s="536"/>
      <c r="M153" s="537" t="s">
        <v>174</v>
      </c>
      <c r="N153" s="537" t="s">
        <v>137</v>
      </c>
      <c r="O153" s="538">
        <f t="shared" si="2"/>
        <v>11031.78</v>
      </c>
    </row>
    <row r="154" spans="1:15" s="225" customFormat="1" ht="47.25">
      <c r="A154" s="532" t="s">
        <v>406</v>
      </c>
      <c r="B154" s="533">
        <v>353</v>
      </c>
      <c r="C154" s="532" t="s">
        <v>410</v>
      </c>
      <c r="D154" s="532" t="s">
        <v>415</v>
      </c>
      <c r="E154" s="533">
        <v>3530014</v>
      </c>
      <c r="F154" s="533">
        <v>10198</v>
      </c>
      <c r="G154" s="534">
        <v>37652</v>
      </c>
      <c r="H154" s="539"/>
      <c r="I154" s="532" t="s">
        <v>409</v>
      </c>
      <c r="J154" s="532" t="s">
        <v>1725</v>
      </c>
      <c r="K154" s="535">
        <v>64391.38</v>
      </c>
      <c r="L154" s="536"/>
      <c r="M154" s="537" t="s">
        <v>174</v>
      </c>
      <c r="N154" s="537" t="s">
        <v>137</v>
      </c>
      <c r="O154" s="538">
        <f t="shared" si="2"/>
        <v>64391.38</v>
      </c>
    </row>
    <row r="155" spans="1:15" s="225" customFormat="1" ht="47.25">
      <c r="A155" s="532" t="s">
        <v>406</v>
      </c>
      <c r="B155" s="533">
        <v>353</v>
      </c>
      <c r="C155" s="532" t="s">
        <v>410</v>
      </c>
      <c r="D155" s="532" t="s">
        <v>415</v>
      </c>
      <c r="E155" s="533">
        <v>3530014</v>
      </c>
      <c r="F155" s="533">
        <v>10199</v>
      </c>
      <c r="G155" s="534">
        <v>37652</v>
      </c>
      <c r="H155" s="533">
        <v>2500</v>
      </c>
      <c r="I155" s="532" t="s">
        <v>409</v>
      </c>
      <c r="J155" s="532" t="s">
        <v>1834</v>
      </c>
      <c r="K155" s="535">
        <v>767.71</v>
      </c>
      <c r="L155" s="536"/>
      <c r="M155" s="537" t="s">
        <v>174</v>
      </c>
      <c r="N155" s="537" t="s">
        <v>137</v>
      </c>
      <c r="O155" s="538">
        <f t="shared" si="2"/>
        <v>767.71</v>
      </c>
    </row>
    <row r="156" spans="1:15" s="225" customFormat="1" ht="47.25">
      <c r="A156" s="532" t="s">
        <v>406</v>
      </c>
      <c r="B156" s="533">
        <v>353</v>
      </c>
      <c r="C156" s="532" t="s">
        <v>410</v>
      </c>
      <c r="D156" s="532" t="s">
        <v>415</v>
      </c>
      <c r="E156" s="533">
        <v>3530014</v>
      </c>
      <c r="F156" s="533">
        <v>10200</v>
      </c>
      <c r="G156" s="534">
        <v>37652</v>
      </c>
      <c r="H156" s="533">
        <v>1000</v>
      </c>
      <c r="I156" s="532" t="s">
        <v>409</v>
      </c>
      <c r="J156" s="532" t="s">
        <v>1835</v>
      </c>
      <c r="K156" s="535">
        <v>535.48</v>
      </c>
      <c r="L156" s="536"/>
      <c r="M156" s="537" t="s">
        <v>174</v>
      </c>
      <c r="N156" s="537" t="s">
        <v>137</v>
      </c>
      <c r="O156" s="538">
        <f t="shared" si="2"/>
        <v>535.48</v>
      </c>
    </row>
    <row r="157" spans="1:15" s="225" customFormat="1" ht="47.25">
      <c r="A157" s="532" t="s">
        <v>406</v>
      </c>
      <c r="B157" s="533">
        <v>353</v>
      </c>
      <c r="C157" s="532" t="s">
        <v>410</v>
      </c>
      <c r="D157" s="532" t="s">
        <v>415</v>
      </c>
      <c r="E157" s="533">
        <v>3530014</v>
      </c>
      <c r="F157" s="533">
        <v>10201</v>
      </c>
      <c r="G157" s="534">
        <v>37652</v>
      </c>
      <c r="H157" s="533">
        <v>2500</v>
      </c>
      <c r="I157" s="532" t="s">
        <v>409</v>
      </c>
      <c r="J157" s="532" t="s">
        <v>1836</v>
      </c>
      <c r="K157" s="535">
        <v>3800.15</v>
      </c>
      <c r="L157" s="536"/>
      <c r="M157" s="537" t="s">
        <v>174</v>
      </c>
      <c r="N157" s="537" t="s">
        <v>137</v>
      </c>
      <c r="O157" s="538">
        <f t="shared" si="2"/>
        <v>3800.15</v>
      </c>
    </row>
    <row r="158" spans="1:15" s="225" customFormat="1" ht="47.25">
      <c r="A158" s="532" t="s">
        <v>406</v>
      </c>
      <c r="B158" s="533">
        <v>353</v>
      </c>
      <c r="C158" s="532" t="s">
        <v>410</v>
      </c>
      <c r="D158" s="532" t="s">
        <v>415</v>
      </c>
      <c r="E158" s="533">
        <v>3530014</v>
      </c>
      <c r="F158" s="533">
        <v>10202</v>
      </c>
      <c r="G158" s="534">
        <v>37652</v>
      </c>
      <c r="H158" s="533">
        <v>100</v>
      </c>
      <c r="I158" s="532" t="s">
        <v>409</v>
      </c>
      <c r="J158" s="532" t="s">
        <v>1837</v>
      </c>
      <c r="K158" s="535">
        <v>26.88</v>
      </c>
      <c r="L158" s="536"/>
      <c r="M158" s="537" t="s">
        <v>174</v>
      </c>
      <c r="N158" s="537" t="s">
        <v>137</v>
      </c>
      <c r="O158" s="538">
        <f t="shared" si="2"/>
        <v>26.88</v>
      </c>
    </row>
    <row r="159" spans="1:15" s="225" customFormat="1" ht="47.25">
      <c r="A159" s="532" t="s">
        <v>406</v>
      </c>
      <c r="B159" s="533">
        <v>353</v>
      </c>
      <c r="C159" s="532" t="s">
        <v>410</v>
      </c>
      <c r="D159" s="532" t="s">
        <v>415</v>
      </c>
      <c r="E159" s="533">
        <v>3530014</v>
      </c>
      <c r="F159" s="533">
        <v>10203</v>
      </c>
      <c r="G159" s="534">
        <v>37652</v>
      </c>
      <c r="H159" s="533">
        <v>50</v>
      </c>
      <c r="I159" s="532" t="s">
        <v>409</v>
      </c>
      <c r="J159" s="532" t="s">
        <v>1838</v>
      </c>
      <c r="K159" s="535">
        <v>32.619999999999997</v>
      </c>
      <c r="L159" s="536"/>
      <c r="M159" s="537" t="s">
        <v>174</v>
      </c>
      <c r="N159" s="537" t="s">
        <v>137</v>
      </c>
      <c r="O159" s="538">
        <f t="shared" si="2"/>
        <v>32.619999999999997</v>
      </c>
    </row>
    <row r="160" spans="1:15" s="225" customFormat="1" ht="47.25">
      <c r="A160" s="532" t="s">
        <v>406</v>
      </c>
      <c r="B160" s="533">
        <v>353</v>
      </c>
      <c r="C160" s="532" t="s">
        <v>410</v>
      </c>
      <c r="D160" s="532" t="s">
        <v>415</v>
      </c>
      <c r="E160" s="533">
        <v>3530014</v>
      </c>
      <c r="F160" s="533">
        <v>10204</v>
      </c>
      <c r="G160" s="534">
        <v>37652</v>
      </c>
      <c r="H160" s="533">
        <v>100</v>
      </c>
      <c r="I160" s="532" t="s">
        <v>409</v>
      </c>
      <c r="J160" s="532" t="s">
        <v>1839</v>
      </c>
      <c r="K160" s="535">
        <v>280.22000000000003</v>
      </c>
      <c r="L160" s="536"/>
      <c r="M160" s="537" t="s">
        <v>174</v>
      </c>
      <c r="N160" s="537" t="s">
        <v>137</v>
      </c>
      <c r="O160" s="538">
        <f t="shared" si="2"/>
        <v>280.22000000000003</v>
      </c>
    </row>
    <row r="161" spans="1:15" s="225" customFormat="1" ht="47.25">
      <c r="A161" s="532" t="s">
        <v>406</v>
      </c>
      <c r="B161" s="533">
        <v>353</v>
      </c>
      <c r="C161" s="532" t="s">
        <v>410</v>
      </c>
      <c r="D161" s="532" t="s">
        <v>415</v>
      </c>
      <c r="E161" s="533">
        <v>3530014</v>
      </c>
      <c r="F161" s="533">
        <v>10205</v>
      </c>
      <c r="G161" s="534">
        <v>37652</v>
      </c>
      <c r="H161" s="533">
        <v>15</v>
      </c>
      <c r="I161" s="532" t="s">
        <v>409</v>
      </c>
      <c r="J161" s="532" t="s">
        <v>1840</v>
      </c>
      <c r="K161" s="535">
        <v>6.34</v>
      </c>
      <c r="L161" s="536"/>
      <c r="M161" s="537" t="s">
        <v>174</v>
      </c>
      <c r="N161" s="537" t="s">
        <v>137</v>
      </c>
      <c r="O161" s="538">
        <f t="shared" si="2"/>
        <v>6.34</v>
      </c>
    </row>
    <row r="162" spans="1:15" s="225" customFormat="1" ht="47.25">
      <c r="A162" s="532" t="s">
        <v>406</v>
      </c>
      <c r="B162" s="533">
        <v>353</v>
      </c>
      <c r="C162" s="532" t="s">
        <v>410</v>
      </c>
      <c r="D162" s="532" t="s">
        <v>415</v>
      </c>
      <c r="E162" s="533">
        <v>3530014</v>
      </c>
      <c r="F162" s="533">
        <v>10206</v>
      </c>
      <c r="G162" s="534">
        <v>37652</v>
      </c>
      <c r="H162" s="533">
        <v>15</v>
      </c>
      <c r="I162" s="532" t="s">
        <v>409</v>
      </c>
      <c r="J162" s="532" t="s">
        <v>1841</v>
      </c>
      <c r="K162" s="535">
        <v>13.82</v>
      </c>
      <c r="L162" s="536"/>
      <c r="M162" s="537" t="s">
        <v>174</v>
      </c>
      <c r="N162" s="537" t="s">
        <v>137</v>
      </c>
      <c r="O162" s="538">
        <f t="shared" si="2"/>
        <v>13.82</v>
      </c>
    </row>
    <row r="163" spans="1:15" s="225" customFormat="1" ht="47.25">
      <c r="A163" s="532" t="s">
        <v>406</v>
      </c>
      <c r="B163" s="533">
        <v>353</v>
      </c>
      <c r="C163" s="532" t="s">
        <v>410</v>
      </c>
      <c r="D163" s="532" t="s">
        <v>415</v>
      </c>
      <c r="E163" s="533">
        <v>3530014</v>
      </c>
      <c r="F163" s="533">
        <v>10207</v>
      </c>
      <c r="G163" s="534">
        <v>37652</v>
      </c>
      <c r="H163" s="533">
        <v>25</v>
      </c>
      <c r="I163" s="532" t="s">
        <v>409</v>
      </c>
      <c r="J163" s="532" t="s">
        <v>1842</v>
      </c>
      <c r="K163" s="535">
        <v>607.42999999999995</v>
      </c>
      <c r="L163" s="536"/>
      <c r="M163" s="537" t="s">
        <v>174</v>
      </c>
      <c r="N163" s="537" t="s">
        <v>137</v>
      </c>
      <c r="O163" s="538">
        <f t="shared" si="2"/>
        <v>607.42999999999995</v>
      </c>
    </row>
    <row r="164" spans="1:15" s="225" customFormat="1" ht="47.25">
      <c r="A164" s="532" t="s">
        <v>406</v>
      </c>
      <c r="B164" s="533">
        <v>353</v>
      </c>
      <c r="C164" s="532" t="s">
        <v>410</v>
      </c>
      <c r="D164" s="532" t="s">
        <v>415</v>
      </c>
      <c r="E164" s="533">
        <v>3530014</v>
      </c>
      <c r="F164" s="533">
        <v>10208</v>
      </c>
      <c r="G164" s="534">
        <v>37652</v>
      </c>
      <c r="H164" s="533">
        <v>6500</v>
      </c>
      <c r="I164" s="532" t="s">
        <v>409</v>
      </c>
      <c r="J164" s="532" t="s">
        <v>1843</v>
      </c>
      <c r="K164" s="535">
        <v>13074.04</v>
      </c>
      <c r="L164" s="536"/>
      <c r="M164" s="537" t="s">
        <v>174</v>
      </c>
      <c r="N164" s="537" t="s">
        <v>137</v>
      </c>
      <c r="O164" s="538">
        <f t="shared" si="2"/>
        <v>13074.04</v>
      </c>
    </row>
    <row r="165" spans="1:15" s="225" customFormat="1" ht="47.25">
      <c r="A165" s="532" t="s">
        <v>406</v>
      </c>
      <c r="B165" s="533">
        <v>353</v>
      </c>
      <c r="C165" s="532" t="s">
        <v>410</v>
      </c>
      <c r="D165" s="532" t="s">
        <v>415</v>
      </c>
      <c r="E165" s="533">
        <v>3530014</v>
      </c>
      <c r="F165" s="533">
        <v>10209</v>
      </c>
      <c r="G165" s="534">
        <v>37652</v>
      </c>
      <c r="H165" s="533">
        <v>8000</v>
      </c>
      <c r="I165" s="532" t="s">
        <v>409</v>
      </c>
      <c r="J165" s="532" t="s">
        <v>1844</v>
      </c>
      <c r="K165" s="535">
        <v>5757.8</v>
      </c>
      <c r="L165" s="536"/>
      <c r="M165" s="537" t="s">
        <v>174</v>
      </c>
      <c r="N165" s="537" t="s">
        <v>137</v>
      </c>
      <c r="O165" s="538">
        <f t="shared" si="2"/>
        <v>5757.8</v>
      </c>
    </row>
    <row r="166" spans="1:15" s="225" customFormat="1" ht="47.25">
      <c r="A166" s="532" t="s">
        <v>406</v>
      </c>
      <c r="B166" s="533">
        <v>353</v>
      </c>
      <c r="C166" s="532" t="s">
        <v>410</v>
      </c>
      <c r="D166" s="532" t="s">
        <v>415</v>
      </c>
      <c r="E166" s="533">
        <v>3530014</v>
      </c>
      <c r="F166" s="533">
        <v>10210</v>
      </c>
      <c r="G166" s="534">
        <v>37652</v>
      </c>
      <c r="H166" s="533">
        <v>3000</v>
      </c>
      <c r="I166" s="532" t="s">
        <v>409</v>
      </c>
      <c r="J166" s="532" t="s">
        <v>1845</v>
      </c>
      <c r="K166" s="535">
        <v>1105.5</v>
      </c>
      <c r="L166" s="536"/>
      <c r="M166" s="537" t="s">
        <v>174</v>
      </c>
      <c r="N166" s="537" t="s">
        <v>137</v>
      </c>
      <c r="O166" s="538">
        <f t="shared" si="2"/>
        <v>1105.5</v>
      </c>
    </row>
    <row r="167" spans="1:15" s="225" customFormat="1" ht="47.25">
      <c r="A167" s="532" t="s">
        <v>406</v>
      </c>
      <c r="B167" s="533">
        <v>353</v>
      </c>
      <c r="C167" s="532" t="s">
        <v>410</v>
      </c>
      <c r="D167" s="532" t="s">
        <v>415</v>
      </c>
      <c r="E167" s="533">
        <v>3530014</v>
      </c>
      <c r="F167" s="533">
        <v>10211</v>
      </c>
      <c r="G167" s="534">
        <v>37652</v>
      </c>
      <c r="H167" s="533">
        <v>50</v>
      </c>
      <c r="I167" s="532" t="s">
        <v>409</v>
      </c>
      <c r="J167" s="532" t="s">
        <v>1846</v>
      </c>
      <c r="K167" s="535">
        <v>41.26</v>
      </c>
      <c r="L167" s="536"/>
      <c r="M167" s="537" t="s">
        <v>174</v>
      </c>
      <c r="N167" s="537" t="s">
        <v>137</v>
      </c>
      <c r="O167" s="538">
        <f t="shared" si="2"/>
        <v>41.26</v>
      </c>
    </row>
    <row r="168" spans="1:15" s="225" customFormat="1" ht="47.25">
      <c r="A168" s="532" t="s">
        <v>406</v>
      </c>
      <c r="B168" s="533">
        <v>353</v>
      </c>
      <c r="C168" s="532" t="s">
        <v>410</v>
      </c>
      <c r="D168" s="532" t="s">
        <v>415</v>
      </c>
      <c r="E168" s="533">
        <v>3530014</v>
      </c>
      <c r="F168" s="533">
        <v>10212</v>
      </c>
      <c r="G168" s="534">
        <v>37652</v>
      </c>
      <c r="H168" s="533">
        <v>10</v>
      </c>
      <c r="I168" s="532" t="s">
        <v>409</v>
      </c>
      <c r="J168" s="532" t="s">
        <v>1847</v>
      </c>
      <c r="K168" s="535">
        <v>32.24</v>
      </c>
      <c r="L168" s="536"/>
      <c r="M168" s="537" t="s">
        <v>174</v>
      </c>
      <c r="N168" s="537" t="s">
        <v>137</v>
      </c>
      <c r="O168" s="538">
        <f t="shared" si="2"/>
        <v>32.24</v>
      </c>
    </row>
    <row r="169" spans="1:15" s="225" customFormat="1" ht="47.25">
      <c r="A169" s="532" t="s">
        <v>406</v>
      </c>
      <c r="B169" s="533">
        <v>353</v>
      </c>
      <c r="C169" s="532" t="s">
        <v>410</v>
      </c>
      <c r="D169" s="532" t="s">
        <v>415</v>
      </c>
      <c r="E169" s="533">
        <v>3530014</v>
      </c>
      <c r="F169" s="533">
        <v>10213</v>
      </c>
      <c r="G169" s="534">
        <v>37652</v>
      </c>
      <c r="H169" s="533">
        <v>30</v>
      </c>
      <c r="I169" s="532" t="s">
        <v>409</v>
      </c>
      <c r="J169" s="532" t="s">
        <v>1848</v>
      </c>
      <c r="K169" s="535">
        <v>69.09</v>
      </c>
      <c r="L169" s="536"/>
      <c r="M169" s="537" t="s">
        <v>174</v>
      </c>
      <c r="N169" s="537" t="s">
        <v>137</v>
      </c>
      <c r="O169" s="538">
        <f t="shared" si="2"/>
        <v>69.09</v>
      </c>
    </row>
    <row r="170" spans="1:15" s="225" customFormat="1" ht="47.25">
      <c r="A170" s="532" t="s">
        <v>406</v>
      </c>
      <c r="B170" s="533">
        <v>353</v>
      </c>
      <c r="C170" s="532" t="s">
        <v>410</v>
      </c>
      <c r="D170" s="532" t="s">
        <v>415</v>
      </c>
      <c r="E170" s="533">
        <v>3530014</v>
      </c>
      <c r="F170" s="533">
        <v>10214</v>
      </c>
      <c r="G170" s="534">
        <v>37652</v>
      </c>
      <c r="H170" s="533">
        <v>25</v>
      </c>
      <c r="I170" s="532" t="s">
        <v>409</v>
      </c>
      <c r="J170" s="532" t="s">
        <v>1849</v>
      </c>
      <c r="K170" s="535">
        <v>317.63</v>
      </c>
      <c r="L170" s="536"/>
      <c r="M170" s="537" t="s">
        <v>174</v>
      </c>
      <c r="N170" s="537" t="s">
        <v>137</v>
      </c>
      <c r="O170" s="538">
        <f t="shared" si="2"/>
        <v>317.63</v>
      </c>
    </row>
    <row r="171" spans="1:15" s="225" customFormat="1" ht="47.25">
      <c r="A171" s="532" t="s">
        <v>406</v>
      </c>
      <c r="B171" s="533">
        <v>353</v>
      </c>
      <c r="C171" s="532" t="s">
        <v>410</v>
      </c>
      <c r="D171" s="532" t="s">
        <v>415</v>
      </c>
      <c r="E171" s="533">
        <v>3530014</v>
      </c>
      <c r="F171" s="533">
        <v>10215</v>
      </c>
      <c r="G171" s="534">
        <v>37652</v>
      </c>
      <c r="H171" s="533">
        <v>25</v>
      </c>
      <c r="I171" s="532" t="s">
        <v>409</v>
      </c>
      <c r="J171" s="532" t="s">
        <v>1850</v>
      </c>
      <c r="K171" s="535">
        <v>1340.7</v>
      </c>
      <c r="L171" s="536"/>
      <c r="M171" s="537" t="s">
        <v>174</v>
      </c>
      <c r="N171" s="537" t="s">
        <v>137</v>
      </c>
      <c r="O171" s="538">
        <f t="shared" si="2"/>
        <v>1340.7</v>
      </c>
    </row>
    <row r="172" spans="1:15" s="225" customFormat="1" ht="47.25">
      <c r="A172" s="532" t="s">
        <v>406</v>
      </c>
      <c r="B172" s="533">
        <v>353</v>
      </c>
      <c r="C172" s="532" t="s">
        <v>410</v>
      </c>
      <c r="D172" s="532" t="s">
        <v>415</v>
      </c>
      <c r="E172" s="533">
        <v>3530014</v>
      </c>
      <c r="F172" s="533">
        <v>10216</v>
      </c>
      <c r="G172" s="534">
        <v>37652</v>
      </c>
      <c r="H172" s="542">
        <v>2100</v>
      </c>
      <c r="I172" s="532" t="s">
        <v>409</v>
      </c>
      <c r="J172" s="532" t="s">
        <v>1851</v>
      </c>
      <c r="K172" s="535">
        <v>619.51</v>
      </c>
      <c r="L172" s="536"/>
      <c r="M172" s="537" t="s">
        <v>174</v>
      </c>
      <c r="N172" s="537" t="s">
        <v>137</v>
      </c>
      <c r="O172" s="538">
        <f t="shared" si="2"/>
        <v>619.51</v>
      </c>
    </row>
    <row r="173" spans="1:15" s="225" customFormat="1" ht="47.25">
      <c r="A173" s="532" t="s">
        <v>406</v>
      </c>
      <c r="B173" s="533">
        <v>353</v>
      </c>
      <c r="C173" s="532" t="s">
        <v>410</v>
      </c>
      <c r="D173" s="532" t="s">
        <v>415</v>
      </c>
      <c r="E173" s="533">
        <v>3530014</v>
      </c>
      <c r="F173" s="533">
        <v>10217</v>
      </c>
      <c r="G173" s="534">
        <v>37652</v>
      </c>
      <c r="H173" s="542">
        <v>2100</v>
      </c>
      <c r="I173" s="532" t="s">
        <v>409</v>
      </c>
      <c r="J173" s="532" t="s">
        <v>1852</v>
      </c>
      <c r="K173" s="535">
        <v>619.51</v>
      </c>
      <c r="L173" s="536"/>
      <c r="M173" s="537" t="s">
        <v>174</v>
      </c>
      <c r="N173" s="537" t="s">
        <v>137</v>
      </c>
      <c r="O173" s="538">
        <f t="shared" si="2"/>
        <v>619.51</v>
      </c>
    </row>
    <row r="174" spans="1:15" s="225" customFormat="1" ht="47.25">
      <c r="A174" s="532" t="s">
        <v>406</v>
      </c>
      <c r="B174" s="533">
        <v>353</v>
      </c>
      <c r="C174" s="532" t="s">
        <v>410</v>
      </c>
      <c r="D174" s="532" t="s">
        <v>415</v>
      </c>
      <c r="E174" s="533">
        <v>3530014</v>
      </c>
      <c r="F174" s="533">
        <v>10218</v>
      </c>
      <c r="G174" s="534">
        <v>37652</v>
      </c>
      <c r="H174" s="533">
        <v>300</v>
      </c>
      <c r="I174" s="532" t="s">
        <v>409</v>
      </c>
      <c r="J174" s="532" t="s">
        <v>1853</v>
      </c>
      <c r="K174" s="535">
        <v>119.6</v>
      </c>
      <c r="L174" s="536"/>
      <c r="M174" s="537" t="s">
        <v>174</v>
      </c>
      <c r="N174" s="537" t="s">
        <v>137</v>
      </c>
      <c r="O174" s="538">
        <f t="shared" si="2"/>
        <v>119.6</v>
      </c>
    </row>
    <row r="175" spans="1:15" s="225" customFormat="1" ht="47.25">
      <c r="A175" s="532" t="s">
        <v>406</v>
      </c>
      <c r="B175" s="533">
        <v>353</v>
      </c>
      <c r="C175" s="532" t="s">
        <v>410</v>
      </c>
      <c r="D175" s="532" t="s">
        <v>415</v>
      </c>
      <c r="E175" s="533">
        <v>3530014</v>
      </c>
      <c r="F175" s="533">
        <v>10219</v>
      </c>
      <c r="G175" s="534">
        <v>37652</v>
      </c>
      <c r="H175" s="542">
        <v>300</v>
      </c>
      <c r="I175" s="532" t="s">
        <v>409</v>
      </c>
      <c r="J175" s="532" t="s">
        <v>1854</v>
      </c>
      <c r="K175" s="535">
        <v>119.6</v>
      </c>
      <c r="L175" s="536"/>
      <c r="M175" s="537" t="s">
        <v>174</v>
      </c>
      <c r="N175" s="537" t="s">
        <v>137</v>
      </c>
      <c r="O175" s="538">
        <f t="shared" si="2"/>
        <v>119.6</v>
      </c>
    </row>
    <row r="176" spans="1:15" s="225" customFormat="1" ht="47.25">
      <c r="A176" s="532" t="s">
        <v>406</v>
      </c>
      <c r="B176" s="533">
        <v>353</v>
      </c>
      <c r="C176" s="532" t="s">
        <v>410</v>
      </c>
      <c r="D176" s="532" t="s">
        <v>415</v>
      </c>
      <c r="E176" s="533">
        <v>3530014</v>
      </c>
      <c r="F176" s="533">
        <v>10220</v>
      </c>
      <c r="G176" s="534">
        <v>37652</v>
      </c>
      <c r="H176" s="533">
        <v>500</v>
      </c>
      <c r="I176" s="532" t="s">
        <v>409</v>
      </c>
      <c r="J176" s="532" t="s">
        <v>1855</v>
      </c>
      <c r="K176" s="535">
        <v>647.82000000000005</v>
      </c>
      <c r="L176" s="536"/>
      <c r="M176" s="537" t="s">
        <v>174</v>
      </c>
      <c r="N176" s="537" t="s">
        <v>137</v>
      </c>
      <c r="O176" s="538">
        <f t="shared" si="2"/>
        <v>647.82000000000005</v>
      </c>
    </row>
    <row r="177" spans="1:15" s="225" customFormat="1" ht="47.25">
      <c r="A177" s="532" t="s">
        <v>406</v>
      </c>
      <c r="B177" s="533">
        <v>353</v>
      </c>
      <c r="C177" s="532" t="s">
        <v>410</v>
      </c>
      <c r="D177" s="532" t="s">
        <v>415</v>
      </c>
      <c r="E177" s="533">
        <v>3530014</v>
      </c>
      <c r="F177" s="533">
        <v>10221</v>
      </c>
      <c r="G177" s="534">
        <v>37652</v>
      </c>
      <c r="H177" s="533">
        <v>500</v>
      </c>
      <c r="I177" s="532" t="s">
        <v>409</v>
      </c>
      <c r="J177" s="532" t="s">
        <v>1856</v>
      </c>
      <c r="K177" s="535">
        <v>647.82000000000005</v>
      </c>
      <c r="L177" s="536"/>
      <c r="M177" s="537" t="s">
        <v>174</v>
      </c>
      <c r="N177" s="537" t="s">
        <v>137</v>
      </c>
      <c r="O177" s="538">
        <f t="shared" si="2"/>
        <v>647.82000000000005</v>
      </c>
    </row>
    <row r="178" spans="1:15" s="225" customFormat="1" ht="47.25">
      <c r="A178" s="532" t="s">
        <v>406</v>
      </c>
      <c r="B178" s="533">
        <v>353</v>
      </c>
      <c r="C178" s="532" t="s">
        <v>410</v>
      </c>
      <c r="D178" s="532" t="s">
        <v>415</v>
      </c>
      <c r="E178" s="533">
        <v>3530014</v>
      </c>
      <c r="F178" s="533">
        <v>10222</v>
      </c>
      <c r="G178" s="534">
        <v>37652</v>
      </c>
      <c r="H178" s="533">
        <v>500</v>
      </c>
      <c r="I178" s="532" t="s">
        <v>409</v>
      </c>
      <c r="J178" s="532" t="s">
        <v>1857</v>
      </c>
      <c r="K178" s="535">
        <v>647.82000000000005</v>
      </c>
      <c r="L178" s="536"/>
      <c r="M178" s="537" t="s">
        <v>174</v>
      </c>
      <c r="N178" s="537" t="s">
        <v>137</v>
      </c>
      <c r="O178" s="538">
        <f t="shared" si="2"/>
        <v>647.82000000000005</v>
      </c>
    </row>
    <row r="179" spans="1:15" s="225" customFormat="1" ht="47.25">
      <c r="A179" s="532" t="s">
        <v>406</v>
      </c>
      <c r="B179" s="533">
        <v>353</v>
      </c>
      <c r="C179" s="532" t="s">
        <v>410</v>
      </c>
      <c r="D179" s="532" t="s">
        <v>415</v>
      </c>
      <c r="E179" s="533">
        <v>3530014</v>
      </c>
      <c r="F179" s="533">
        <v>10223</v>
      </c>
      <c r="G179" s="534">
        <v>37652</v>
      </c>
      <c r="H179" s="533">
        <v>500</v>
      </c>
      <c r="I179" s="532" t="s">
        <v>409</v>
      </c>
      <c r="J179" s="532" t="s">
        <v>1858</v>
      </c>
      <c r="K179" s="535">
        <v>1255.81</v>
      </c>
      <c r="L179" s="536"/>
      <c r="M179" s="537" t="s">
        <v>174</v>
      </c>
      <c r="N179" s="537" t="s">
        <v>137</v>
      </c>
      <c r="O179" s="538">
        <f t="shared" si="2"/>
        <v>1255.81</v>
      </c>
    </row>
    <row r="180" spans="1:15" s="225" customFormat="1" ht="47.25">
      <c r="A180" s="532" t="s">
        <v>406</v>
      </c>
      <c r="B180" s="533">
        <v>353</v>
      </c>
      <c r="C180" s="532" t="s">
        <v>410</v>
      </c>
      <c r="D180" s="532" t="s">
        <v>415</v>
      </c>
      <c r="E180" s="533">
        <v>3530014</v>
      </c>
      <c r="F180" s="533">
        <v>10224</v>
      </c>
      <c r="G180" s="534">
        <v>37652</v>
      </c>
      <c r="H180" s="533">
        <v>500</v>
      </c>
      <c r="I180" s="532" t="s">
        <v>409</v>
      </c>
      <c r="J180" s="532" t="s">
        <v>1859</v>
      </c>
      <c r="K180" s="535">
        <v>1255.81</v>
      </c>
      <c r="L180" s="536"/>
      <c r="M180" s="537" t="s">
        <v>174</v>
      </c>
      <c r="N180" s="537" t="s">
        <v>137</v>
      </c>
      <c r="O180" s="538">
        <f t="shared" si="2"/>
        <v>1255.81</v>
      </c>
    </row>
    <row r="181" spans="1:15" s="225" customFormat="1" ht="47.25">
      <c r="A181" s="532" t="s">
        <v>406</v>
      </c>
      <c r="B181" s="533">
        <v>353</v>
      </c>
      <c r="C181" s="532" t="s">
        <v>410</v>
      </c>
      <c r="D181" s="532" t="s">
        <v>415</v>
      </c>
      <c r="E181" s="533">
        <v>3530014</v>
      </c>
      <c r="F181" s="533">
        <v>10225</v>
      </c>
      <c r="G181" s="534">
        <v>37652</v>
      </c>
      <c r="H181" s="533">
        <v>2</v>
      </c>
      <c r="I181" s="532" t="s">
        <v>409</v>
      </c>
      <c r="J181" s="532" t="s">
        <v>1860</v>
      </c>
      <c r="K181" s="535">
        <v>224.46</v>
      </c>
      <c r="L181" s="536"/>
      <c r="M181" s="537" t="s">
        <v>174</v>
      </c>
      <c r="N181" s="537" t="s">
        <v>137</v>
      </c>
      <c r="O181" s="538">
        <f t="shared" si="2"/>
        <v>224.46</v>
      </c>
    </row>
    <row r="182" spans="1:15" s="225" customFormat="1" ht="47.25">
      <c r="A182" s="532" t="s">
        <v>406</v>
      </c>
      <c r="B182" s="533">
        <v>353</v>
      </c>
      <c r="C182" s="532" t="s">
        <v>410</v>
      </c>
      <c r="D182" s="532" t="s">
        <v>415</v>
      </c>
      <c r="E182" s="533">
        <v>3530014</v>
      </c>
      <c r="F182" s="533">
        <v>10226</v>
      </c>
      <c r="G182" s="534">
        <v>37652</v>
      </c>
      <c r="H182" s="533">
        <v>2</v>
      </c>
      <c r="I182" s="532" t="s">
        <v>409</v>
      </c>
      <c r="J182" s="532" t="s">
        <v>1861</v>
      </c>
      <c r="K182" s="535">
        <v>77.400000000000006</v>
      </c>
      <c r="L182" s="536"/>
      <c r="M182" s="537" t="s">
        <v>174</v>
      </c>
      <c r="N182" s="537" t="s">
        <v>137</v>
      </c>
      <c r="O182" s="538">
        <f t="shared" si="2"/>
        <v>77.400000000000006</v>
      </c>
    </row>
    <row r="183" spans="1:15" s="225" customFormat="1" ht="47.25">
      <c r="A183" s="532" t="s">
        <v>406</v>
      </c>
      <c r="B183" s="533">
        <v>353</v>
      </c>
      <c r="C183" s="532" t="s">
        <v>410</v>
      </c>
      <c r="D183" s="532" t="s">
        <v>415</v>
      </c>
      <c r="E183" s="533">
        <v>3530014</v>
      </c>
      <c r="F183" s="533">
        <v>10621</v>
      </c>
      <c r="G183" s="534">
        <v>37864</v>
      </c>
      <c r="H183" s="533">
        <v>3</v>
      </c>
      <c r="I183" s="532" t="s">
        <v>409</v>
      </c>
      <c r="J183" s="532" t="s">
        <v>1862</v>
      </c>
      <c r="K183" s="535">
        <v>1537.47</v>
      </c>
      <c r="L183" s="536"/>
      <c r="M183" s="537" t="s">
        <v>174</v>
      </c>
      <c r="N183" s="537" t="s">
        <v>137</v>
      </c>
      <c r="O183" s="538">
        <f t="shared" si="2"/>
        <v>1537.47</v>
      </c>
    </row>
    <row r="184" spans="1:15" s="225" customFormat="1" ht="47.25">
      <c r="A184" s="532" t="s">
        <v>406</v>
      </c>
      <c r="B184" s="533">
        <v>353</v>
      </c>
      <c r="C184" s="532" t="s">
        <v>410</v>
      </c>
      <c r="D184" s="532" t="s">
        <v>415</v>
      </c>
      <c r="E184" s="533">
        <v>3530014</v>
      </c>
      <c r="F184" s="533">
        <v>10622</v>
      </c>
      <c r="G184" s="534">
        <v>37864</v>
      </c>
      <c r="H184" s="533">
        <v>3</v>
      </c>
      <c r="I184" s="532" t="s">
        <v>409</v>
      </c>
      <c r="J184" s="532" t="s">
        <v>1863</v>
      </c>
      <c r="K184" s="535">
        <v>44.62</v>
      </c>
      <c r="L184" s="536"/>
      <c r="M184" s="537" t="s">
        <v>174</v>
      </c>
      <c r="N184" s="537" t="s">
        <v>137</v>
      </c>
      <c r="O184" s="538">
        <f t="shared" si="2"/>
        <v>44.62</v>
      </c>
    </row>
    <row r="185" spans="1:15" s="225" customFormat="1" ht="78.75">
      <c r="A185" s="532" t="s">
        <v>406</v>
      </c>
      <c r="B185" s="533">
        <v>353</v>
      </c>
      <c r="C185" s="532" t="s">
        <v>410</v>
      </c>
      <c r="D185" s="532" t="s">
        <v>415</v>
      </c>
      <c r="E185" s="533">
        <v>3530014</v>
      </c>
      <c r="F185" s="533">
        <v>12645</v>
      </c>
      <c r="G185" s="534">
        <v>38717</v>
      </c>
      <c r="H185" s="539"/>
      <c r="I185" s="532" t="s">
        <v>409</v>
      </c>
      <c r="J185" s="532" t="s">
        <v>1864</v>
      </c>
      <c r="K185" s="535">
        <v>53.28</v>
      </c>
      <c r="L185" s="536"/>
      <c r="M185" s="537" t="s">
        <v>174</v>
      </c>
      <c r="N185" s="537" t="s">
        <v>137</v>
      </c>
      <c r="O185" s="538">
        <f t="shared" si="2"/>
        <v>53.28</v>
      </c>
    </row>
    <row r="186" spans="1:15" s="225" customFormat="1" ht="47.25">
      <c r="A186" s="532" t="s">
        <v>406</v>
      </c>
      <c r="B186" s="533">
        <v>353</v>
      </c>
      <c r="C186" s="532" t="s">
        <v>410</v>
      </c>
      <c r="D186" s="532" t="s">
        <v>415</v>
      </c>
      <c r="E186" s="533">
        <v>3530014</v>
      </c>
      <c r="F186" s="533">
        <v>12647</v>
      </c>
      <c r="G186" s="534">
        <v>38717</v>
      </c>
      <c r="H186" s="533">
        <v>9</v>
      </c>
      <c r="I186" s="532" t="s">
        <v>409</v>
      </c>
      <c r="J186" s="532" t="s">
        <v>1818</v>
      </c>
      <c r="K186" s="535">
        <v>99.45</v>
      </c>
      <c r="L186" s="536"/>
      <c r="M186" s="537" t="s">
        <v>174</v>
      </c>
      <c r="N186" s="537" t="s">
        <v>137</v>
      </c>
      <c r="O186" s="538">
        <f t="shared" si="2"/>
        <v>99.45</v>
      </c>
    </row>
    <row r="187" spans="1:15" s="225" customFormat="1" ht="47.25">
      <c r="A187" s="532" t="s">
        <v>406</v>
      </c>
      <c r="B187" s="533">
        <v>353</v>
      </c>
      <c r="C187" s="532" t="s">
        <v>410</v>
      </c>
      <c r="D187" s="532" t="s">
        <v>415</v>
      </c>
      <c r="E187" s="533">
        <v>3530014</v>
      </c>
      <c r="F187" s="533">
        <v>12648</v>
      </c>
      <c r="G187" s="534">
        <v>38717</v>
      </c>
      <c r="H187" s="533">
        <v>100</v>
      </c>
      <c r="I187" s="532" t="s">
        <v>409</v>
      </c>
      <c r="J187" s="532" t="s">
        <v>1865</v>
      </c>
      <c r="K187" s="535">
        <v>153.19999999999999</v>
      </c>
      <c r="L187" s="536"/>
      <c r="M187" s="537" t="s">
        <v>174</v>
      </c>
      <c r="N187" s="537" t="s">
        <v>137</v>
      </c>
      <c r="O187" s="538">
        <f t="shared" si="2"/>
        <v>153.19999999999999</v>
      </c>
    </row>
    <row r="188" spans="1:15" s="225" customFormat="1" ht="47.25">
      <c r="A188" s="532" t="s">
        <v>406</v>
      </c>
      <c r="B188" s="533">
        <v>353</v>
      </c>
      <c r="C188" s="532" t="s">
        <v>410</v>
      </c>
      <c r="D188" s="532" t="s">
        <v>415</v>
      </c>
      <c r="E188" s="533">
        <v>3530014</v>
      </c>
      <c r="F188" s="533">
        <v>13090</v>
      </c>
      <c r="G188" s="534">
        <v>39386</v>
      </c>
      <c r="H188" s="533">
        <v>1</v>
      </c>
      <c r="I188" s="532" t="s">
        <v>409</v>
      </c>
      <c r="J188" s="532" t="s">
        <v>1832</v>
      </c>
      <c r="K188" s="535">
        <v>65299.55</v>
      </c>
      <c r="L188" s="536"/>
      <c r="M188" s="537" t="s">
        <v>174</v>
      </c>
      <c r="N188" s="537" t="s">
        <v>137</v>
      </c>
      <c r="O188" s="538">
        <f t="shared" si="2"/>
        <v>65299.55</v>
      </c>
    </row>
    <row r="189" spans="1:15" s="225" customFormat="1" ht="47.25">
      <c r="A189" s="532" t="s">
        <v>406</v>
      </c>
      <c r="B189" s="533">
        <v>353</v>
      </c>
      <c r="C189" s="532" t="s">
        <v>410</v>
      </c>
      <c r="D189" s="532" t="s">
        <v>415</v>
      </c>
      <c r="E189" s="533">
        <v>3530014</v>
      </c>
      <c r="F189" s="533">
        <v>13284</v>
      </c>
      <c r="G189" s="534">
        <v>39813</v>
      </c>
      <c r="H189" s="533">
        <v>1</v>
      </c>
      <c r="I189" s="532" t="s">
        <v>409</v>
      </c>
      <c r="J189" s="532" t="s">
        <v>1866</v>
      </c>
      <c r="K189" s="535">
        <v>17534.71</v>
      </c>
      <c r="L189" s="536"/>
      <c r="M189" s="537" t="s">
        <v>174</v>
      </c>
      <c r="N189" s="537" t="s">
        <v>137</v>
      </c>
      <c r="O189" s="538">
        <f t="shared" si="2"/>
        <v>17534.71</v>
      </c>
    </row>
    <row r="190" spans="1:15" s="225" customFormat="1" ht="63">
      <c r="A190" s="532" t="s">
        <v>406</v>
      </c>
      <c r="B190" s="533">
        <v>353</v>
      </c>
      <c r="C190" s="532" t="s">
        <v>410</v>
      </c>
      <c r="D190" s="532" t="s">
        <v>415</v>
      </c>
      <c r="E190" s="533">
        <v>3530014</v>
      </c>
      <c r="F190" s="533">
        <v>13703</v>
      </c>
      <c r="G190" s="534">
        <v>40847</v>
      </c>
      <c r="H190" s="533">
        <v>1</v>
      </c>
      <c r="I190" s="532" t="s">
        <v>1867</v>
      </c>
      <c r="J190" s="532" t="s">
        <v>1868</v>
      </c>
      <c r="K190" s="535">
        <v>151692.32</v>
      </c>
      <c r="L190" s="536"/>
      <c r="M190" s="537" t="s">
        <v>174</v>
      </c>
      <c r="N190" s="537" t="s">
        <v>137</v>
      </c>
      <c r="O190" s="538">
        <f t="shared" si="2"/>
        <v>151692.32</v>
      </c>
    </row>
    <row r="191" spans="1:15" s="225" customFormat="1" ht="47.25">
      <c r="A191" s="532" t="s">
        <v>406</v>
      </c>
      <c r="B191" s="533">
        <v>353</v>
      </c>
      <c r="C191" s="532" t="s">
        <v>410</v>
      </c>
      <c r="D191" s="532" t="s">
        <v>1869</v>
      </c>
      <c r="E191" s="533">
        <v>3530092</v>
      </c>
      <c r="F191" s="533">
        <v>11105</v>
      </c>
      <c r="G191" s="534">
        <v>38077</v>
      </c>
      <c r="H191" s="533">
        <v>5</v>
      </c>
      <c r="I191" s="532" t="s">
        <v>409</v>
      </c>
      <c r="J191" s="532" t="s">
        <v>1870</v>
      </c>
      <c r="K191" s="535">
        <v>1905.73</v>
      </c>
      <c r="L191" s="536"/>
      <c r="M191" s="537" t="s">
        <v>174</v>
      </c>
      <c r="N191" s="537" t="s">
        <v>137</v>
      </c>
      <c r="O191" s="538">
        <f t="shared" si="2"/>
        <v>1905.73</v>
      </c>
    </row>
    <row r="192" spans="1:15" s="225" customFormat="1" ht="47.25">
      <c r="A192" s="532" t="s">
        <v>406</v>
      </c>
      <c r="B192" s="533">
        <v>353</v>
      </c>
      <c r="C192" s="532" t="s">
        <v>410</v>
      </c>
      <c r="D192" s="532" t="s">
        <v>1869</v>
      </c>
      <c r="E192" s="533">
        <v>3530092</v>
      </c>
      <c r="F192" s="533">
        <v>11108</v>
      </c>
      <c r="G192" s="534">
        <v>38077</v>
      </c>
      <c r="H192" s="533">
        <v>1</v>
      </c>
      <c r="I192" s="532" t="s">
        <v>409</v>
      </c>
      <c r="J192" s="532" t="s">
        <v>1871</v>
      </c>
      <c r="K192" s="535">
        <v>1062.48</v>
      </c>
      <c r="L192" s="536"/>
      <c r="M192" s="537" t="s">
        <v>174</v>
      </c>
      <c r="N192" s="537" t="s">
        <v>137</v>
      </c>
      <c r="O192" s="538">
        <f t="shared" si="2"/>
        <v>1062.48</v>
      </c>
    </row>
    <row r="193" spans="1:15" s="225" customFormat="1" ht="47.25">
      <c r="A193" s="532" t="s">
        <v>406</v>
      </c>
      <c r="B193" s="533">
        <v>353</v>
      </c>
      <c r="C193" s="532" t="s">
        <v>410</v>
      </c>
      <c r="D193" s="532" t="s">
        <v>1869</v>
      </c>
      <c r="E193" s="533">
        <v>3530092</v>
      </c>
      <c r="F193" s="533">
        <v>11111</v>
      </c>
      <c r="G193" s="534">
        <v>38077</v>
      </c>
      <c r="H193" s="539"/>
      <c r="I193" s="532" t="s">
        <v>409</v>
      </c>
      <c r="J193" s="532" t="s">
        <v>1872</v>
      </c>
      <c r="K193" s="535">
        <v>591.38</v>
      </c>
      <c r="L193" s="536"/>
      <c r="M193" s="537" t="s">
        <v>174</v>
      </c>
      <c r="N193" s="537" t="s">
        <v>137</v>
      </c>
      <c r="O193" s="538">
        <f t="shared" si="2"/>
        <v>591.38</v>
      </c>
    </row>
    <row r="194" spans="1:15" s="225" customFormat="1" ht="31.5">
      <c r="A194" s="532" t="s">
        <v>406</v>
      </c>
      <c r="B194" s="533">
        <v>355</v>
      </c>
      <c r="C194" s="532" t="s">
        <v>416</v>
      </c>
      <c r="D194" s="532" t="s">
        <v>417</v>
      </c>
      <c r="E194" s="533">
        <v>3550005</v>
      </c>
      <c r="F194" s="533">
        <v>1344</v>
      </c>
      <c r="G194" s="534">
        <v>30163</v>
      </c>
      <c r="H194" s="533">
        <v>-1</v>
      </c>
      <c r="I194" s="532" t="s">
        <v>409</v>
      </c>
      <c r="J194" s="532" t="s">
        <v>1873</v>
      </c>
      <c r="K194" s="535">
        <v>-314.56</v>
      </c>
      <c r="L194" s="536"/>
      <c r="M194" s="537" t="s">
        <v>151</v>
      </c>
      <c r="N194" s="537" t="s">
        <v>137</v>
      </c>
      <c r="O194" s="538">
        <f t="shared" si="2"/>
        <v>-314.56</v>
      </c>
    </row>
    <row r="195" spans="1:15" s="225" customFormat="1" ht="31.5">
      <c r="A195" s="532" t="s">
        <v>406</v>
      </c>
      <c r="B195" s="533">
        <v>355</v>
      </c>
      <c r="C195" s="532" t="s">
        <v>416</v>
      </c>
      <c r="D195" s="532" t="s">
        <v>418</v>
      </c>
      <c r="E195" s="533">
        <v>3550006</v>
      </c>
      <c r="F195" s="533">
        <v>1413</v>
      </c>
      <c r="G195" s="534">
        <v>24958</v>
      </c>
      <c r="H195" s="533">
        <v>2</v>
      </c>
      <c r="I195" s="532" t="s">
        <v>409</v>
      </c>
      <c r="J195" s="532" t="s">
        <v>1874</v>
      </c>
      <c r="K195" s="535">
        <v>464.36</v>
      </c>
      <c r="L195" s="536"/>
      <c r="M195" s="537" t="s">
        <v>174</v>
      </c>
      <c r="N195" s="537" t="s">
        <v>137</v>
      </c>
      <c r="O195" s="538">
        <f t="shared" si="2"/>
        <v>464.36</v>
      </c>
    </row>
    <row r="196" spans="1:15" s="225" customFormat="1" ht="47.25">
      <c r="A196" s="532" t="s">
        <v>406</v>
      </c>
      <c r="B196" s="533">
        <v>355</v>
      </c>
      <c r="C196" s="532" t="s">
        <v>416</v>
      </c>
      <c r="D196" s="532" t="s">
        <v>418</v>
      </c>
      <c r="E196" s="533">
        <v>3550006</v>
      </c>
      <c r="F196" s="533">
        <v>1475</v>
      </c>
      <c r="G196" s="534">
        <v>28459</v>
      </c>
      <c r="H196" s="533">
        <v>1</v>
      </c>
      <c r="I196" s="532" t="s">
        <v>409</v>
      </c>
      <c r="J196" s="532" t="s">
        <v>1875</v>
      </c>
      <c r="K196" s="535">
        <v>826.36</v>
      </c>
      <c r="L196" s="536"/>
      <c r="M196" s="537" t="s">
        <v>151</v>
      </c>
      <c r="N196" s="537" t="s">
        <v>137</v>
      </c>
      <c r="O196" s="538">
        <f t="shared" si="2"/>
        <v>826.36</v>
      </c>
    </row>
    <row r="197" spans="1:15" s="225" customFormat="1" ht="63">
      <c r="A197" s="532" t="s">
        <v>406</v>
      </c>
      <c r="B197" s="533">
        <v>355</v>
      </c>
      <c r="C197" s="532" t="s">
        <v>416</v>
      </c>
      <c r="D197" s="532" t="s">
        <v>419</v>
      </c>
      <c r="E197" s="533">
        <v>3550007</v>
      </c>
      <c r="F197" s="533">
        <v>1630</v>
      </c>
      <c r="G197" s="534">
        <v>28459</v>
      </c>
      <c r="H197" s="533">
        <v>-1</v>
      </c>
      <c r="I197" s="532" t="s">
        <v>409</v>
      </c>
      <c r="J197" s="532" t="s">
        <v>1876</v>
      </c>
      <c r="K197" s="535">
        <v>-349.07</v>
      </c>
      <c r="L197" s="536"/>
      <c r="M197" s="537" t="s">
        <v>151</v>
      </c>
      <c r="N197" s="537" t="s">
        <v>137</v>
      </c>
      <c r="O197" s="538">
        <f t="shared" si="2"/>
        <v>-349.07</v>
      </c>
    </row>
    <row r="198" spans="1:15" s="225" customFormat="1" ht="31.5">
      <c r="A198" s="532" t="s">
        <v>406</v>
      </c>
      <c r="B198" s="533">
        <v>355</v>
      </c>
      <c r="C198" s="532" t="s">
        <v>416</v>
      </c>
      <c r="D198" s="532" t="s">
        <v>419</v>
      </c>
      <c r="E198" s="533">
        <v>3550007</v>
      </c>
      <c r="F198" s="533">
        <v>1650</v>
      </c>
      <c r="G198" s="534">
        <v>30163</v>
      </c>
      <c r="H198" s="533">
        <v>2</v>
      </c>
      <c r="I198" s="532" t="s">
        <v>409</v>
      </c>
      <c r="J198" s="532" t="s">
        <v>1877</v>
      </c>
      <c r="K198" s="535">
        <v>1917.1</v>
      </c>
      <c r="L198" s="536"/>
      <c r="M198" s="537" t="s">
        <v>151</v>
      </c>
      <c r="N198" s="537" t="s">
        <v>137</v>
      </c>
      <c r="O198" s="538">
        <f t="shared" ref="O198:O229" si="3">IF(L198&lt;&gt;0,11.5/24*L198,K198)</f>
        <v>1917.1</v>
      </c>
    </row>
    <row r="199" spans="1:15" s="225" customFormat="1" ht="47.25">
      <c r="A199" s="532" t="s">
        <v>406</v>
      </c>
      <c r="B199" s="533">
        <v>355</v>
      </c>
      <c r="C199" s="532" t="s">
        <v>416</v>
      </c>
      <c r="D199" s="532" t="s">
        <v>420</v>
      </c>
      <c r="E199" s="533">
        <v>3550008</v>
      </c>
      <c r="F199" s="533">
        <v>1761</v>
      </c>
      <c r="G199" s="534">
        <v>28459</v>
      </c>
      <c r="H199" s="533">
        <v>1</v>
      </c>
      <c r="I199" s="532" t="s">
        <v>409</v>
      </c>
      <c r="J199" s="532" t="s">
        <v>1878</v>
      </c>
      <c r="K199" s="535">
        <v>1131.3</v>
      </c>
      <c r="L199" s="536"/>
      <c r="M199" s="537" t="s">
        <v>151</v>
      </c>
      <c r="N199" s="537" t="s">
        <v>137</v>
      </c>
      <c r="O199" s="538">
        <f t="shared" si="3"/>
        <v>1131.3</v>
      </c>
    </row>
    <row r="200" spans="1:15" s="225" customFormat="1" ht="31.5">
      <c r="A200" s="532" t="s">
        <v>406</v>
      </c>
      <c r="B200" s="533">
        <v>355</v>
      </c>
      <c r="C200" s="532" t="s">
        <v>416</v>
      </c>
      <c r="D200" s="532" t="s">
        <v>421</v>
      </c>
      <c r="E200" s="533">
        <v>3550009</v>
      </c>
      <c r="F200" s="533">
        <v>1872</v>
      </c>
      <c r="G200" s="534">
        <v>30163</v>
      </c>
      <c r="H200" s="533">
        <v>1</v>
      </c>
      <c r="I200" s="532" t="s">
        <v>409</v>
      </c>
      <c r="J200" s="532" t="s">
        <v>1877</v>
      </c>
      <c r="K200" s="535">
        <v>1638.72</v>
      </c>
      <c r="L200" s="536"/>
      <c r="M200" s="537" t="s">
        <v>151</v>
      </c>
      <c r="N200" s="537" t="s">
        <v>137</v>
      </c>
      <c r="O200" s="538">
        <f t="shared" si="3"/>
        <v>1638.72</v>
      </c>
    </row>
    <row r="201" spans="1:15" s="225" customFormat="1" ht="31.5">
      <c r="A201" s="532" t="s">
        <v>406</v>
      </c>
      <c r="B201" s="533">
        <v>355</v>
      </c>
      <c r="C201" s="532" t="s">
        <v>416</v>
      </c>
      <c r="D201" s="532" t="s">
        <v>422</v>
      </c>
      <c r="E201" s="533">
        <v>3550018</v>
      </c>
      <c r="F201" s="533">
        <v>2013</v>
      </c>
      <c r="G201" s="534">
        <v>24958</v>
      </c>
      <c r="H201" s="533">
        <v>2</v>
      </c>
      <c r="I201" s="532" t="s">
        <v>409</v>
      </c>
      <c r="J201" s="532" t="s">
        <v>1879</v>
      </c>
      <c r="K201" s="535">
        <v>163.89</v>
      </c>
      <c r="L201" s="536"/>
      <c r="M201" s="537" t="s">
        <v>151</v>
      </c>
      <c r="N201" s="537" t="s">
        <v>137</v>
      </c>
      <c r="O201" s="538">
        <f t="shared" si="3"/>
        <v>163.89</v>
      </c>
    </row>
    <row r="202" spans="1:15" s="225" customFormat="1" ht="31.5">
      <c r="A202" s="532" t="s">
        <v>406</v>
      </c>
      <c r="B202" s="533">
        <v>355</v>
      </c>
      <c r="C202" s="532" t="s">
        <v>416</v>
      </c>
      <c r="D202" s="532" t="s">
        <v>423</v>
      </c>
      <c r="E202" s="533">
        <v>3550019</v>
      </c>
      <c r="F202" s="533">
        <v>2236</v>
      </c>
      <c r="G202" s="534">
        <v>30163</v>
      </c>
      <c r="H202" s="533">
        <v>-4</v>
      </c>
      <c r="I202" s="532" t="s">
        <v>409</v>
      </c>
      <c r="J202" s="532" t="s">
        <v>1873</v>
      </c>
      <c r="K202" s="535">
        <v>-206</v>
      </c>
      <c r="L202" s="536"/>
      <c r="M202" s="537" t="s">
        <v>151</v>
      </c>
      <c r="N202" s="537" t="s">
        <v>137</v>
      </c>
      <c r="O202" s="538">
        <f t="shared" si="3"/>
        <v>-206</v>
      </c>
    </row>
    <row r="203" spans="1:15" s="225" customFormat="1" ht="31.5">
      <c r="A203" s="532" t="s">
        <v>406</v>
      </c>
      <c r="B203" s="533">
        <v>355</v>
      </c>
      <c r="C203" s="532" t="s">
        <v>416</v>
      </c>
      <c r="D203" s="532" t="s">
        <v>424</v>
      </c>
      <c r="E203" s="533">
        <v>3550027</v>
      </c>
      <c r="F203" s="533">
        <v>2419</v>
      </c>
      <c r="G203" s="534">
        <v>30285</v>
      </c>
      <c r="H203" s="533">
        <v>3</v>
      </c>
      <c r="I203" s="532" t="s">
        <v>409</v>
      </c>
      <c r="J203" s="532" t="s">
        <v>1877</v>
      </c>
      <c r="K203" s="535">
        <v>182.55</v>
      </c>
      <c r="L203" s="536"/>
      <c r="M203" s="537" t="s">
        <v>151</v>
      </c>
      <c r="N203" s="537" t="s">
        <v>137</v>
      </c>
      <c r="O203" s="538">
        <f t="shared" si="3"/>
        <v>182.55</v>
      </c>
    </row>
    <row r="204" spans="1:15" s="225" customFormat="1" ht="63">
      <c r="A204" s="532" t="s">
        <v>406</v>
      </c>
      <c r="B204" s="533">
        <v>355</v>
      </c>
      <c r="C204" s="532" t="s">
        <v>416</v>
      </c>
      <c r="D204" s="532" t="s">
        <v>1880</v>
      </c>
      <c r="E204" s="533">
        <v>3550034</v>
      </c>
      <c r="F204" s="533">
        <v>8605</v>
      </c>
      <c r="G204" s="534">
        <v>36099</v>
      </c>
      <c r="H204" s="539"/>
      <c r="I204" s="532" t="s">
        <v>409</v>
      </c>
      <c r="J204" s="532" t="s">
        <v>1881</v>
      </c>
      <c r="K204" s="535">
        <v>16843.490000000002</v>
      </c>
      <c r="L204" s="536"/>
      <c r="M204" s="537" t="s">
        <v>151</v>
      </c>
      <c r="N204" s="537" t="s">
        <v>137</v>
      </c>
      <c r="O204" s="538">
        <f t="shared" si="3"/>
        <v>16843.490000000002</v>
      </c>
    </row>
    <row r="205" spans="1:15" s="225" customFormat="1" ht="47.25">
      <c r="A205" s="532" t="s">
        <v>406</v>
      </c>
      <c r="B205" s="533">
        <v>355</v>
      </c>
      <c r="C205" s="532" t="s">
        <v>416</v>
      </c>
      <c r="D205" s="532" t="s">
        <v>1882</v>
      </c>
      <c r="E205" s="533">
        <v>3550035</v>
      </c>
      <c r="F205" s="533">
        <v>9108</v>
      </c>
      <c r="G205" s="534">
        <v>36738</v>
      </c>
      <c r="H205" s="533">
        <v>1</v>
      </c>
      <c r="I205" s="532" t="s">
        <v>409</v>
      </c>
      <c r="J205" s="532" t="s">
        <v>1883</v>
      </c>
      <c r="K205" s="535">
        <v>3211.43</v>
      </c>
      <c r="L205" s="536"/>
      <c r="M205" s="537" t="s">
        <v>151</v>
      </c>
      <c r="N205" s="537" t="s">
        <v>137</v>
      </c>
      <c r="O205" s="538">
        <f t="shared" si="3"/>
        <v>3211.43</v>
      </c>
    </row>
    <row r="206" spans="1:15" s="225" customFormat="1" ht="47.25">
      <c r="A206" s="532" t="s">
        <v>406</v>
      </c>
      <c r="B206" s="533">
        <v>355</v>
      </c>
      <c r="C206" s="532" t="s">
        <v>416</v>
      </c>
      <c r="D206" s="532" t="s">
        <v>1882</v>
      </c>
      <c r="E206" s="533">
        <v>3550035</v>
      </c>
      <c r="F206" s="533">
        <v>9109</v>
      </c>
      <c r="G206" s="534">
        <v>36738</v>
      </c>
      <c r="H206" s="533">
        <v>3</v>
      </c>
      <c r="I206" s="532" t="s">
        <v>409</v>
      </c>
      <c r="J206" s="532" t="s">
        <v>1884</v>
      </c>
      <c r="K206" s="535">
        <v>33.36</v>
      </c>
      <c r="L206" s="536"/>
      <c r="M206" s="537" t="s">
        <v>151</v>
      </c>
      <c r="N206" s="537" t="s">
        <v>137</v>
      </c>
      <c r="O206" s="538">
        <f t="shared" si="3"/>
        <v>33.36</v>
      </c>
    </row>
    <row r="207" spans="1:15" s="225" customFormat="1" ht="47.25">
      <c r="A207" s="532" t="s">
        <v>406</v>
      </c>
      <c r="B207" s="533">
        <v>355</v>
      </c>
      <c r="C207" s="532" t="s">
        <v>416</v>
      </c>
      <c r="D207" s="532" t="s">
        <v>1882</v>
      </c>
      <c r="E207" s="533">
        <v>3550035</v>
      </c>
      <c r="F207" s="533">
        <v>9110</v>
      </c>
      <c r="G207" s="534">
        <v>36738</v>
      </c>
      <c r="H207" s="533">
        <v>1</v>
      </c>
      <c r="I207" s="532" t="s">
        <v>409</v>
      </c>
      <c r="J207" s="532" t="s">
        <v>1885</v>
      </c>
      <c r="K207" s="535">
        <v>4.49</v>
      </c>
      <c r="L207" s="536"/>
      <c r="M207" s="537" t="s">
        <v>151</v>
      </c>
      <c r="N207" s="537" t="s">
        <v>137</v>
      </c>
      <c r="O207" s="538">
        <f t="shared" si="3"/>
        <v>4.49</v>
      </c>
    </row>
    <row r="208" spans="1:15" s="225" customFormat="1" ht="47.25">
      <c r="A208" s="532" t="s">
        <v>406</v>
      </c>
      <c r="B208" s="533">
        <v>355</v>
      </c>
      <c r="C208" s="532" t="s">
        <v>416</v>
      </c>
      <c r="D208" s="532" t="s">
        <v>1882</v>
      </c>
      <c r="E208" s="533">
        <v>3550035</v>
      </c>
      <c r="F208" s="533">
        <v>9111</v>
      </c>
      <c r="G208" s="534">
        <v>36738</v>
      </c>
      <c r="H208" s="533">
        <v>100</v>
      </c>
      <c r="I208" s="532" t="s">
        <v>409</v>
      </c>
      <c r="J208" s="532" t="s">
        <v>1886</v>
      </c>
      <c r="K208" s="535">
        <v>32.33</v>
      </c>
      <c r="L208" s="536"/>
      <c r="M208" s="537" t="s">
        <v>151</v>
      </c>
      <c r="N208" s="537" t="s">
        <v>137</v>
      </c>
      <c r="O208" s="538">
        <f t="shared" si="3"/>
        <v>32.33</v>
      </c>
    </row>
    <row r="209" spans="1:15" s="225" customFormat="1" ht="47.25">
      <c r="A209" s="532" t="s">
        <v>406</v>
      </c>
      <c r="B209" s="533">
        <v>355</v>
      </c>
      <c r="C209" s="532" t="s">
        <v>416</v>
      </c>
      <c r="D209" s="532" t="s">
        <v>1882</v>
      </c>
      <c r="E209" s="533">
        <v>3550035</v>
      </c>
      <c r="F209" s="533">
        <v>9112</v>
      </c>
      <c r="G209" s="534">
        <v>36738</v>
      </c>
      <c r="H209" s="533">
        <v>1</v>
      </c>
      <c r="I209" s="532" t="s">
        <v>409</v>
      </c>
      <c r="J209" s="532" t="s">
        <v>1887</v>
      </c>
      <c r="K209" s="535">
        <v>2.77</v>
      </c>
      <c r="L209" s="536"/>
      <c r="M209" s="537" t="s">
        <v>151</v>
      </c>
      <c r="N209" s="537" t="s">
        <v>137</v>
      </c>
      <c r="O209" s="538">
        <f t="shared" si="3"/>
        <v>2.77</v>
      </c>
    </row>
    <row r="210" spans="1:15" s="225" customFormat="1" ht="47.25">
      <c r="A210" s="532" t="s">
        <v>406</v>
      </c>
      <c r="B210" s="533">
        <v>355</v>
      </c>
      <c r="C210" s="532" t="s">
        <v>416</v>
      </c>
      <c r="D210" s="532" t="s">
        <v>1882</v>
      </c>
      <c r="E210" s="533">
        <v>3550035</v>
      </c>
      <c r="F210" s="533">
        <v>9113</v>
      </c>
      <c r="G210" s="534">
        <v>36738</v>
      </c>
      <c r="H210" s="533">
        <v>4</v>
      </c>
      <c r="I210" s="532" t="s">
        <v>409</v>
      </c>
      <c r="J210" s="532" t="s">
        <v>1888</v>
      </c>
      <c r="K210" s="535">
        <v>12.79</v>
      </c>
      <c r="L210" s="536"/>
      <c r="M210" s="537" t="s">
        <v>151</v>
      </c>
      <c r="N210" s="537" t="s">
        <v>137</v>
      </c>
      <c r="O210" s="538">
        <f t="shared" si="3"/>
        <v>12.79</v>
      </c>
    </row>
    <row r="211" spans="1:15" s="225" customFormat="1" ht="47.25">
      <c r="A211" s="532" t="s">
        <v>406</v>
      </c>
      <c r="B211" s="533">
        <v>355</v>
      </c>
      <c r="C211" s="532" t="s">
        <v>416</v>
      </c>
      <c r="D211" s="532" t="s">
        <v>1882</v>
      </c>
      <c r="E211" s="533">
        <v>3550035</v>
      </c>
      <c r="F211" s="533">
        <v>9114</v>
      </c>
      <c r="G211" s="534">
        <v>36738</v>
      </c>
      <c r="H211" s="533">
        <v>1</v>
      </c>
      <c r="I211" s="532" t="s">
        <v>409</v>
      </c>
      <c r="J211" s="532" t="s">
        <v>1889</v>
      </c>
      <c r="K211" s="535">
        <v>3.45</v>
      </c>
      <c r="L211" s="536"/>
      <c r="M211" s="537" t="s">
        <v>151</v>
      </c>
      <c r="N211" s="537" t="s">
        <v>137</v>
      </c>
      <c r="O211" s="538">
        <f t="shared" si="3"/>
        <v>3.45</v>
      </c>
    </row>
    <row r="212" spans="1:15" s="225" customFormat="1" ht="47.25">
      <c r="A212" s="532" t="s">
        <v>406</v>
      </c>
      <c r="B212" s="533">
        <v>356</v>
      </c>
      <c r="C212" s="532" t="s">
        <v>425</v>
      </c>
      <c r="D212" s="532" t="s">
        <v>426</v>
      </c>
      <c r="E212" s="533">
        <v>3560002</v>
      </c>
      <c r="F212" s="533">
        <v>2551</v>
      </c>
      <c r="G212" s="534">
        <v>30316</v>
      </c>
      <c r="H212" s="533">
        <v>9</v>
      </c>
      <c r="I212" s="532" t="s">
        <v>409</v>
      </c>
      <c r="J212" s="532" t="s">
        <v>1877</v>
      </c>
      <c r="K212" s="535">
        <v>1712.77</v>
      </c>
      <c r="L212" s="536"/>
      <c r="M212" s="537" t="s">
        <v>151</v>
      </c>
      <c r="N212" s="537" t="s">
        <v>137</v>
      </c>
      <c r="O212" s="538">
        <f t="shared" si="3"/>
        <v>1712.77</v>
      </c>
    </row>
    <row r="213" spans="1:15" s="225" customFormat="1" ht="47.25">
      <c r="A213" s="532" t="s">
        <v>406</v>
      </c>
      <c r="B213" s="533">
        <v>356</v>
      </c>
      <c r="C213" s="532" t="s">
        <v>425</v>
      </c>
      <c r="D213" s="532" t="s">
        <v>426</v>
      </c>
      <c r="E213" s="533">
        <v>3560002</v>
      </c>
      <c r="F213" s="533">
        <v>2552</v>
      </c>
      <c r="G213" s="534">
        <v>30316</v>
      </c>
      <c r="H213" s="533">
        <v>-9</v>
      </c>
      <c r="I213" s="532" t="s">
        <v>409</v>
      </c>
      <c r="J213" s="532" t="s">
        <v>1873</v>
      </c>
      <c r="K213" s="535">
        <v>-189.41</v>
      </c>
      <c r="L213" s="536"/>
      <c r="M213" s="537" t="s">
        <v>151</v>
      </c>
      <c r="N213" s="537" t="s">
        <v>137</v>
      </c>
      <c r="O213" s="538">
        <f t="shared" si="3"/>
        <v>-189.41</v>
      </c>
    </row>
    <row r="214" spans="1:15" s="225" customFormat="1" ht="63">
      <c r="A214" s="532" t="s">
        <v>406</v>
      </c>
      <c r="B214" s="533">
        <v>356</v>
      </c>
      <c r="C214" s="532" t="s">
        <v>425</v>
      </c>
      <c r="D214" s="532" t="s">
        <v>427</v>
      </c>
      <c r="E214" s="533">
        <v>3560008</v>
      </c>
      <c r="F214" s="533">
        <v>2679</v>
      </c>
      <c r="G214" s="534">
        <v>28368</v>
      </c>
      <c r="H214" s="533">
        <v>-3</v>
      </c>
      <c r="I214" s="532" t="s">
        <v>409</v>
      </c>
      <c r="J214" s="532" t="s">
        <v>1890</v>
      </c>
      <c r="K214" s="535">
        <v>-77.98</v>
      </c>
      <c r="L214" s="536"/>
      <c r="M214" s="537" t="s">
        <v>151</v>
      </c>
      <c r="N214" s="537" t="s">
        <v>137</v>
      </c>
      <c r="O214" s="538">
        <f t="shared" si="3"/>
        <v>-77.98</v>
      </c>
    </row>
    <row r="215" spans="1:15" s="225" customFormat="1" ht="47.25">
      <c r="A215" s="532" t="s">
        <v>406</v>
      </c>
      <c r="B215" s="533">
        <v>356</v>
      </c>
      <c r="C215" s="532" t="s">
        <v>425</v>
      </c>
      <c r="D215" s="532" t="s">
        <v>427</v>
      </c>
      <c r="E215" s="533">
        <v>3560008</v>
      </c>
      <c r="F215" s="533">
        <v>2687</v>
      </c>
      <c r="G215" s="534">
        <v>28975</v>
      </c>
      <c r="H215" s="533">
        <v>6</v>
      </c>
      <c r="I215" s="532" t="s">
        <v>409</v>
      </c>
      <c r="J215" s="532" t="s">
        <v>1891</v>
      </c>
      <c r="K215" s="535">
        <v>406.68</v>
      </c>
      <c r="L215" s="536"/>
      <c r="M215" s="537" t="s">
        <v>151</v>
      </c>
      <c r="N215" s="537" t="s">
        <v>137</v>
      </c>
      <c r="O215" s="538">
        <f t="shared" si="3"/>
        <v>406.68</v>
      </c>
    </row>
    <row r="216" spans="1:15" s="225" customFormat="1" ht="47.25">
      <c r="A216" s="532" t="s">
        <v>406</v>
      </c>
      <c r="B216" s="533">
        <v>356</v>
      </c>
      <c r="C216" s="532" t="s">
        <v>425</v>
      </c>
      <c r="D216" s="532" t="s">
        <v>428</v>
      </c>
      <c r="E216" s="533">
        <v>3560010</v>
      </c>
      <c r="F216" s="533">
        <v>2842</v>
      </c>
      <c r="G216" s="534">
        <v>25203</v>
      </c>
      <c r="H216" s="533">
        <v>12</v>
      </c>
      <c r="I216" s="532" t="s">
        <v>409</v>
      </c>
      <c r="J216" s="532" t="s">
        <v>1879</v>
      </c>
      <c r="K216" s="535">
        <v>956.03</v>
      </c>
      <c r="L216" s="536"/>
      <c r="M216" s="537" t="s">
        <v>151</v>
      </c>
      <c r="N216" s="537" t="s">
        <v>137</v>
      </c>
      <c r="O216" s="538">
        <f t="shared" si="3"/>
        <v>956.03</v>
      </c>
    </row>
    <row r="217" spans="1:15" s="225" customFormat="1" ht="47.25">
      <c r="A217" s="532" t="s">
        <v>406</v>
      </c>
      <c r="B217" s="533">
        <v>356</v>
      </c>
      <c r="C217" s="532" t="s">
        <v>425</v>
      </c>
      <c r="D217" s="532" t="s">
        <v>424</v>
      </c>
      <c r="E217" s="533">
        <v>3560015</v>
      </c>
      <c r="F217" s="533">
        <v>2967</v>
      </c>
      <c r="G217" s="534">
        <v>24958</v>
      </c>
      <c r="H217" s="533">
        <v>2</v>
      </c>
      <c r="I217" s="532" t="s">
        <v>409</v>
      </c>
      <c r="J217" s="532" t="s">
        <v>1879</v>
      </c>
      <c r="K217" s="535">
        <v>81.95</v>
      </c>
      <c r="L217" s="536"/>
      <c r="M217" s="537" t="s">
        <v>151</v>
      </c>
      <c r="N217" s="537" t="s">
        <v>137</v>
      </c>
      <c r="O217" s="538">
        <f t="shared" si="3"/>
        <v>81.95</v>
      </c>
    </row>
    <row r="218" spans="1:15" s="225" customFormat="1" ht="47.25">
      <c r="A218" s="532" t="s">
        <v>406</v>
      </c>
      <c r="B218" s="533">
        <v>356</v>
      </c>
      <c r="C218" s="532" t="s">
        <v>425</v>
      </c>
      <c r="D218" s="532" t="s">
        <v>429</v>
      </c>
      <c r="E218" s="533">
        <v>3560027</v>
      </c>
      <c r="F218" s="533">
        <v>3150</v>
      </c>
      <c r="G218" s="534">
        <v>31047</v>
      </c>
      <c r="H218" s="533">
        <v>3</v>
      </c>
      <c r="I218" s="532" t="s">
        <v>409</v>
      </c>
      <c r="J218" s="532" t="s">
        <v>1892</v>
      </c>
      <c r="K218" s="535">
        <v>18675.84</v>
      </c>
      <c r="L218" s="536"/>
      <c r="M218" s="537" t="s">
        <v>151</v>
      </c>
      <c r="N218" s="537" t="s">
        <v>137</v>
      </c>
      <c r="O218" s="538">
        <f t="shared" si="3"/>
        <v>18675.84</v>
      </c>
    </row>
    <row r="219" spans="1:15" s="225" customFormat="1" ht="47.25">
      <c r="A219" s="532" t="s">
        <v>406</v>
      </c>
      <c r="B219" s="533">
        <v>356</v>
      </c>
      <c r="C219" s="532" t="s">
        <v>425</v>
      </c>
      <c r="D219" s="532" t="s">
        <v>430</v>
      </c>
      <c r="E219" s="533">
        <v>3560038</v>
      </c>
      <c r="F219" s="533">
        <v>3262</v>
      </c>
      <c r="G219" s="534">
        <v>28368</v>
      </c>
      <c r="H219" s="539"/>
      <c r="I219" s="532" t="s">
        <v>409</v>
      </c>
      <c r="J219" s="532" t="s">
        <v>1893</v>
      </c>
      <c r="K219" s="535">
        <v>-21.42</v>
      </c>
      <c r="L219" s="536"/>
      <c r="M219" s="537" t="s">
        <v>151</v>
      </c>
      <c r="N219" s="537" t="s">
        <v>137</v>
      </c>
      <c r="O219" s="538">
        <f t="shared" si="3"/>
        <v>-21.42</v>
      </c>
    </row>
    <row r="220" spans="1:15" s="225" customFormat="1" ht="47.25">
      <c r="A220" s="532" t="s">
        <v>406</v>
      </c>
      <c r="B220" s="533">
        <v>356</v>
      </c>
      <c r="C220" s="532" t="s">
        <v>425</v>
      </c>
      <c r="D220" s="532" t="s">
        <v>430</v>
      </c>
      <c r="E220" s="533">
        <v>3560038</v>
      </c>
      <c r="F220" s="533">
        <v>3265</v>
      </c>
      <c r="G220" s="534">
        <v>28368</v>
      </c>
      <c r="H220" s="533">
        <v>700</v>
      </c>
      <c r="I220" s="532" t="s">
        <v>409</v>
      </c>
      <c r="J220" s="532" t="s">
        <v>1893</v>
      </c>
      <c r="K220" s="535">
        <v>314.17</v>
      </c>
      <c r="L220" s="536"/>
      <c r="M220" s="537" t="s">
        <v>151</v>
      </c>
      <c r="N220" s="537" t="s">
        <v>137</v>
      </c>
      <c r="O220" s="538">
        <f t="shared" si="3"/>
        <v>314.17</v>
      </c>
    </row>
    <row r="221" spans="1:15" s="225" customFormat="1" ht="47.25">
      <c r="A221" s="532" t="s">
        <v>406</v>
      </c>
      <c r="B221" s="533">
        <v>356</v>
      </c>
      <c r="C221" s="532" t="s">
        <v>425</v>
      </c>
      <c r="D221" s="532" t="s">
        <v>430</v>
      </c>
      <c r="E221" s="533">
        <v>3560038</v>
      </c>
      <c r="F221" s="533">
        <v>3266</v>
      </c>
      <c r="G221" s="534">
        <v>28975</v>
      </c>
      <c r="H221" s="533">
        <v>1229</v>
      </c>
      <c r="I221" s="532" t="s">
        <v>409</v>
      </c>
      <c r="J221" s="532" t="s">
        <v>1894</v>
      </c>
      <c r="K221" s="535">
        <v>735.04</v>
      </c>
      <c r="L221" s="536"/>
      <c r="M221" s="537" t="s">
        <v>151</v>
      </c>
      <c r="N221" s="537" t="s">
        <v>137</v>
      </c>
      <c r="O221" s="538">
        <f t="shared" si="3"/>
        <v>735.04</v>
      </c>
    </row>
    <row r="222" spans="1:15" s="225" customFormat="1" ht="47.25">
      <c r="A222" s="532" t="s">
        <v>406</v>
      </c>
      <c r="B222" s="533">
        <v>356</v>
      </c>
      <c r="C222" s="532" t="s">
        <v>425</v>
      </c>
      <c r="D222" s="532" t="s">
        <v>431</v>
      </c>
      <c r="E222" s="533">
        <v>3560042</v>
      </c>
      <c r="F222" s="533">
        <v>3309</v>
      </c>
      <c r="G222" s="534">
        <v>28975</v>
      </c>
      <c r="H222" s="533">
        <v>-27480</v>
      </c>
      <c r="I222" s="532" t="s">
        <v>409</v>
      </c>
      <c r="J222" s="532" t="s">
        <v>1895</v>
      </c>
      <c r="K222" s="535">
        <v>-3374.98</v>
      </c>
      <c r="L222" s="536"/>
      <c r="M222" s="537" t="s">
        <v>151</v>
      </c>
      <c r="N222" s="537" t="s">
        <v>137</v>
      </c>
      <c r="O222" s="538">
        <f t="shared" si="3"/>
        <v>-3374.98</v>
      </c>
    </row>
    <row r="223" spans="1:15" s="225" customFormat="1" ht="47.25">
      <c r="A223" s="532" t="s">
        <v>406</v>
      </c>
      <c r="B223" s="533">
        <v>356</v>
      </c>
      <c r="C223" s="532" t="s">
        <v>425</v>
      </c>
      <c r="D223" s="532" t="s">
        <v>432</v>
      </c>
      <c r="E223" s="533">
        <v>3560045</v>
      </c>
      <c r="F223" s="533">
        <v>3352</v>
      </c>
      <c r="G223" s="534">
        <v>28368</v>
      </c>
      <c r="H223" s="533">
        <v>2050</v>
      </c>
      <c r="I223" s="532" t="s">
        <v>409</v>
      </c>
      <c r="J223" s="532" t="s">
        <v>1896</v>
      </c>
      <c r="K223" s="535">
        <v>1296.48</v>
      </c>
      <c r="L223" s="536"/>
      <c r="M223" s="537" t="s">
        <v>151</v>
      </c>
      <c r="N223" s="537" t="s">
        <v>137</v>
      </c>
      <c r="O223" s="538">
        <f t="shared" si="3"/>
        <v>1296.48</v>
      </c>
    </row>
    <row r="224" spans="1:15" s="225" customFormat="1" ht="78.75">
      <c r="A224" s="532" t="s">
        <v>406</v>
      </c>
      <c r="B224" s="533">
        <v>356</v>
      </c>
      <c r="C224" s="532" t="s">
        <v>425</v>
      </c>
      <c r="D224" s="532" t="s">
        <v>432</v>
      </c>
      <c r="E224" s="533">
        <v>3560045</v>
      </c>
      <c r="F224" s="533">
        <v>3353</v>
      </c>
      <c r="G224" s="534">
        <v>28368</v>
      </c>
      <c r="H224" s="539"/>
      <c r="I224" s="532" t="s">
        <v>409</v>
      </c>
      <c r="J224" s="532" t="s">
        <v>1897</v>
      </c>
      <c r="K224" s="535">
        <v>-45.9</v>
      </c>
      <c r="L224" s="536"/>
      <c r="M224" s="537" t="s">
        <v>151</v>
      </c>
      <c r="N224" s="537" t="s">
        <v>137</v>
      </c>
      <c r="O224" s="538">
        <f t="shared" si="3"/>
        <v>-45.9</v>
      </c>
    </row>
    <row r="225" spans="1:15" s="225" customFormat="1" ht="47.25">
      <c r="A225" s="532" t="s">
        <v>406</v>
      </c>
      <c r="B225" s="533">
        <v>356</v>
      </c>
      <c r="C225" s="532" t="s">
        <v>425</v>
      </c>
      <c r="D225" s="532" t="s">
        <v>432</v>
      </c>
      <c r="E225" s="533">
        <v>3560045</v>
      </c>
      <c r="F225" s="533">
        <v>3358</v>
      </c>
      <c r="G225" s="534">
        <v>28975</v>
      </c>
      <c r="H225" s="533">
        <v>24687</v>
      </c>
      <c r="I225" s="532" t="s">
        <v>409</v>
      </c>
      <c r="J225" s="532" t="s">
        <v>1894</v>
      </c>
      <c r="K225" s="535">
        <v>15190.79</v>
      </c>
      <c r="L225" s="536"/>
      <c r="M225" s="537" t="s">
        <v>151</v>
      </c>
      <c r="N225" s="537" t="s">
        <v>137</v>
      </c>
      <c r="O225" s="538">
        <f t="shared" si="3"/>
        <v>15190.79</v>
      </c>
    </row>
    <row r="226" spans="1:15" s="225" customFormat="1" ht="47.25">
      <c r="A226" s="532" t="s">
        <v>406</v>
      </c>
      <c r="B226" s="533">
        <v>353</v>
      </c>
      <c r="C226" s="532" t="s">
        <v>410</v>
      </c>
      <c r="D226" s="532" t="s">
        <v>408</v>
      </c>
      <c r="E226" s="533">
        <v>3530002</v>
      </c>
      <c r="F226" s="533">
        <v>13918</v>
      </c>
      <c r="G226" s="534">
        <v>41274</v>
      </c>
      <c r="H226" s="533">
        <v>1</v>
      </c>
      <c r="I226" s="532" t="s">
        <v>409</v>
      </c>
      <c r="J226" s="532" t="s">
        <v>1898</v>
      </c>
      <c r="K226" s="535">
        <v>9835.3799999999992</v>
      </c>
      <c r="L226" s="536"/>
      <c r="M226" s="537" t="s">
        <v>174</v>
      </c>
      <c r="N226" s="537" t="s">
        <v>137</v>
      </c>
      <c r="O226" s="538">
        <f t="shared" si="3"/>
        <v>9835.3799999999992</v>
      </c>
    </row>
    <row r="227" spans="1:15" s="225" customFormat="1" ht="31.5">
      <c r="A227" s="532" t="s">
        <v>406</v>
      </c>
      <c r="B227" s="533">
        <v>353</v>
      </c>
      <c r="C227" s="532" t="s">
        <v>410</v>
      </c>
      <c r="D227" s="532" t="s">
        <v>408</v>
      </c>
      <c r="E227" s="533">
        <v>3530002</v>
      </c>
      <c r="F227" s="533">
        <v>13916</v>
      </c>
      <c r="G227" s="534">
        <v>41274</v>
      </c>
      <c r="H227" s="533">
        <v>1</v>
      </c>
      <c r="I227" s="532" t="s">
        <v>409</v>
      </c>
      <c r="J227" s="532" t="s">
        <v>1899</v>
      </c>
      <c r="K227" s="535">
        <v>9830.92</v>
      </c>
      <c r="L227" s="536"/>
      <c r="M227" s="537" t="s">
        <v>174</v>
      </c>
      <c r="N227" s="537" t="s">
        <v>137</v>
      </c>
      <c r="O227" s="538">
        <f t="shared" si="3"/>
        <v>9830.92</v>
      </c>
    </row>
    <row r="228" spans="1:15" s="225" customFormat="1" ht="47.25">
      <c r="A228" s="532" t="s">
        <v>406</v>
      </c>
      <c r="B228" s="533">
        <v>353</v>
      </c>
      <c r="C228" s="532" t="s">
        <v>410</v>
      </c>
      <c r="D228" s="532" t="s">
        <v>413</v>
      </c>
      <c r="E228" s="533">
        <v>3530007</v>
      </c>
      <c r="F228" s="533">
        <v>13919</v>
      </c>
      <c r="G228" s="534">
        <v>41274</v>
      </c>
      <c r="H228" s="533">
        <v>1</v>
      </c>
      <c r="I228" s="532" t="s">
        <v>409</v>
      </c>
      <c r="J228" s="532" t="s">
        <v>1900</v>
      </c>
      <c r="K228" s="535">
        <v>10286.25</v>
      </c>
      <c r="L228" s="536"/>
      <c r="M228" s="537" t="s">
        <v>174</v>
      </c>
      <c r="N228" s="537" t="s">
        <v>137</v>
      </c>
      <c r="O228" s="538">
        <f t="shared" si="3"/>
        <v>10286.25</v>
      </c>
    </row>
    <row r="229" spans="1:15" s="225" customFormat="1" ht="47.25">
      <c r="A229" s="532" t="s">
        <v>406</v>
      </c>
      <c r="B229" s="533">
        <v>353</v>
      </c>
      <c r="C229" s="532" t="s">
        <v>410</v>
      </c>
      <c r="D229" s="532" t="s">
        <v>414</v>
      </c>
      <c r="E229" s="533">
        <v>3530008</v>
      </c>
      <c r="F229" s="533">
        <v>13969</v>
      </c>
      <c r="G229" s="534">
        <v>41274</v>
      </c>
      <c r="H229" s="533">
        <v>3</v>
      </c>
      <c r="I229" s="532" t="s">
        <v>409</v>
      </c>
      <c r="J229" s="532" t="s">
        <v>1901</v>
      </c>
      <c r="K229" s="535">
        <v>29166.880000000001</v>
      </c>
      <c r="L229" s="536"/>
      <c r="M229" s="537" t="s">
        <v>174</v>
      </c>
      <c r="N229" s="537" t="s">
        <v>137</v>
      </c>
      <c r="O229" s="538">
        <f t="shared" si="3"/>
        <v>29166.880000000001</v>
      </c>
    </row>
    <row r="230" spans="1:15" s="225" customFormat="1" ht="31.5">
      <c r="A230" s="532" t="s">
        <v>406</v>
      </c>
      <c r="B230" s="533">
        <v>353</v>
      </c>
      <c r="C230" s="532" t="s">
        <v>410</v>
      </c>
      <c r="D230" s="532" t="s">
        <v>414</v>
      </c>
      <c r="E230" s="533">
        <v>3530008</v>
      </c>
      <c r="F230" s="533">
        <v>13968</v>
      </c>
      <c r="G230" s="534">
        <v>41274</v>
      </c>
      <c r="H230" s="533">
        <v>0</v>
      </c>
      <c r="I230" s="532" t="s">
        <v>409</v>
      </c>
      <c r="J230" s="532" t="s">
        <v>433</v>
      </c>
      <c r="K230" s="535">
        <v>144474.85999999999</v>
      </c>
      <c r="L230" s="536"/>
      <c r="M230" s="537" t="s">
        <v>174</v>
      </c>
      <c r="N230" s="537" t="s">
        <v>137</v>
      </c>
      <c r="O230" s="538">
        <f>IF(L230&lt;&gt;0,11.5/24*L230,K230*0.25)</f>
        <v>36118.714999999997</v>
      </c>
    </row>
    <row r="231" spans="1:15" s="225" customFormat="1" ht="31.5">
      <c r="A231" s="532" t="s">
        <v>406</v>
      </c>
      <c r="B231" s="533">
        <v>353</v>
      </c>
      <c r="C231" s="532" t="s">
        <v>410</v>
      </c>
      <c r="D231" s="532" t="s">
        <v>414</v>
      </c>
      <c r="E231" s="533">
        <v>3530008</v>
      </c>
      <c r="F231" s="533">
        <v>13967</v>
      </c>
      <c r="G231" s="534">
        <v>41274</v>
      </c>
      <c r="H231" s="533">
        <v>14</v>
      </c>
      <c r="I231" s="532" t="s">
        <v>409</v>
      </c>
      <c r="J231" s="532" t="s">
        <v>1902</v>
      </c>
      <c r="K231" s="535">
        <v>10058.11</v>
      </c>
      <c r="L231" s="536"/>
      <c r="M231" s="537" t="s">
        <v>174</v>
      </c>
      <c r="N231" s="537" t="s">
        <v>137</v>
      </c>
      <c r="O231" s="538">
        <f>IF(L231&lt;&gt;0,11.5/24*L231,K231)</f>
        <v>10058.11</v>
      </c>
    </row>
    <row r="232" spans="1:15" s="225" customFormat="1" ht="47.25">
      <c r="A232" s="532" t="s">
        <v>406</v>
      </c>
      <c r="B232" s="533">
        <v>353</v>
      </c>
      <c r="C232" s="532" t="s">
        <v>410</v>
      </c>
      <c r="D232" s="532" t="s">
        <v>414</v>
      </c>
      <c r="E232" s="533">
        <v>3530008</v>
      </c>
      <c r="F232" s="533">
        <v>13966</v>
      </c>
      <c r="G232" s="534">
        <v>41274</v>
      </c>
      <c r="H232" s="533">
        <v>4</v>
      </c>
      <c r="I232" s="532" t="s">
        <v>409</v>
      </c>
      <c r="J232" s="532" t="s">
        <v>1903</v>
      </c>
      <c r="K232" s="535">
        <v>19292.62</v>
      </c>
      <c r="L232" s="536"/>
      <c r="M232" s="537" t="s">
        <v>174</v>
      </c>
      <c r="N232" s="537" t="s">
        <v>137</v>
      </c>
      <c r="O232" s="538">
        <f>IF(L232&lt;&gt;0,11.5/24*L232,K232)</f>
        <v>19292.62</v>
      </c>
    </row>
    <row r="233" spans="1:15" s="225" customFormat="1" ht="31.5">
      <c r="A233" s="532" t="s">
        <v>406</v>
      </c>
      <c r="B233" s="533">
        <v>353</v>
      </c>
      <c r="C233" s="532" t="s">
        <v>410</v>
      </c>
      <c r="D233" s="532" t="s">
        <v>414</v>
      </c>
      <c r="E233" s="533">
        <v>3530008</v>
      </c>
      <c r="F233" s="533">
        <v>13965</v>
      </c>
      <c r="G233" s="534">
        <v>41274</v>
      </c>
      <c r="H233" s="533">
        <v>19</v>
      </c>
      <c r="I233" s="532" t="s">
        <v>409</v>
      </c>
      <c r="J233" s="532" t="s">
        <v>1904</v>
      </c>
      <c r="K233" s="535">
        <v>17181.810000000001</v>
      </c>
      <c r="L233" s="536"/>
      <c r="M233" s="537" t="s">
        <v>174</v>
      </c>
      <c r="N233" s="537" t="s">
        <v>137</v>
      </c>
      <c r="O233" s="538">
        <f>IF(L233&lt;&gt;0,11.5/24*L233,K233)</f>
        <v>17181.810000000001</v>
      </c>
    </row>
    <row r="234" spans="1:15" s="225" customFormat="1" ht="31.5">
      <c r="A234" s="532" t="s">
        <v>406</v>
      </c>
      <c r="B234" s="533">
        <v>353</v>
      </c>
      <c r="C234" s="532" t="s">
        <v>410</v>
      </c>
      <c r="D234" s="532" t="s">
        <v>414</v>
      </c>
      <c r="E234" s="533">
        <v>3530008</v>
      </c>
      <c r="F234" s="533">
        <v>13964</v>
      </c>
      <c r="G234" s="534">
        <v>41274</v>
      </c>
      <c r="H234" s="533">
        <v>1</v>
      </c>
      <c r="I234" s="532" t="s">
        <v>1905</v>
      </c>
      <c r="J234" s="532" t="s">
        <v>1906</v>
      </c>
      <c r="K234" s="535">
        <v>39713.599999999999</v>
      </c>
      <c r="L234" s="536"/>
      <c r="M234" s="537" t="s">
        <v>174</v>
      </c>
      <c r="N234" s="537" t="s">
        <v>137</v>
      </c>
      <c r="O234" s="538">
        <f>IF(L234&lt;&gt;0,11.5/24*L234,K234)</f>
        <v>39713.599999999999</v>
      </c>
    </row>
    <row r="235" spans="1:15" s="225" customFormat="1" ht="31.5">
      <c r="A235" s="532" t="s">
        <v>406</v>
      </c>
      <c r="B235" s="533">
        <v>353</v>
      </c>
      <c r="C235" s="532" t="s">
        <v>410</v>
      </c>
      <c r="D235" s="532" t="s">
        <v>414</v>
      </c>
      <c r="E235" s="533">
        <v>3530008</v>
      </c>
      <c r="F235" s="533">
        <v>13963</v>
      </c>
      <c r="G235" s="534">
        <v>41274</v>
      </c>
      <c r="H235" s="533">
        <v>0</v>
      </c>
      <c r="I235" s="532" t="s">
        <v>409</v>
      </c>
      <c r="J235" s="532" t="s">
        <v>1907</v>
      </c>
      <c r="K235" s="535">
        <v>565722.18999999994</v>
      </c>
      <c r="L235" s="536"/>
      <c r="M235" s="537" t="s">
        <v>174</v>
      </c>
      <c r="N235" s="537" t="s">
        <v>137</v>
      </c>
      <c r="O235" s="538">
        <f>IF(L235&lt;&gt;0,11.5/24*L235,K235*0.1)</f>
        <v>56572.218999999997</v>
      </c>
    </row>
    <row r="236" spans="1:15" s="225" customFormat="1" ht="31.5">
      <c r="A236" s="532" t="s">
        <v>406</v>
      </c>
      <c r="B236" s="533">
        <v>353</v>
      </c>
      <c r="C236" s="532" t="s">
        <v>410</v>
      </c>
      <c r="D236" s="532" t="s">
        <v>414</v>
      </c>
      <c r="E236" s="533">
        <v>3530008</v>
      </c>
      <c r="F236" s="533">
        <v>13962</v>
      </c>
      <c r="G236" s="534">
        <v>41274</v>
      </c>
      <c r="H236" s="533">
        <v>209</v>
      </c>
      <c r="I236" s="532" t="s">
        <v>409</v>
      </c>
      <c r="J236" s="532" t="s">
        <v>434</v>
      </c>
      <c r="K236" s="535">
        <v>6679.08</v>
      </c>
      <c r="L236" s="536"/>
      <c r="M236" s="537" t="s">
        <v>174</v>
      </c>
      <c r="N236" s="537" t="s">
        <v>137</v>
      </c>
      <c r="O236" s="538">
        <f>IF(L236&lt;&gt;0,11.5/24*L236,K236)</f>
        <v>6679.08</v>
      </c>
    </row>
    <row r="237" spans="1:15" s="225" customFormat="1" ht="31.5">
      <c r="A237" s="532" t="s">
        <v>406</v>
      </c>
      <c r="B237" s="533">
        <v>353</v>
      </c>
      <c r="C237" s="532" t="s">
        <v>410</v>
      </c>
      <c r="D237" s="532" t="s">
        <v>414</v>
      </c>
      <c r="E237" s="533">
        <v>3530008</v>
      </c>
      <c r="F237" s="533">
        <v>13960</v>
      </c>
      <c r="G237" s="534">
        <v>41274</v>
      </c>
      <c r="H237" s="542">
        <v>12</v>
      </c>
      <c r="I237" s="532" t="s">
        <v>409</v>
      </c>
      <c r="J237" s="532" t="s">
        <v>1908</v>
      </c>
      <c r="K237" s="535">
        <v>3272.32</v>
      </c>
      <c r="L237" s="536"/>
      <c r="M237" s="537" t="s">
        <v>174</v>
      </c>
      <c r="N237" s="537" t="s">
        <v>137</v>
      </c>
      <c r="O237" s="538">
        <f>IF(L237&lt;&gt;0,11.5/24*L237,K237)</f>
        <v>3272.32</v>
      </c>
    </row>
    <row r="238" spans="1:15" s="225" customFormat="1" ht="31.5">
      <c r="A238" s="532" t="s">
        <v>406</v>
      </c>
      <c r="B238" s="533">
        <v>353</v>
      </c>
      <c r="C238" s="532" t="s">
        <v>410</v>
      </c>
      <c r="D238" s="532" t="s">
        <v>414</v>
      </c>
      <c r="E238" s="533">
        <v>3530008</v>
      </c>
      <c r="F238" s="533">
        <v>13959</v>
      </c>
      <c r="G238" s="534">
        <v>41274</v>
      </c>
      <c r="H238" s="542">
        <v>0</v>
      </c>
      <c r="I238" s="532" t="s">
        <v>409</v>
      </c>
      <c r="J238" s="532" t="s">
        <v>1909</v>
      </c>
      <c r="K238" s="535">
        <v>12241.7</v>
      </c>
      <c r="L238" s="536"/>
      <c r="M238" s="537" t="s">
        <v>174</v>
      </c>
      <c r="N238" s="537" t="s">
        <v>137</v>
      </c>
      <c r="O238" s="538">
        <f>IF(L238&lt;&gt;0,11.5/24*L238,K238)</f>
        <v>12241.7</v>
      </c>
    </row>
    <row r="239" spans="1:15" s="225" customFormat="1" ht="47.25">
      <c r="A239" s="532" t="s">
        <v>406</v>
      </c>
      <c r="B239" s="533">
        <v>353</v>
      </c>
      <c r="C239" s="532" t="s">
        <v>410</v>
      </c>
      <c r="D239" s="532" t="s">
        <v>414</v>
      </c>
      <c r="E239" s="533">
        <v>3530008</v>
      </c>
      <c r="F239" s="533">
        <v>13972</v>
      </c>
      <c r="G239" s="534">
        <v>41274</v>
      </c>
      <c r="H239" s="542">
        <v>2</v>
      </c>
      <c r="I239" s="532" t="s">
        <v>409</v>
      </c>
      <c r="J239" s="532" t="s">
        <v>1910</v>
      </c>
      <c r="K239" s="535">
        <v>30721.94</v>
      </c>
      <c r="L239" s="536"/>
      <c r="M239" s="537" t="s">
        <v>174</v>
      </c>
      <c r="N239" s="537" t="s">
        <v>137</v>
      </c>
      <c r="O239" s="538">
        <f>IF(L239&lt;&gt;0,11.5/24*L239,K239)</f>
        <v>30721.94</v>
      </c>
    </row>
    <row r="240" spans="1:15" s="225" customFormat="1" ht="31.5">
      <c r="A240" s="532" t="s">
        <v>406</v>
      </c>
      <c r="B240" s="533">
        <v>353</v>
      </c>
      <c r="C240" s="532" t="s">
        <v>410</v>
      </c>
      <c r="D240" s="532" t="s">
        <v>414</v>
      </c>
      <c r="E240" s="533">
        <v>3530008</v>
      </c>
      <c r="F240" s="533">
        <v>13971</v>
      </c>
      <c r="G240" s="534">
        <v>41274</v>
      </c>
      <c r="H240" s="533">
        <v>2</v>
      </c>
      <c r="I240" s="532" t="s">
        <v>409</v>
      </c>
      <c r="J240" s="532" t="s">
        <v>435</v>
      </c>
      <c r="K240" s="535">
        <v>13550.95</v>
      </c>
      <c r="L240" s="536"/>
      <c r="M240" s="537" t="s">
        <v>174</v>
      </c>
      <c r="N240" s="537" t="s">
        <v>137</v>
      </c>
      <c r="O240" s="538">
        <f>IF(L240&lt;&gt;0,11.5/24*L240,K240)</f>
        <v>13550.95</v>
      </c>
    </row>
    <row r="241" spans="1:15" s="225" customFormat="1" ht="31.5">
      <c r="A241" s="532" t="s">
        <v>406</v>
      </c>
      <c r="B241" s="533">
        <v>353</v>
      </c>
      <c r="C241" s="532" t="s">
        <v>410</v>
      </c>
      <c r="D241" s="532" t="s">
        <v>414</v>
      </c>
      <c r="E241" s="533">
        <v>3530008</v>
      </c>
      <c r="F241" s="533">
        <v>13961</v>
      </c>
      <c r="G241" s="534">
        <v>41274</v>
      </c>
      <c r="H241" s="533">
        <v>0</v>
      </c>
      <c r="I241" s="532" t="s">
        <v>409</v>
      </c>
      <c r="J241" s="532" t="s">
        <v>436</v>
      </c>
      <c r="K241" s="535">
        <v>26230.47</v>
      </c>
      <c r="L241" s="544"/>
      <c r="M241" s="537" t="s">
        <v>174</v>
      </c>
      <c r="N241" s="537" t="s">
        <v>137</v>
      </c>
      <c r="O241" s="538">
        <v>4888.03</v>
      </c>
    </row>
    <row r="242" spans="1:15" s="225" customFormat="1" ht="63">
      <c r="A242" s="532" t="s">
        <v>406</v>
      </c>
      <c r="B242" s="533">
        <v>353</v>
      </c>
      <c r="C242" s="532" t="s">
        <v>410</v>
      </c>
      <c r="D242" s="532" t="s">
        <v>412</v>
      </c>
      <c r="E242" s="533">
        <v>3530003</v>
      </c>
      <c r="F242" s="533">
        <v>391</v>
      </c>
      <c r="G242" s="534">
        <v>30375</v>
      </c>
      <c r="H242" s="533">
        <v>1</v>
      </c>
      <c r="I242" s="532" t="s">
        <v>409</v>
      </c>
      <c r="J242" s="532" t="s">
        <v>1911</v>
      </c>
      <c r="K242" s="535">
        <v>5674.52</v>
      </c>
      <c r="L242" s="536"/>
      <c r="M242" s="537" t="s">
        <v>174</v>
      </c>
      <c r="N242" s="537" t="s">
        <v>139</v>
      </c>
      <c r="O242" s="538">
        <f t="shared" ref="O242:O305" si="4">IF(L242&lt;&gt;0,11.5/24*L242,K242)</f>
        <v>5674.52</v>
      </c>
    </row>
    <row r="243" spans="1:15" s="225" customFormat="1" ht="63">
      <c r="A243" s="532" t="s">
        <v>406</v>
      </c>
      <c r="B243" s="533">
        <v>353</v>
      </c>
      <c r="C243" s="532" t="s">
        <v>410</v>
      </c>
      <c r="D243" s="532" t="s">
        <v>412</v>
      </c>
      <c r="E243" s="533">
        <v>3530003</v>
      </c>
      <c r="F243" s="533">
        <v>392</v>
      </c>
      <c r="G243" s="534">
        <v>30375</v>
      </c>
      <c r="H243" s="533">
        <v>1</v>
      </c>
      <c r="I243" s="532" t="s">
        <v>409</v>
      </c>
      <c r="J243" s="532" t="s">
        <v>1912</v>
      </c>
      <c r="K243" s="535">
        <v>4787.88</v>
      </c>
      <c r="L243" s="536"/>
      <c r="M243" s="537" t="s">
        <v>174</v>
      </c>
      <c r="N243" s="537" t="s">
        <v>139</v>
      </c>
      <c r="O243" s="538">
        <f t="shared" si="4"/>
        <v>4787.88</v>
      </c>
    </row>
    <row r="244" spans="1:15" s="225" customFormat="1" ht="63">
      <c r="A244" s="532" t="s">
        <v>406</v>
      </c>
      <c r="B244" s="533">
        <v>353</v>
      </c>
      <c r="C244" s="532" t="s">
        <v>410</v>
      </c>
      <c r="D244" s="532" t="s">
        <v>412</v>
      </c>
      <c r="E244" s="533">
        <v>3530003</v>
      </c>
      <c r="F244" s="533">
        <v>393</v>
      </c>
      <c r="G244" s="534">
        <v>30375</v>
      </c>
      <c r="H244" s="533">
        <v>1</v>
      </c>
      <c r="I244" s="532" t="s">
        <v>409</v>
      </c>
      <c r="J244" s="532" t="s">
        <v>1913</v>
      </c>
      <c r="K244" s="535">
        <v>8275.06</v>
      </c>
      <c r="L244" s="536"/>
      <c r="M244" s="537" t="s">
        <v>174</v>
      </c>
      <c r="N244" s="537" t="s">
        <v>139</v>
      </c>
      <c r="O244" s="538">
        <f t="shared" si="4"/>
        <v>8275.06</v>
      </c>
    </row>
    <row r="245" spans="1:15" s="225" customFormat="1" ht="47.25">
      <c r="A245" s="532" t="s">
        <v>406</v>
      </c>
      <c r="B245" s="533">
        <v>353</v>
      </c>
      <c r="C245" s="532" t="s">
        <v>410</v>
      </c>
      <c r="D245" s="532" t="s">
        <v>412</v>
      </c>
      <c r="E245" s="533">
        <v>3530003</v>
      </c>
      <c r="F245" s="533">
        <v>394</v>
      </c>
      <c r="G245" s="534">
        <v>30375</v>
      </c>
      <c r="H245" s="533">
        <v>1</v>
      </c>
      <c r="I245" s="532" t="s">
        <v>409</v>
      </c>
      <c r="J245" s="532" t="s">
        <v>1914</v>
      </c>
      <c r="K245" s="535">
        <v>1491.34</v>
      </c>
      <c r="L245" s="536"/>
      <c r="M245" s="537" t="s">
        <v>174</v>
      </c>
      <c r="N245" s="537" t="s">
        <v>139</v>
      </c>
      <c r="O245" s="538">
        <f t="shared" si="4"/>
        <v>1491.34</v>
      </c>
    </row>
    <row r="246" spans="1:15" s="225" customFormat="1" ht="47.25">
      <c r="A246" s="532" t="s">
        <v>406</v>
      </c>
      <c r="B246" s="533">
        <v>353</v>
      </c>
      <c r="C246" s="532" t="s">
        <v>410</v>
      </c>
      <c r="D246" s="532" t="s">
        <v>412</v>
      </c>
      <c r="E246" s="533">
        <v>3530003</v>
      </c>
      <c r="F246" s="533">
        <v>395</v>
      </c>
      <c r="G246" s="534">
        <v>30375</v>
      </c>
      <c r="H246" s="539"/>
      <c r="I246" s="532" t="s">
        <v>409</v>
      </c>
      <c r="J246" s="532" t="s">
        <v>1915</v>
      </c>
      <c r="K246" s="535">
        <v>2972.14</v>
      </c>
      <c r="L246" s="536"/>
      <c r="M246" s="537" t="s">
        <v>174</v>
      </c>
      <c r="N246" s="537" t="s">
        <v>139</v>
      </c>
      <c r="O246" s="538">
        <f t="shared" si="4"/>
        <v>2972.14</v>
      </c>
    </row>
    <row r="247" spans="1:15" s="225" customFormat="1" ht="47.25">
      <c r="A247" s="532" t="s">
        <v>406</v>
      </c>
      <c r="B247" s="533">
        <v>353</v>
      </c>
      <c r="C247" s="532" t="s">
        <v>410</v>
      </c>
      <c r="D247" s="532" t="s">
        <v>412</v>
      </c>
      <c r="E247" s="533">
        <v>3530003</v>
      </c>
      <c r="F247" s="533">
        <v>396</v>
      </c>
      <c r="G247" s="534">
        <v>30375</v>
      </c>
      <c r="H247" s="533">
        <v>3</v>
      </c>
      <c r="I247" s="532" t="s">
        <v>409</v>
      </c>
      <c r="J247" s="532" t="s">
        <v>1916</v>
      </c>
      <c r="K247" s="535">
        <v>19658.650000000001</v>
      </c>
      <c r="L247" s="536"/>
      <c r="M247" s="537" t="s">
        <v>174</v>
      </c>
      <c r="N247" s="537" t="s">
        <v>139</v>
      </c>
      <c r="O247" s="538">
        <f t="shared" si="4"/>
        <v>19658.650000000001</v>
      </c>
    </row>
    <row r="248" spans="1:15" s="225" customFormat="1" ht="47.25">
      <c r="A248" s="532" t="s">
        <v>406</v>
      </c>
      <c r="B248" s="533">
        <v>353</v>
      </c>
      <c r="C248" s="532" t="s">
        <v>410</v>
      </c>
      <c r="D248" s="532" t="s">
        <v>412</v>
      </c>
      <c r="E248" s="533">
        <v>3530003</v>
      </c>
      <c r="F248" s="533">
        <v>397</v>
      </c>
      <c r="G248" s="534">
        <v>30375</v>
      </c>
      <c r="H248" s="539"/>
      <c r="I248" s="532" t="s">
        <v>409</v>
      </c>
      <c r="J248" s="532" t="s">
        <v>1917</v>
      </c>
      <c r="K248" s="535">
        <v>36279.78</v>
      </c>
      <c r="L248" s="536"/>
      <c r="M248" s="537" t="s">
        <v>174</v>
      </c>
      <c r="N248" s="537" t="s">
        <v>139</v>
      </c>
      <c r="O248" s="538">
        <f t="shared" si="4"/>
        <v>36279.78</v>
      </c>
    </row>
    <row r="249" spans="1:15" s="225" customFormat="1" ht="31.5">
      <c r="A249" s="532" t="s">
        <v>406</v>
      </c>
      <c r="B249" s="533">
        <v>353</v>
      </c>
      <c r="C249" s="532" t="s">
        <v>410</v>
      </c>
      <c r="D249" s="532" t="s">
        <v>412</v>
      </c>
      <c r="E249" s="533">
        <v>3530003</v>
      </c>
      <c r="F249" s="533">
        <v>398</v>
      </c>
      <c r="G249" s="534">
        <v>30375</v>
      </c>
      <c r="H249" s="533">
        <v>4</v>
      </c>
      <c r="I249" s="532" t="s">
        <v>409</v>
      </c>
      <c r="J249" s="532" t="s">
        <v>1709</v>
      </c>
      <c r="K249" s="535">
        <v>147665.16</v>
      </c>
      <c r="L249" s="536"/>
      <c r="M249" s="537" t="s">
        <v>174</v>
      </c>
      <c r="N249" s="537" t="s">
        <v>139</v>
      </c>
      <c r="O249" s="538">
        <f t="shared" si="4"/>
        <v>147665.16</v>
      </c>
    </row>
    <row r="250" spans="1:15" s="225" customFormat="1" ht="31.5">
      <c r="A250" s="532" t="s">
        <v>406</v>
      </c>
      <c r="B250" s="533">
        <v>353</v>
      </c>
      <c r="C250" s="532" t="s">
        <v>410</v>
      </c>
      <c r="D250" s="532" t="s">
        <v>412</v>
      </c>
      <c r="E250" s="533">
        <v>3530003</v>
      </c>
      <c r="F250" s="533">
        <v>399</v>
      </c>
      <c r="G250" s="534">
        <v>30375</v>
      </c>
      <c r="H250" s="539"/>
      <c r="I250" s="532" t="s">
        <v>409</v>
      </c>
      <c r="J250" s="532" t="s">
        <v>1918</v>
      </c>
      <c r="K250" s="535">
        <v>8082.86</v>
      </c>
      <c r="L250" s="536"/>
      <c r="M250" s="537" t="s">
        <v>174</v>
      </c>
      <c r="N250" s="537" t="s">
        <v>139</v>
      </c>
      <c r="O250" s="538">
        <f t="shared" si="4"/>
        <v>8082.86</v>
      </c>
    </row>
    <row r="251" spans="1:15" s="225" customFormat="1" ht="31.5">
      <c r="A251" s="532" t="s">
        <v>406</v>
      </c>
      <c r="B251" s="533">
        <v>353</v>
      </c>
      <c r="C251" s="532" t="s">
        <v>410</v>
      </c>
      <c r="D251" s="532" t="s">
        <v>412</v>
      </c>
      <c r="E251" s="533">
        <v>3530003</v>
      </c>
      <c r="F251" s="533">
        <v>400</v>
      </c>
      <c r="G251" s="534">
        <v>30375</v>
      </c>
      <c r="H251" s="539"/>
      <c r="I251" s="532" t="s">
        <v>409</v>
      </c>
      <c r="J251" s="532" t="s">
        <v>1706</v>
      </c>
      <c r="K251" s="535">
        <v>27014.2</v>
      </c>
      <c r="L251" s="536"/>
      <c r="M251" s="537" t="s">
        <v>174</v>
      </c>
      <c r="N251" s="537" t="s">
        <v>139</v>
      </c>
      <c r="O251" s="538">
        <f t="shared" si="4"/>
        <v>27014.2</v>
      </c>
    </row>
    <row r="252" spans="1:15" s="225" customFormat="1" ht="31.5">
      <c r="A252" s="532" t="s">
        <v>406</v>
      </c>
      <c r="B252" s="533">
        <v>353</v>
      </c>
      <c r="C252" s="532" t="s">
        <v>410</v>
      </c>
      <c r="D252" s="532" t="s">
        <v>412</v>
      </c>
      <c r="E252" s="533">
        <v>3530003</v>
      </c>
      <c r="F252" s="533">
        <v>401</v>
      </c>
      <c r="G252" s="534">
        <v>30375</v>
      </c>
      <c r="H252" s="539"/>
      <c r="I252" s="532" t="s">
        <v>409</v>
      </c>
      <c r="J252" s="532" t="s">
        <v>1701</v>
      </c>
      <c r="K252" s="535">
        <v>7003.22</v>
      </c>
      <c r="L252" s="536"/>
      <c r="M252" s="537" t="s">
        <v>174</v>
      </c>
      <c r="N252" s="537" t="s">
        <v>139</v>
      </c>
      <c r="O252" s="538">
        <f t="shared" si="4"/>
        <v>7003.22</v>
      </c>
    </row>
    <row r="253" spans="1:15" s="225" customFormat="1" ht="31.5">
      <c r="A253" s="532" t="s">
        <v>406</v>
      </c>
      <c r="B253" s="533">
        <v>353</v>
      </c>
      <c r="C253" s="532" t="s">
        <v>410</v>
      </c>
      <c r="D253" s="532" t="s">
        <v>412</v>
      </c>
      <c r="E253" s="533">
        <v>3530003</v>
      </c>
      <c r="F253" s="533">
        <v>402</v>
      </c>
      <c r="G253" s="534">
        <v>30375</v>
      </c>
      <c r="H253" s="539"/>
      <c r="I253" s="532" t="s">
        <v>409</v>
      </c>
      <c r="J253" s="532" t="s">
        <v>1919</v>
      </c>
      <c r="K253" s="535">
        <v>10537.42</v>
      </c>
      <c r="L253" s="536"/>
      <c r="M253" s="537" t="s">
        <v>174</v>
      </c>
      <c r="N253" s="537" t="s">
        <v>139</v>
      </c>
      <c r="O253" s="538">
        <f t="shared" si="4"/>
        <v>10537.42</v>
      </c>
    </row>
    <row r="254" spans="1:15" s="225" customFormat="1" ht="31.5">
      <c r="A254" s="532" t="s">
        <v>406</v>
      </c>
      <c r="B254" s="533">
        <v>353</v>
      </c>
      <c r="C254" s="532" t="s">
        <v>410</v>
      </c>
      <c r="D254" s="532" t="s">
        <v>412</v>
      </c>
      <c r="E254" s="533">
        <v>3530003</v>
      </c>
      <c r="F254" s="533">
        <v>403</v>
      </c>
      <c r="G254" s="534">
        <v>30375</v>
      </c>
      <c r="H254" s="539"/>
      <c r="I254" s="532" t="s">
        <v>409</v>
      </c>
      <c r="J254" s="532" t="s">
        <v>1920</v>
      </c>
      <c r="K254" s="535">
        <v>4073.49</v>
      </c>
      <c r="L254" s="536"/>
      <c r="M254" s="537" t="s">
        <v>174</v>
      </c>
      <c r="N254" s="537" t="s">
        <v>139</v>
      </c>
      <c r="O254" s="538">
        <f t="shared" si="4"/>
        <v>4073.49</v>
      </c>
    </row>
    <row r="255" spans="1:15" s="225" customFormat="1" ht="31.5">
      <c r="A255" s="532" t="s">
        <v>406</v>
      </c>
      <c r="B255" s="533">
        <v>353</v>
      </c>
      <c r="C255" s="532" t="s">
        <v>410</v>
      </c>
      <c r="D255" s="532" t="s">
        <v>412</v>
      </c>
      <c r="E255" s="533">
        <v>3530003</v>
      </c>
      <c r="F255" s="533">
        <v>404</v>
      </c>
      <c r="G255" s="534">
        <v>30375</v>
      </c>
      <c r="H255" s="539"/>
      <c r="I255" s="532" t="s">
        <v>409</v>
      </c>
      <c r="J255" s="532" t="s">
        <v>1921</v>
      </c>
      <c r="K255" s="535">
        <v>69492.23</v>
      </c>
      <c r="L255" s="536"/>
      <c r="M255" s="537" t="s">
        <v>174</v>
      </c>
      <c r="N255" s="537" t="s">
        <v>139</v>
      </c>
      <c r="O255" s="538">
        <f t="shared" si="4"/>
        <v>69492.23</v>
      </c>
    </row>
    <row r="256" spans="1:15" s="225" customFormat="1" ht="31.5">
      <c r="A256" s="532" t="s">
        <v>406</v>
      </c>
      <c r="B256" s="533">
        <v>353</v>
      </c>
      <c r="C256" s="532" t="s">
        <v>410</v>
      </c>
      <c r="D256" s="532" t="s">
        <v>412</v>
      </c>
      <c r="E256" s="533">
        <v>3530003</v>
      </c>
      <c r="F256" s="533">
        <v>405</v>
      </c>
      <c r="G256" s="534">
        <v>30375</v>
      </c>
      <c r="H256" s="533">
        <v>1</v>
      </c>
      <c r="I256" s="532" t="s">
        <v>409</v>
      </c>
      <c r="J256" s="532" t="s">
        <v>1922</v>
      </c>
      <c r="K256" s="535">
        <v>1085.92</v>
      </c>
      <c r="L256" s="536"/>
      <c r="M256" s="537" t="s">
        <v>174</v>
      </c>
      <c r="N256" s="537" t="s">
        <v>139</v>
      </c>
      <c r="O256" s="538">
        <f t="shared" si="4"/>
        <v>1085.92</v>
      </c>
    </row>
    <row r="257" spans="1:15" s="225" customFormat="1" ht="47.25">
      <c r="A257" s="532" t="s">
        <v>406</v>
      </c>
      <c r="B257" s="533">
        <v>353</v>
      </c>
      <c r="C257" s="532" t="s">
        <v>410</v>
      </c>
      <c r="D257" s="532" t="s">
        <v>412</v>
      </c>
      <c r="E257" s="533">
        <v>3530003</v>
      </c>
      <c r="F257" s="533">
        <v>406</v>
      </c>
      <c r="G257" s="534">
        <v>30375</v>
      </c>
      <c r="H257" s="539"/>
      <c r="I257" s="532" t="s">
        <v>409</v>
      </c>
      <c r="J257" s="532" t="s">
        <v>1923</v>
      </c>
      <c r="K257" s="535">
        <v>11217.63</v>
      </c>
      <c r="L257" s="536"/>
      <c r="M257" s="537" t="s">
        <v>174</v>
      </c>
      <c r="N257" s="537" t="s">
        <v>139</v>
      </c>
      <c r="O257" s="538">
        <f t="shared" si="4"/>
        <v>11217.63</v>
      </c>
    </row>
    <row r="258" spans="1:15" s="225" customFormat="1" ht="31.5">
      <c r="A258" s="532" t="s">
        <v>406</v>
      </c>
      <c r="B258" s="533">
        <v>353</v>
      </c>
      <c r="C258" s="532" t="s">
        <v>410</v>
      </c>
      <c r="D258" s="532" t="s">
        <v>412</v>
      </c>
      <c r="E258" s="533">
        <v>3530003</v>
      </c>
      <c r="F258" s="533">
        <v>407</v>
      </c>
      <c r="G258" s="534">
        <v>30375</v>
      </c>
      <c r="H258" s="533">
        <v>3</v>
      </c>
      <c r="I258" s="532" t="s">
        <v>409</v>
      </c>
      <c r="J258" s="532" t="s">
        <v>1924</v>
      </c>
      <c r="K258" s="535">
        <v>3942.26</v>
      </c>
      <c r="L258" s="536"/>
      <c r="M258" s="537" t="s">
        <v>174</v>
      </c>
      <c r="N258" s="537" t="s">
        <v>139</v>
      </c>
      <c r="O258" s="538">
        <f t="shared" si="4"/>
        <v>3942.26</v>
      </c>
    </row>
    <row r="259" spans="1:15" s="225" customFormat="1" ht="31.5">
      <c r="A259" s="532" t="s">
        <v>406</v>
      </c>
      <c r="B259" s="533">
        <v>353</v>
      </c>
      <c r="C259" s="532" t="s">
        <v>410</v>
      </c>
      <c r="D259" s="532" t="s">
        <v>412</v>
      </c>
      <c r="E259" s="533">
        <v>3530003</v>
      </c>
      <c r="F259" s="533">
        <v>408</v>
      </c>
      <c r="G259" s="534">
        <v>30375</v>
      </c>
      <c r="H259" s="533">
        <v>6</v>
      </c>
      <c r="I259" s="532" t="s">
        <v>409</v>
      </c>
      <c r="J259" s="532" t="s">
        <v>1925</v>
      </c>
      <c r="K259" s="535">
        <v>680.64</v>
      </c>
      <c r="L259" s="536"/>
      <c r="M259" s="537" t="s">
        <v>174</v>
      </c>
      <c r="N259" s="537" t="s">
        <v>139</v>
      </c>
      <c r="O259" s="538">
        <f t="shared" si="4"/>
        <v>680.64</v>
      </c>
    </row>
    <row r="260" spans="1:15" s="225" customFormat="1" ht="31.5">
      <c r="A260" s="532" t="s">
        <v>406</v>
      </c>
      <c r="B260" s="533">
        <v>353</v>
      </c>
      <c r="C260" s="532" t="s">
        <v>410</v>
      </c>
      <c r="D260" s="532" t="s">
        <v>412</v>
      </c>
      <c r="E260" s="533">
        <v>3530003</v>
      </c>
      <c r="F260" s="533">
        <v>409</v>
      </c>
      <c r="G260" s="534">
        <v>30375</v>
      </c>
      <c r="H260" s="533">
        <v>9</v>
      </c>
      <c r="I260" s="532" t="s">
        <v>409</v>
      </c>
      <c r="J260" s="532" t="s">
        <v>1926</v>
      </c>
      <c r="K260" s="535">
        <v>3515.66</v>
      </c>
      <c r="L260" s="536"/>
      <c r="M260" s="537" t="s">
        <v>174</v>
      </c>
      <c r="N260" s="537" t="s">
        <v>139</v>
      </c>
      <c r="O260" s="538">
        <f t="shared" si="4"/>
        <v>3515.66</v>
      </c>
    </row>
    <row r="261" spans="1:15" s="225" customFormat="1" ht="31.5">
      <c r="A261" s="532" t="s">
        <v>406</v>
      </c>
      <c r="B261" s="533">
        <v>353</v>
      </c>
      <c r="C261" s="532" t="s">
        <v>410</v>
      </c>
      <c r="D261" s="532" t="s">
        <v>412</v>
      </c>
      <c r="E261" s="533">
        <v>3530003</v>
      </c>
      <c r="F261" s="533">
        <v>410</v>
      </c>
      <c r="G261" s="534">
        <v>30375</v>
      </c>
      <c r="H261" s="539"/>
      <c r="I261" s="532" t="s">
        <v>409</v>
      </c>
      <c r="J261" s="532" t="s">
        <v>1927</v>
      </c>
      <c r="K261" s="535">
        <v>4484</v>
      </c>
      <c r="L261" s="536"/>
      <c r="M261" s="537" t="s">
        <v>174</v>
      </c>
      <c r="N261" s="537" t="s">
        <v>139</v>
      </c>
      <c r="O261" s="538">
        <f t="shared" si="4"/>
        <v>4484</v>
      </c>
    </row>
    <row r="262" spans="1:15" s="225" customFormat="1" ht="31.5">
      <c r="A262" s="532" t="s">
        <v>406</v>
      </c>
      <c r="B262" s="533">
        <v>353</v>
      </c>
      <c r="C262" s="532" t="s">
        <v>410</v>
      </c>
      <c r="D262" s="532" t="s">
        <v>412</v>
      </c>
      <c r="E262" s="533">
        <v>3530003</v>
      </c>
      <c r="F262" s="533">
        <v>411</v>
      </c>
      <c r="G262" s="534">
        <v>30375</v>
      </c>
      <c r="H262" s="539"/>
      <c r="I262" s="532" t="s">
        <v>409</v>
      </c>
      <c r="J262" s="532" t="s">
        <v>1928</v>
      </c>
      <c r="K262" s="535">
        <v>49000.12</v>
      </c>
      <c r="L262" s="536"/>
      <c r="M262" s="537" t="s">
        <v>174</v>
      </c>
      <c r="N262" s="537" t="s">
        <v>139</v>
      </c>
      <c r="O262" s="538">
        <f t="shared" si="4"/>
        <v>49000.12</v>
      </c>
    </row>
    <row r="263" spans="1:15" s="225" customFormat="1" ht="47.25">
      <c r="A263" s="532" t="s">
        <v>406</v>
      </c>
      <c r="B263" s="533">
        <v>353</v>
      </c>
      <c r="C263" s="532" t="s">
        <v>410</v>
      </c>
      <c r="D263" s="532" t="s">
        <v>412</v>
      </c>
      <c r="E263" s="533">
        <v>3530003</v>
      </c>
      <c r="F263" s="533">
        <v>412</v>
      </c>
      <c r="G263" s="534">
        <v>30375</v>
      </c>
      <c r="H263" s="533">
        <v>1</v>
      </c>
      <c r="I263" s="532" t="s">
        <v>409</v>
      </c>
      <c r="J263" s="532" t="s">
        <v>1929</v>
      </c>
      <c r="K263" s="535">
        <v>9006.74</v>
      </c>
      <c r="L263" s="536"/>
      <c r="M263" s="537" t="s">
        <v>174</v>
      </c>
      <c r="N263" s="537" t="s">
        <v>139</v>
      </c>
      <c r="O263" s="538">
        <f t="shared" si="4"/>
        <v>9006.74</v>
      </c>
    </row>
    <row r="264" spans="1:15" s="225" customFormat="1" ht="47.25">
      <c r="A264" s="532" t="s">
        <v>406</v>
      </c>
      <c r="B264" s="533">
        <v>353</v>
      </c>
      <c r="C264" s="532" t="s">
        <v>410</v>
      </c>
      <c r="D264" s="532" t="s">
        <v>412</v>
      </c>
      <c r="E264" s="533">
        <v>3530003</v>
      </c>
      <c r="F264" s="533">
        <v>413</v>
      </c>
      <c r="G264" s="534">
        <v>30375</v>
      </c>
      <c r="H264" s="533">
        <v>3</v>
      </c>
      <c r="I264" s="532" t="s">
        <v>409</v>
      </c>
      <c r="J264" s="532" t="s">
        <v>1930</v>
      </c>
      <c r="K264" s="535">
        <v>13695.45</v>
      </c>
      <c r="L264" s="536"/>
      <c r="M264" s="537" t="s">
        <v>174</v>
      </c>
      <c r="N264" s="537" t="s">
        <v>139</v>
      </c>
      <c r="O264" s="538">
        <f t="shared" si="4"/>
        <v>13695.45</v>
      </c>
    </row>
    <row r="265" spans="1:15" s="225" customFormat="1" ht="47.25">
      <c r="A265" s="532" t="s">
        <v>406</v>
      </c>
      <c r="B265" s="533">
        <v>353</v>
      </c>
      <c r="C265" s="532" t="s">
        <v>410</v>
      </c>
      <c r="D265" s="532" t="s">
        <v>412</v>
      </c>
      <c r="E265" s="533">
        <v>3530003</v>
      </c>
      <c r="F265" s="533">
        <v>414</v>
      </c>
      <c r="G265" s="534">
        <v>30375</v>
      </c>
      <c r="H265" s="533">
        <v>1</v>
      </c>
      <c r="I265" s="532" t="s">
        <v>409</v>
      </c>
      <c r="J265" s="532" t="s">
        <v>1931</v>
      </c>
      <c r="K265" s="535">
        <v>45300.55</v>
      </c>
      <c r="L265" s="536"/>
      <c r="M265" s="537" t="s">
        <v>174</v>
      </c>
      <c r="N265" s="537" t="s">
        <v>139</v>
      </c>
      <c r="O265" s="538">
        <f t="shared" si="4"/>
        <v>45300.55</v>
      </c>
    </row>
    <row r="266" spans="1:15" s="225" customFormat="1" ht="47.25">
      <c r="A266" s="532" t="s">
        <v>406</v>
      </c>
      <c r="B266" s="533">
        <v>353</v>
      </c>
      <c r="C266" s="532" t="s">
        <v>410</v>
      </c>
      <c r="D266" s="532" t="s">
        <v>412</v>
      </c>
      <c r="E266" s="533">
        <v>3530003</v>
      </c>
      <c r="F266" s="533">
        <v>415</v>
      </c>
      <c r="G266" s="534">
        <v>30375</v>
      </c>
      <c r="H266" s="533">
        <v>1</v>
      </c>
      <c r="I266" s="532" t="s">
        <v>409</v>
      </c>
      <c r="J266" s="532" t="s">
        <v>1932</v>
      </c>
      <c r="K266" s="535">
        <v>362523.09</v>
      </c>
      <c r="L266" s="536"/>
      <c r="M266" s="537" t="s">
        <v>174</v>
      </c>
      <c r="N266" s="537" t="s">
        <v>139</v>
      </c>
      <c r="O266" s="538">
        <f t="shared" si="4"/>
        <v>362523.09</v>
      </c>
    </row>
    <row r="267" spans="1:15" s="225" customFormat="1" ht="31.5">
      <c r="A267" s="532" t="s">
        <v>406</v>
      </c>
      <c r="B267" s="533">
        <v>353</v>
      </c>
      <c r="C267" s="532" t="s">
        <v>410</v>
      </c>
      <c r="D267" s="532" t="s">
        <v>412</v>
      </c>
      <c r="E267" s="533">
        <v>3530003</v>
      </c>
      <c r="F267" s="533">
        <v>416</v>
      </c>
      <c r="G267" s="534">
        <v>31624</v>
      </c>
      <c r="H267" s="533">
        <v>1</v>
      </c>
      <c r="I267" s="532" t="s">
        <v>409</v>
      </c>
      <c r="J267" s="532" t="s">
        <v>1933</v>
      </c>
      <c r="K267" s="535">
        <v>-1486.07</v>
      </c>
      <c r="L267" s="536"/>
      <c r="M267" s="537" t="s">
        <v>174</v>
      </c>
      <c r="N267" s="537" t="s">
        <v>139</v>
      </c>
      <c r="O267" s="538">
        <f t="shared" si="4"/>
        <v>-1486.07</v>
      </c>
    </row>
    <row r="268" spans="1:15" s="225" customFormat="1" ht="47.25">
      <c r="A268" s="532" t="s">
        <v>406</v>
      </c>
      <c r="B268" s="533">
        <v>353</v>
      </c>
      <c r="C268" s="532" t="s">
        <v>410</v>
      </c>
      <c r="D268" s="532" t="s">
        <v>412</v>
      </c>
      <c r="E268" s="533">
        <v>3530003</v>
      </c>
      <c r="F268" s="533">
        <v>417</v>
      </c>
      <c r="G268" s="534">
        <v>31624</v>
      </c>
      <c r="H268" s="533">
        <v>1</v>
      </c>
      <c r="I268" s="532" t="s">
        <v>409</v>
      </c>
      <c r="J268" s="532" t="s">
        <v>1934</v>
      </c>
      <c r="K268" s="535">
        <v>-12093.26</v>
      </c>
      <c r="L268" s="536"/>
      <c r="M268" s="537" t="s">
        <v>174</v>
      </c>
      <c r="N268" s="537" t="s">
        <v>139</v>
      </c>
      <c r="O268" s="538">
        <f t="shared" si="4"/>
        <v>-12093.26</v>
      </c>
    </row>
    <row r="269" spans="1:15" s="225" customFormat="1" ht="31.5">
      <c r="A269" s="532" t="s">
        <v>406</v>
      </c>
      <c r="B269" s="533">
        <v>353</v>
      </c>
      <c r="C269" s="532" t="s">
        <v>410</v>
      </c>
      <c r="D269" s="532" t="s">
        <v>412</v>
      </c>
      <c r="E269" s="533">
        <v>3530003</v>
      </c>
      <c r="F269" s="533">
        <v>7783</v>
      </c>
      <c r="G269" s="534">
        <v>30375</v>
      </c>
      <c r="H269" s="533">
        <v>1</v>
      </c>
      <c r="I269" s="532" t="s">
        <v>409</v>
      </c>
      <c r="J269" s="532" t="s">
        <v>1935</v>
      </c>
      <c r="K269" s="535">
        <v>352.54</v>
      </c>
      <c r="L269" s="536"/>
      <c r="M269" s="537" t="s">
        <v>174</v>
      </c>
      <c r="N269" s="537" t="s">
        <v>139</v>
      </c>
      <c r="O269" s="538">
        <f t="shared" si="4"/>
        <v>352.54</v>
      </c>
    </row>
    <row r="270" spans="1:15" s="225" customFormat="1" ht="31.5">
      <c r="A270" s="532" t="s">
        <v>406</v>
      </c>
      <c r="B270" s="533">
        <v>353</v>
      </c>
      <c r="C270" s="532" t="s">
        <v>410</v>
      </c>
      <c r="D270" s="532" t="s">
        <v>1936</v>
      </c>
      <c r="E270" s="533">
        <v>3530082</v>
      </c>
      <c r="F270" s="533">
        <v>7741</v>
      </c>
      <c r="G270" s="534">
        <v>33419</v>
      </c>
      <c r="H270" s="533">
        <v>3</v>
      </c>
      <c r="I270" s="532" t="s">
        <v>409</v>
      </c>
      <c r="J270" s="532" t="s">
        <v>1937</v>
      </c>
      <c r="K270" s="535">
        <v>1746.62</v>
      </c>
      <c r="L270" s="536"/>
      <c r="M270" s="537" t="s">
        <v>174</v>
      </c>
      <c r="N270" s="537" t="s">
        <v>139</v>
      </c>
      <c r="O270" s="538">
        <f t="shared" si="4"/>
        <v>1746.62</v>
      </c>
    </row>
    <row r="271" spans="1:15" s="225" customFormat="1" ht="31.5">
      <c r="A271" s="532" t="s">
        <v>406</v>
      </c>
      <c r="B271" s="533">
        <v>353</v>
      </c>
      <c r="C271" s="532" t="s">
        <v>410</v>
      </c>
      <c r="D271" s="532" t="s">
        <v>1936</v>
      </c>
      <c r="E271" s="533">
        <v>3530082</v>
      </c>
      <c r="F271" s="533">
        <v>7742</v>
      </c>
      <c r="G271" s="539"/>
      <c r="H271" s="533">
        <v>3</v>
      </c>
      <c r="I271" s="532" t="s">
        <v>409</v>
      </c>
      <c r="J271" s="532" t="s">
        <v>1938</v>
      </c>
      <c r="K271" s="535">
        <v>1556.16</v>
      </c>
      <c r="L271" s="536"/>
      <c r="M271" s="537" t="s">
        <v>174</v>
      </c>
      <c r="N271" s="537" t="s">
        <v>139</v>
      </c>
      <c r="O271" s="538">
        <f t="shared" si="4"/>
        <v>1556.16</v>
      </c>
    </row>
    <row r="272" spans="1:15" s="225" customFormat="1" ht="31.5">
      <c r="A272" s="532" t="s">
        <v>406</v>
      </c>
      <c r="B272" s="533">
        <v>353</v>
      </c>
      <c r="C272" s="532" t="s">
        <v>410</v>
      </c>
      <c r="D272" s="532" t="s">
        <v>1939</v>
      </c>
      <c r="E272" s="533">
        <v>3530083</v>
      </c>
      <c r="F272" s="533">
        <v>7743</v>
      </c>
      <c r="G272" s="534">
        <v>33419</v>
      </c>
      <c r="H272" s="533">
        <v>3</v>
      </c>
      <c r="I272" s="532" t="s">
        <v>409</v>
      </c>
      <c r="J272" s="532" t="s">
        <v>1940</v>
      </c>
      <c r="K272" s="535">
        <v>1687.75</v>
      </c>
      <c r="L272" s="536"/>
      <c r="M272" s="537" t="s">
        <v>174</v>
      </c>
      <c r="N272" s="537" t="s">
        <v>139</v>
      </c>
      <c r="O272" s="538">
        <f t="shared" si="4"/>
        <v>1687.75</v>
      </c>
    </row>
    <row r="273" spans="1:15" s="225" customFormat="1" ht="31.5">
      <c r="A273" s="532" t="s">
        <v>406</v>
      </c>
      <c r="B273" s="533">
        <v>353</v>
      </c>
      <c r="C273" s="532" t="s">
        <v>410</v>
      </c>
      <c r="D273" s="532" t="s">
        <v>1939</v>
      </c>
      <c r="E273" s="533">
        <v>3530083</v>
      </c>
      <c r="F273" s="533">
        <v>7744</v>
      </c>
      <c r="G273" s="539"/>
      <c r="H273" s="533">
        <v>3</v>
      </c>
      <c r="I273" s="532" t="s">
        <v>409</v>
      </c>
      <c r="J273" s="532" t="s">
        <v>1941</v>
      </c>
      <c r="K273" s="535">
        <v>1538.31</v>
      </c>
      <c r="L273" s="536"/>
      <c r="M273" s="537" t="s">
        <v>174</v>
      </c>
      <c r="N273" s="537" t="s">
        <v>139</v>
      </c>
      <c r="O273" s="538">
        <f t="shared" si="4"/>
        <v>1538.31</v>
      </c>
    </row>
    <row r="274" spans="1:15" s="225" customFormat="1" ht="31.5">
      <c r="A274" s="532" t="s">
        <v>406</v>
      </c>
      <c r="B274" s="533">
        <v>353</v>
      </c>
      <c r="C274" s="532" t="s">
        <v>410</v>
      </c>
      <c r="D274" s="532" t="s">
        <v>1939</v>
      </c>
      <c r="E274" s="533">
        <v>3530083</v>
      </c>
      <c r="F274" s="533">
        <v>7745</v>
      </c>
      <c r="G274" s="539"/>
      <c r="H274" s="533">
        <v>1</v>
      </c>
      <c r="I274" s="532" t="s">
        <v>409</v>
      </c>
      <c r="J274" s="532" t="s">
        <v>1942</v>
      </c>
      <c r="K274" s="535">
        <v>960.3</v>
      </c>
      <c r="L274" s="536"/>
      <c r="M274" s="537" t="s">
        <v>174</v>
      </c>
      <c r="N274" s="537" t="s">
        <v>139</v>
      </c>
      <c r="O274" s="538">
        <f t="shared" si="4"/>
        <v>960.3</v>
      </c>
    </row>
    <row r="275" spans="1:15" s="225" customFormat="1" ht="47.25">
      <c r="A275" s="532" t="s">
        <v>406</v>
      </c>
      <c r="B275" s="533">
        <v>353</v>
      </c>
      <c r="C275" s="532" t="s">
        <v>410</v>
      </c>
      <c r="D275" s="532" t="s">
        <v>1869</v>
      </c>
      <c r="E275" s="533">
        <v>3530092</v>
      </c>
      <c r="F275" s="533">
        <v>11104</v>
      </c>
      <c r="G275" s="534">
        <v>38077</v>
      </c>
      <c r="H275" s="533">
        <v>3</v>
      </c>
      <c r="I275" s="532" t="s">
        <v>409</v>
      </c>
      <c r="J275" s="532" t="s">
        <v>1943</v>
      </c>
      <c r="K275" s="535">
        <v>9552.1299999999992</v>
      </c>
      <c r="L275" s="536"/>
      <c r="M275" s="537" t="s">
        <v>174</v>
      </c>
      <c r="N275" s="537" t="s">
        <v>139</v>
      </c>
      <c r="O275" s="538">
        <f t="shared" si="4"/>
        <v>9552.1299999999992</v>
      </c>
    </row>
    <row r="276" spans="1:15" s="225" customFormat="1" ht="47.25">
      <c r="A276" s="532" t="s">
        <v>406</v>
      </c>
      <c r="B276" s="533">
        <v>353</v>
      </c>
      <c r="C276" s="532" t="s">
        <v>410</v>
      </c>
      <c r="D276" s="532" t="s">
        <v>1869</v>
      </c>
      <c r="E276" s="533">
        <v>3530092</v>
      </c>
      <c r="F276" s="533">
        <v>11107</v>
      </c>
      <c r="G276" s="534">
        <v>38077</v>
      </c>
      <c r="H276" s="533">
        <v>11</v>
      </c>
      <c r="I276" s="532" t="s">
        <v>409</v>
      </c>
      <c r="J276" s="532" t="s">
        <v>1944</v>
      </c>
      <c r="K276" s="535">
        <v>5801.45</v>
      </c>
      <c r="L276" s="536"/>
      <c r="M276" s="537" t="s">
        <v>174</v>
      </c>
      <c r="N276" s="537" t="s">
        <v>139</v>
      </c>
      <c r="O276" s="538">
        <f t="shared" si="4"/>
        <v>5801.45</v>
      </c>
    </row>
    <row r="277" spans="1:15" s="225" customFormat="1" ht="47.25">
      <c r="A277" s="532" t="s">
        <v>406</v>
      </c>
      <c r="B277" s="533">
        <v>353</v>
      </c>
      <c r="C277" s="532" t="s">
        <v>410</v>
      </c>
      <c r="D277" s="532" t="s">
        <v>1869</v>
      </c>
      <c r="E277" s="533">
        <v>3530092</v>
      </c>
      <c r="F277" s="533">
        <v>11110</v>
      </c>
      <c r="G277" s="534">
        <v>38077</v>
      </c>
      <c r="H277" s="533">
        <v>5</v>
      </c>
      <c r="I277" s="532" t="s">
        <v>409</v>
      </c>
      <c r="J277" s="532" t="s">
        <v>1945</v>
      </c>
      <c r="K277" s="535">
        <v>147.96</v>
      </c>
      <c r="L277" s="536"/>
      <c r="M277" s="537" t="s">
        <v>174</v>
      </c>
      <c r="N277" s="537" t="s">
        <v>139</v>
      </c>
      <c r="O277" s="538">
        <f t="shared" si="4"/>
        <v>147.96</v>
      </c>
    </row>
    <row r="278" spans="1:15" s="225" customFormat="1" ht="31.5">
      <c r="A278" s="532" t="s">
        <v>406</v>
      </c>
      <c r="B278" s="533">
        <v>355</v>
      </c>
      <c r="C278" s="532" t="s">
        <v>416</v>
      </c>
      <c r="D278" s="532" t="s">
        <v>437</v>
      </c>
      <c r="E278" s="533">
        <v>3550004</v>
      </c>
      <c r="F278" s="533">
        <v>1200</v>
      </c>
      <c r="G278" s="534">
        <v>30863</v>
      </c>
      <c r="H278" s="533">
        <v>1</v>
      </c>
      <c r="I278" s="532" t="s">
        <v>409</v>
      </c>
      <c r="J278" s="532" t="s">
        <v>1946</v>
      </c>
      <c r="K278" s="535">
        <v>409.01</v>
      </c>
      <c r="L278" s="536"/>
      <c r="M278" s="537" t="s">
        <v>151</v>
      </c>
      <c r="N278" s="537" t="s">
        <v>139</v>
      </c>
      <c r="O278" s="538">
        <f t="shared" si="4"/>
        <v>409.01</v>
      </c>
    </row>
    <row r="279" spans="1:15" s="225" customFormat="1" ht="31.5">
      <c r="A279" s="532" t="s">
        <v>406</v>
      </c>
      <c r="B279" s="533">
        <v>355</v>
      </c>
      <c r="C279" s="532" t="s">
        <v>416</v>
      </c>
      <c r="D279" s="532" t="s">
        <v>417</v>
      </c>
      <c r="E279" s="533">
        <v>3550005</v>
      </c>
      <c r="F279" s="533">
        <v>1335</v>
      </c>
      <c r="G279" s="534">
        <v>29251</v>
      </c>
      <c r="H279" s="533">
        <v>12</v>
      </c>
      <c r="I279" s="532" t="s">
        <v>409</v>
      </c>
      <c r="J279" s="532" t="s">
        <v>1947</v>
      </c>
      <c r="K279" s="535">
        <v>6458.3</v>
      </c>
      <c r="L279" s="536"/>
      <c r="M279" s="537" t="s">
        <v>151</v>
      </c>
      <c r="N279" s="537" t="s">
        <v>139</v>
      </c>
      <c r="O279" s="538">
        <f t="shared" si="4"/>
        <v>6458.3</v>
      </c>
    </row>
    <row r="280" spans="1:15" s="225" customFormat="1" ht="47.25">
      <c r="A280" s="532" t="s">
        <v>406</v>
      </c>
      <c r="B280" s="533">
        <v>355</v>
      </c>
      <c r="C280" s="532" t="s">
        <v>416</v>
      </c>
      <c r="D280" s="532" t="s">
        <v>417</v>
      </c>
      <c r="E280" s="533">
        <v>3550005</v>
      </c>
      <c r="F280" s="533">
        <v>1347</v>
      </c>
      <c r="G280" s="534">
        <v>30406</v>
      </c>
      <c r="H280" s="533">
        <v>8</v>
      </c>
      <c r="I280" s="532" t="s">
        <v>409</v>
      </c>
      <c r="J280" s="532" t="s">
        <v>1948</v>
      </c>
      <c r="K280" s="535">
        <v>6353.6</v>
      </c>
      <c r="L280" s="536"/>
      <c r="M280" s="537" t="s">
        <v>151</v>
      </c>
      <c r="N280" s="537" t="s">
        <v>139</v>
      </c>
      <c r="O280" s="538">
        <f t="shared" si="4"/>
        <v>6353.6</v>
      </c>
    </row>
    <row r="281" spans="1:15" s="225" customFormat="1" ht="31.5">
      <c r="A281" s="532" t="s">
        <v>406</v>
      </c>
      <c r="B281" s="533">
        <v>355</v>
      </c>
      <c r="C281" s="532" t="s">
        <v>416</v>
      </c>
      <c r="D281" s="532" t="s">
        <v>417</v>
      </c>
      <c r="E281" s="533">
        <v>3550005</v>
      </c>
      <c r="F281" s="533">
        <v>1361</v>
      </c>
      <c r="G281" s="534">
        <v>30863</v>
      </c>
      <c r="H281" s="533">
        <v>1</v>
      </c>
      <c r="I281" s="532" t="s">
        <v>409</v>
      </c>
      <c r="J281" s="532" t="s">
        <v>1946</v>
      </c>
      <c r="K281" s="535">
        <v>459.12</v>
      </c>
      <c r="L281" s="536"/>
      <c r="M281" s="537" t="s">
        <v>151</v>
      </c>
      <c r="N281" s="537" t="s">
        <v>139</v>
      </c>
      <c r="O281" s="538">
        <f t="shared" si="4"/>
        <v>459.12</v>
      </c>
    </row>
    <row r="282" spans="1:15" s="225" customFormat="1" ht="31.5">
      <c r="A282" s="532" t="s">
        <v>406</v>
      </c>
      <c r="B282" s="533">
        <v>355</v>
      </c>
      <c r="C282" s="532" t="s">
        <v>416</v>
      </c>
      <c r="D282" s="532" t="s">
        <v>418</v>
      </c>
      <c r="E282" s="533">
        <v>3550006</v>
      </c>
      <c r="F282" s="533">
        <v>1490</v>
      </c>
      <c r="G282" s="534">
        <v>29251</v>
      </c>
      <c r="H282" s="542">
        <v>14</v>
      </c>
      <c r="I282" s="532" t="s">
        <v>409</v>
      </c>
      <c r="J282" s="532" t="s">
        <v>1947</v>
      </c>
      <c r="K282" s="535">
        <v>8128.5</v>
      </c>
      <c r="L282" s="536"/>
      <c r="M282" s="537" t="s">
        <v>151</v>
      </c>
      <c r="N282" s="537" t="s">
        <v>139</v>
      </c>
      <c r="O282" s="538">
        <f t="shared" si="4"/>
        <v>8128.5</v>
      </c>
    </row>
    <row r="283" spans="1:15" s="225" customFormat="1" ht="47.25">
      <c r="A283" s="532" t="s">
        <v>406</v>
      </c>
      <c r="B283" s="533">
        <v>355</v>
      </c>
      <c r="C283" s="532" t="s">
        <v>416</v>
      </c>
      <c r="D283" s="532" t="s">
        <v>418</v>
      </c>
      <c r="E283" s="533">
        <v>3550006</v>
      </c>
      <c r="F283" s="533">
        <v>1500</v>
      </c>
      <c r="G283" s="534">
        <v>30406</v>
      </c>
      <c r="H283" s="542">
        <v>9</v>
      </c>
      <c r="I283" s="532" t="s">
        <v>409</v>
      </c>
      <c r="J283" s="532" t="s">
        <v>1948</v>
      </c>
      <c r="K283" s="535">
        <v>9818.18</v>
      </c>
      <c r="L283" s="536"/>
      <c r="M283" s="537" t="s">
        <v>151</v>
      </c>
      <c r="N283" s="537" t="s">
        <v>139</v>
      </c>
      <c r="O283" s="538">
        <f t="shared" si="4"/>
        <v>9818.18</v>
      </c>
    </row>
    <row r="284" spans="1:15" s="225" customFormat="1" ht="31.5">
      <c r="A284" s="532" t="s">
        <v>406</v>
      </c>
      <c r="B284" s="533">
        <v>355</v>
      </c>
      <c r="C284" s="532" t="s">
        <v>416</v>
      </c>
      <c r="D284" s="532" t="s">
        <v>418</v>
      </c>
      <c r="E284" s="533">
        <v>3550006</v>
      </c>
      <c r="F284" s="533">
        <v>1511</v>
      </c>
      <c r="G284" s="534">
        <v>30863</v>
      </c>
      <c r="H284" s="542">
        <v>1</v>
      </c>
      <c r="I284" s="532" t="s">
        <v>409</v>
      </c>
      <c r="J284" s="532" t="s">
        <v>1946</v>
      </c>
      <c r="K284" s="535">
        <v>778.93</v>
      </c>
      <c r="L284" s="536"/>
      <c r="M284" s="537" t="s">
        <v>151</v>
      </c>
      <c r="N284" s="537" t="s">
        <v>139</v>
      </c>
      <c r="O284" s="538">
        <f t="shared" si="4"/>
        <v>778.93</v>
      </c>
    </row>
    <row r="285" spans="1:15" s="225" customFormat="1" ht="31.5">
      <c r="A285" s="532" t="s">
        <v>406</v>
      </c>
      <c r="B285" s="533">
        <v>355</v>
      </c>
      <c r="C285" s="532" t="s">
        <v>416</v>
      </c>
      <c r="D285" s="532" t="s">
        <v>418</v>
      </c>
      <c r="E285" s="533">
        <v>3550006</v>
      </c>
      <c r="F285" s="533">
        <v>1542</v>
      </c>
      <c r="G285" s="534">
        <v>33572</v>
      </c>
      <c r="H285" s="542">
        <v>1</v>
      </c>
      <c r="I285" s="532" t="s">
        <v>409</v>
      </c>
      <c r="J285" s="532" t="s">
        <v>1949</v>
      </c>
      <c r="K285" s="535">
        <v>1532.95</v>
      </c>
      <c r="L285" s="536"/>
      <c r="M285" s="537" t="s">
        <v>151</v>
      </c>
      <c r="N285" s="537" t="s">
        <v>139</v>
      </c>
      <c r="O285" s="538">
        <f t="shared" si="4"/>
        <v>1532.95</v>
      </c>
    </row>
    <row r="286" spans="1:15" s="225" customFormat="1" ht="31.5">
      <c r="A286" s="532" t="s">
        <v>406</v>
      </c>
      <c r="B286" s="533">
        <v>355</v>
      </c>
      <c r="C286" s="532" t="s">
        <v>416</v>
      </c>
      <c r="D286" s="532" t="s">
        <v>419</v>
      </c>
      <c r="E286" s="533">
        <v>3550007</v>
      </c>
      <c r="F286" s="533">
        <v>1644</v>
      </c>
      <c r="G286" s="534">
        <v>29251</v>
      </c>
      <c r="H286" s="542">
        <v>19</v>
      </c>
      <c r="I286" s="532" t="s">
        <v>409</v>
      </c>
      <c r="J286" s="532" t="s">
        <v>1947</v>
      </c>
      <c r="K286" s="535">
        <v>14043.96</v>
      </c>
      <c r="L286" s="536"/>
      <c r="M286" s="537" t="s">
        <v>151</v>
      </c>
      <c r="N286" s="537" t="s">
        <v>139</v>
      </c>
      <c r="O286" s="538">
        <f t="shared" si="4"/>
        <v>14043.96</v>
      </c>
    </row>
    <row r="287" spans="1:15" s="225" customFormat="1" ht="47.25">
      <c r="A287" s="532" t="s">
        <v>406</v>
      </c>
      <c r="B287" s="533">
        <v>355</v>
      </c>
      <c r="C287" s="532" t="s">
        <v>416</v>
      </c>
      <c r="D287" s="532" t="s">
        <v>419</v>
      </c>
      <c r="E287" s="533">
        <v>3550007</v>
      </c>
      <c r="F287" s="533">
        <v>1654</v>
      </c>
      <c r="G287" s="534">
        <v>30406</v>
      </c>
      <c r="H287" s="533">
        <v>1</v>
      </c>
      <c r="I287" s="532" t="s">
        <v>409</v>
      </c>
      <c r="J287" s="532" t="s">
        <v>1948</v>
      </c>
      <c r="K287" s="535">
        <v>1317.49</v>
      </c>
      <c r="L287" s="536"/>
      <c r="M287" s="537" t="s">
        <v>151</v>
      </c>
      <c r="N287" s="537" t="s">
        <v>139</v>
      </c>
      <c r="O287" s="538">
        <f t="shared" si="4"/>
        <v>1317.49</v>
      </c>
    </row>
    <row r="288" spans="1:15" s="225" customFormat="1" ht="31.5">
      <c r="A288" s="532" t="s">
        <v>406</v>
      </c>
      <c r="B288" s="533">
        <v>355</v>
      </c>
      <c r="C288" s="532" t="s">
        <v>416</v>
      </c>
      <c r="D288" s="532" t="s">
        <v>419</v>
      </c>
      <c r="E288" s="533">
        <v>3550007</v>
      </c>
      <c r="F288" s="533">
        <v>1664</v>
      </c>
      <c r="G288" s="534">
        <v>30863</v>
      </c>
      <c r="H288" s="533">
        <v>1</v>
      </c>
      <c r="I288" s="532" t="s">
        <v>409</v>
      </c>
      <c r="J288" s="532" t="s">
        <v>1950</v>
      </c>
      <c r="K288" s="535">
        <v>935.81</v>
      </c>
      <c r="L288" s="536"/>
      <c r="M288" s="537" t="s">
        <v>151</v>
      </c>
      <c r="N288" s="537" t="s">
        <v>139</v>
      </c>
      <c r="O288" s="538">
        <f t="shared" si="4"/>
        <v>935.81</v>
      </c>
    </row>
    <row r="289" spans="1:15" s="225" customFormat="1" ht="31.5">
      <c r="A289" s="532" t="s">
        <v>406</v>
      </c>
      <c r="B289" s="533">
        <v>355</v>
      </c>
      <c r="C289" s="532" t="s">
        <v>416</v>
      </c>
      <c r="D289" s="532" t="s">
        <v>419</v>
      </c>
      <c r="E289" s="533">
        <v>3550007</v>
      </c>
      <c r="F289" s="533">
        <v>1689</v>
      </c>
      <c r="G289" s="534">
        <v>33572</v>
      </c>
      <c r="H289" s="533">
        <v>1</v>
      </c>
      <c r="I289" s="532" t="s">
        <v>409</v>
      </c>
      <c r="J289" s="532" t="s">
        <v>1949</v>
      </c>
      <c r="K289" s="535">
        <v>2042.21</v>
      </c>
      <c r="L289" s="536"/>
      <c r="M289" s="537" t="s">
        <v>151</v>
      </c>
      <c r="N289" s="537" t="s">
        <v>139</v>
      </c>
      <c r="O289" s="538">
        <f t="shared" si="4"/>
        <v>2042.21</v>
      </c>
    </row>
    <row r="290" spans="1:15" s="225" customFormat="1" ht="31.5">
      <c r="A290" s="532" t="s">
        <v>406</v>
      </c>
      <c r="B290" s="533">
        <v>355</v>
      </c>
      <c r="C290" s="532" t="s">
        <v>416</v>
      </c>
      <c r="D290" s="532" t="s">
        <v>420</v>
      </c>
      <c r="E290" s="533">
        <v>3550008</v>
      </c>
      <c r="F290" s="533">
        <v>1771</v>
      </c>
      <c r="G290" s="534">
        <v>29251</v>
      </c>
      <c r="H290" s="542">
        <v>1</v>
      </c>
      <c r="I290" s="532" t="s">
        <v>409</v>
      </c>
      <c r="J290" s="532" t="s">
        <v>1947</v>
      </c>
      <c r="K290" s="535">
        <v>1320.15</v>
      </c>
      <c r="L290" s="536"/>
      <c r="M290" s="537" t="s">
        <v>151</v>
      </c>
      <c r="N290" s="537" t="s">
        <v>139</v>
      </c>
      <c r="O290" s="538">
        <f t="shared" si="4"/>
        <v>1320.15</v>
      </c>
    </row>
    <row r="291" spans="1:15" s="225" customFormat="1" ht="47.25">
      <c r="A291" s="532" t="s">
        <v>406</v>
      </c>
      <c r="B291" s="533">
        <v>355</v>
      </c>
      <c r="C291" s="532" t="s">
        <v>416</v>
      </c>
      <c r="D291" s="532" t="s">
        <v>420</v>
      </c>
      <c r="E291" s="533">
        <v>3550008</v>
      </c>
      <c r="F291" s="533">
        <v>1778</v>
      </c>
      <c r="G291" s="534">
        <v>30406</v>
      </c>
      <c r="H291" s="542">
        <v>1</v>
      </c>
      <c r="I291" s="532" t="s">
        <v>409</v>
      </c>
      <c r="J291" s="532" t="s">
        <v>1948</v>
      </c>
      <c r="K291" s="535">
        <v>1498.8</v>
      </c>
      <c r="L291" s="536"/>
      <c r="M291" s="537" t="s">
        <v>151</v>
      </c>
      <c r="N291" s="537" t="s">
        <v>139</v>
      </c>
      <c r="O291" s="538">
        <f t="shared" si="4"/>
        <v>1498.8</v>
      </c>
    </row>
    <row r="292" spans="1:15" s="225" customFormat="1" ht="31.5">
      <c r="A292" s="532" t="s">
        <v>406</v>
      </c>
      <c r="B292" s="533">
        <v>355</v>
      </c>
      <c r="C292" s="532" t="s">
        <v>416</v>
      </c>
      <c r="D292" s="532" t="s">
        <v>421</v>
      </c>
      <c r="E292" s="533">
        <v>3550009</v>
      </c>
      <c r="F292" s="533">
        <v>1865</v>
      </c>
      <c r="G292" s="534">
        <v>29251</v>
      </c>
      <c r="H292" s="533">
        <v>3</v>
      </c>
      <c r="I292" s="532" t="s">
        <v>409</v>
      </c>
      <c r="J292" s="532" t="s">
        <v>1947</v>
      </c>
      <c r="K292" s="535">
        <v>3498.76</v>
      </c>
      <c r="L292" s="536"/>
      <c r="M292" s="537" t="s">
        <v>151</v>
      </c>
      <c r="N292" s="537" t="s">
        <v>139</v>
      </c>
      <c r="O292" s="538">
        <f t="shared" si="4"/>
        <v>3498.76</v>
      </c>
    </row>
    <row r="293" spans="1:15" s="225" customFormat="1" ht="31.5">
      <c r="A293" s="532" t="s">
        <v>406</v>
      </c>
      <c r="B293" s="533">
        <v>355</v>
      </c>
      <c r="C293" s="532" t="s">
        <v>416</v>
      </c>
      <c r="D293" s="532" t="s">
        <v>421</v>
      </c>
      <c r="E293" s="533">
        <v>3550009</v>
      </c>
      <c r="F293" s="533">
        <v>1878</v>
      </c>
      <c r="G293" s="534">
        <v>30863</v>
      </c>
      <c r="H293" s="533">
        <v>1</v>
      </c>
      <c r="I293" s="532" t="s">
        <v>409</v>
      </c>
      <c r="J293" s="532" t="s">
        <v>1950</v>
      </c>
      <c r="K293" s="535">
        <v>1224.6500000000001</v>
      </c>
      <c r="L293" s="536"/>
      <c r="M293" s="537" t="s">
        <v>151</v>
      </c>
      <c r="N293" s="537" t="s">
        <v>139</v>
      </c>
      <c r="O293" s="538">
        <f t="shared" si="4"/>
        <v>1224.6500000000001</v>
      </c>
    </row>
    <row r="294" spans="1:15" s="225" customFormat="1" ht="31.5">
      <c r="A294" s="532" t="s">
        <v>406</v>
      </c>
      <c r="B294" s="533">
        <v>355</v>
      </c>
      <c r="C294" s="532" t="s">
        <v>416</v>
      </c>
      <c r="D294" s="532" t="s">
        <v>421</v>
      </c>
      <c r="E294" s="533">
        <v>3550009</v>
      </c>
      <c r="F294" s="533">
        <v>1900</v>
      </c>
      <c r="G294" s="534">
        <v>33572</v>
      </c>
      <c r="H294" s="533">
        <v>1</v>
      </c>
      <c r="I294" s="532" t="s">
        <v>409</v>
      </c>
      <c r="J294" s="532" t="s">
        <v>1949</v>
      </c>
      <c r="K294" s="535">
        <v>3338.31</v>
      </c>
      <c r="L294" s="536"/>
      <c r="M294" s="537" t="s">
        <v>151</v>
      </c>
      <c r="N294" s="537" t="s">
        <v>139</v>
      </c>
      <c r="O294" s="538">
        <f t="shared" si="4"/>
        <v>3338.31</v>
      </c>
    </row>
    <row r="295" spans="1:15" s="225" customFormat="1" ht="31.5">
      <c r="A295" s="532" t="s">
        <v>406</v>
      </c>
      <c r="B295" s="533">
        <v>355</v>
      </c>
      <c r="C295" s="532" t="s">
        <v>416</v>
      </c>
      <c r="D295" s="532" t="s">
        <v>421</v>
      </c>
      <c r="E295" s="533">
        <v>3550009</v>
      </c>
      <c r="F295" s="533">
        <v>1901</v>
      </c>
      <c r="G295" s="534">
        <v>33572</v>
      </c>
      <c r="H295" s="533">
        <v>-1</v>
      </c>
      <c r="I295" s="532" t="s">
        <v>409</v>
      </c>
      <c r="J295" s="532" t="s">
        <v>1951</v>
      </c>
      <c r="K295" s="535">
        <v>-719.94</v>
      </c>
      <c r="L295" s="536"/>
      <c r="M295" s="537" t="s">
        <v>151</v>
      </c>
      <c r="N295" s="537" t="s">
        <v>139</v>
      </c>
      <c r="O295" s="538">
        <f t="shared" si="4"/>
        <v>-719.94</v>
      </c>
    </row>
    <row r="296" spans="1:15" s="225" customFormat="1" ht="31.5">
      <c r="A296" s="532" t="s">
        <v>406</v>
      </c>
      <c r="B296" s="533">
        <v>355</v>
      </c>
      <c r="C296" s="532" t="s">
        <v>416</v>
      </c>
      <c r="D296" s="532" t="s">
        <v>438</v>
      </c>
      <c r="E296" s="533">
        <v>3550010</v>
      </c>
      <c r="F296" s="533">
        <v>1936</v>
      </c>
      <c r="G296" s="534">
        <v>29251</v>
      </c>
      <c r="H296" s="533">
        <v>1</v>
      </c>
      <c r="I296" s="532" t="s">
        <v>409</v>
      </c>
      <c r="J296" s="532" t="s">
        <v>1947</v>
      </c>
      <c r="K296" s="535">
        <v>1256.3</v>
      </c>
      <c r="L296" s="536"/>
      <c r="M296" s="537" t="s">
        <v>151</v>
      </c>
      <c r="N296" s="537" t="s">
        <v>139</v>
      </c>
      <c r="O296" s="538">
        <f t="shared" si="4"/>
        <v>1256.3</v>
      </c>
    </row>
    <row r="297" spans="1:15" s="225" customFormat="1" ht="47.25">
      <c r="A297" s="532" t="s">
        <v>406</v>
      </c>
      <c r="B297" s="533">
        <v>355</v>
      </c>
      <c r="C297" s="532" t="s">
        <v>416</v>
      </c>
      <c r="D297" s="532" t="s">
        <v>438</v>
      </c>
      <c r="E297" s="533">
        <v>3550010</v>
      </c>
      <c r="F297" s="533">
        <v>1938</v>
      </c>
      <c r="G297" s="534">
        <v>30406</v>
      </c>
      <c r="H297" s="533">
        <v>1</v>
      </c>
      <c r="I297" s="532" t="s">
        <v>409</v>
      </c>
      <c r="J297" s="532" t="s">
        <v>1948</v>
      </c>
      <c r="K297" s="535">
        <v>2280.4499999999998</v>
      </c>
      <c r="L297" s="536"/>
      <c r="M297" s="537" t="s">
        <v>151</v>
      </c>
      <c r="N297" s="537" t="s">
        <v>139</v>
      </c>
      <c r="O297" s="538">
        <f t="shared" si="4"/>
        <v>2280.4499999999998</v>
      </c>
    </row>
    <row r="298" spans="1:15" s="225" customFormat="1" ht="31.5">
      <c r="A298" s="532" t="s">
        <v>406</v>
      </c>
      <c r="B298" s="533">
        <v>355</v>
      </c>
      <c r="C298" s="532" t="s">
        <v>416</v>
      </c>
      <c r="D298" s="532" t="s">
        <v>422</v>
      </c>
      <c r="E298" s="533">
        <v>3550018</v>
      </c>
      <c r="F298" s="533">
        <v>2085</v>
      </c>
      <c r="G298" s="534">
        <v>29251</v>
      </c>
      <c r="H298" s="533">
        <v>31</v>
      </c>
      <c r="I298" s="532" t="s">
        <v>409</v>
      </c>
      <c r="J298" s="532" t="s">
        <v>1947</v>
      </c>
      <c r="K298" s="535">
        <v>3842.56</v>
      </c>
      <c r="L298" s="536"/>
      <c r="M298" s="537" t="s">
        <v>151</v>
      </c>
      <c r="N298" s="537" t="s">
        <v>139</v>
      </c>
      <c r="O298" s="538">
        <f t="shared" si="4"/>
        <v>3842.56</v>
      </c>
    </row>
    <row r="299" spans="1:15" s="225" customFormat="1" ht="47.25">
      <c r="A299" s="532" t="s">
        <v>406</v>
      </c>
      <c r="B299" s="533">
        <v>355</v>
      </c>
      <c r="C299" s="532" t="s">
        <v>416</v>
      </c>
      <c r="D299" s="532" t="s">
        <v>422</v>
      </c>
      <c r="E299" s="533">
        <v>3550018</v>
      </c>
      <c r="F299" s="533">
        <v>2088</v>
      </c>
      <c r="G299" s="534">
        <v>30406</v>
      </c>
      <c r="H299" s="533">
        <v>16</v>
      </c>
      <c r="I299" s="532" t="s">
        <v>409</v>
      </c>
      <c r="J299" s="532" t="s">
        <v>1952</v>
      </c>
      <c r="K299" s="535">
        <v>4432.67</v>
      </c>
      <c r="L299" s="536"/>
      <c r="M299" s="537" t="s">
        <v>151</v>
      </c>
      <c r="N299" s="537" t="s">
        <v>139</v>
      </c>
      <c r="O299" s="538">
        <f t="shared" si="4"/>
        <v>4432.67</v>
      </c>
    </row>
    <row r="300" spans="1:15" s="225" customFormat="1" ht="31.5">
      <c r="A300" s="532" t="s">
        <v>406</v>
      </c>
      <c r="B300" s="533">
        <v>355</v>
      </c>
      <c r="C300" s="532" t="s">
        <v>416</v>
      </c>
      <c r="D300" s="532" t="s">
        <v>422</v>
      </c>
      <c r="E300" s="533">
        <v>3550018</v>
      </c>
      <c r="F300" s="533">
        <v>2104</v>
      </c>
      <c r="G300" s="534">
        <v>30863</v>
      </c>
      <c r="H300" s="533">
        <v>4</v>
      </c>
      <c r="I300" s="532" t="s">
        <v>409</v>
      </c>
      <c r="J300" s="532" t="s">
        <v>1946</v>
      </c>
      <c r="K300" s="535">
        <v>1110.04</v>
      </c>
      <c r="L300" s="536"/>
      <c r="M300" s="537" t="s">
        <v>151</v>
      </c>
      <c r="N300" s="537" t="s">
        <v>139</v>
      </c>
      <c r="O300" s="538">
        <f t="shared" si="4"/>
        <v>1110.04</v>
      </c>
    </row>
    <row r="301" spans="1:15" s="225" customFormat="1" ht="31.5">
      <c r="A301" s="532" t="s">
        <v>406</v>
      </c>
      <c r="B301" s="533">
        <v>355</v>
      </c>
      <c r="C301" s="532" t="s">
        <v>416</v>
      </c>
      <c r="D301" s="532" t="s">
        <v>422</v>
      </c>
      <c r="E301" s="533">
        <v>3550018</v>
      </c>
      <c r="F301" s="533">
        <v>2121</v>
      </c>
      <c r="G301" s="534">
        <v>33572</v>
      </c>
      <c r="H301" s="542">
        <v>2</v>
      </c>
      <c r="I301" s="532" t="s">
        <v>409</v>
      </c>
      <c r="J301" s="532" t="s">
        <v>1949</v>
      </c>
      <c r="K301" s="535">
        <v>2029.72</v>
      </c>
      <c r="L301" s="536"/>
      <c r="M301" s="537" t="s">
        <v>151</v>
      </c>
      <c r="N301" s="537" t="s">
        <v>139</v>
      </c>
      <c r="O301" s="538">
        <f t="shared" si="4"/>
        <v>2029.72</v>
      </c>
    </row>
    <row r="302" spans="1:15" s="225" customFormat="1" ht="31.5">
      <c r="A302" s="532" t="s">
        <v>406</v>
      </c>
      <c r="B302" s="533">
        <v>355</v>
      </c>
      <c r="C302" s="532" t="s">
        <v>416</v>
      </c>
      <c r="D302" s="532" t="s">
        <v>423</v>
      </c>
      <c r="E302" s="533">
        <v>3550019</v>
      </c>
      <c r="F302" s="533">
        <v>2228</v>
      </c>
      <c r="G302" s="534">
        <v>29251</v>
      </c>
      <c r="H302" s="533">
        <v>55</v>
      </c>
      <c r="I302" s="532" t="s">
        <v>409</v>
      </c>
      <c r="J302" s="532" t="s">
        <v>1947</v>
      </c>
      <c r="K302" s="535">
        <v>3965.28</v>
      </c>
      <c r="L302" s="536"/>
      <c r="M302" s="537" t="s">
        <v>151</v>
      </c>
      <c r="N302" s="537" t="s">
        <v>139</v>
      </c>
      <c r="O302" s="538">
        <f t="shared" si="4"/>
        <v>3965.28</v>
      </c>
    </row>
    <row r="303" spans="1:15" s="225" customFormat="1" ht="47.25">
      <c r="A303" s="532" t="s">
        <v>406</v>
      </c>
      <c r="B303" s="533">
        <v>355</v>
      </c>
      <c r="C303" s="532" t="s">
        <v>416</v>
      </c>
      <c r="D303" s="532" t="s">
        <v>423</v>
      </c>
      <c r="E303" s="533">
        <v>3550019</v>
      </c>
      <c r="F303" s="533">
        <v>2240</v>
      </c>
      <c r="G303" s="534">
        <v>30406</v>
      </c>
      <c r="H303" s="533">
        <v>30</v>
      </c>
      <c r="I303" s="532" t="s">
        <v>409</v>
      </c>
      <c r="J303" s="532" t="s">
        <v>1948</v>
      </c>
      <c r="K303" s="535">
        <v>3415.87</v>
      </c>
      <c r="L303" s="536"/>
      <c r="M303" s="537" t="s">
        <v>151</v>
      </c>
      <c r="N303" s="537" t="s">
        <v>139</v>
      </c>
      <c r="O303" s="538">
        <f t="shared" si="4"/>
        <v>3415.87</v>
      </c>
    </row>
    <row r="304" spans="1:15" s="225" customFormat="1" ht="31.5">
      <c r="A304" s="532" t="s">
        <v>406</v>
      </c>
      <c r="B304" s="533">
        <v>355</v>
      </c>
      <c r="C304" s="532" t="s">
        <v>416</v>
      </c>
      <c r="D304" s="532" t="s">
        <v>423</v>
      </c>
      <c r="E304" s="533">
        <v>3550019</v>
      </c>
      <c r="F304" s="533">
        <v>2248</v>
      </c>
      <c r="G304" s="534">
        <v>30863</v>
      </c>
      <c r="H304" s="533">
        <v>-6</v>
      </c>
      <c r="I304" s="532" t="s">
        <v>409</v>
      </c>
      <c r="J304" s="532" t="s">
        <v>1953</v>
      </c>
      <c r="K304" s="535">
        <v>-185.56</v>
      </c>
      <c r="L304" s="536"/>
      <c r="M304" s="537" t="s">
        <v>151</v>
      </c>
      <c r="N304" s="537" t="s">
        <v>139</v>
      </c>
      <c r="O304" s="538">
        <f t="shared" si="4"/>
        <v>-185.56</v>
      </c>
    </row>
    <row r="305" spans="1:15" s="225" customFormat="1" ht="31.5">
      <c r="A305" s="532" t="s">
        <v>406</v>
      </c>
      <c r="B305" s="533">
        <v>355</v>
      </c>
      <c r="C305" s="532" t="s">
        <v>416</v>
      </c>
      <c r="D305" s="532" t="s">
        <v>423</v>
      </c>
      <c r="E305" s="533">
        <v>3550019</v>
      </c>
      <c r="F305" s="533">
        <v>2292</v>
      </c>
      <c r="G305" s="534">
        <v>33572</v>
      </c>
      <c r="H305" s="533">
        <v>10</v>
      </c>
      <c r="I305" s="532" t="s">
        <v>409</v>
      </c>
      <c r="J305" s="532" t="s">
        <v>1949</v>
      </c>
      <c r="K305" s="535">
        <v>1633.93</v>
      </c>
      <c r="L305" s="536"/>
      <c r="M305" s="537" t="s">
        <v>151</v>
      </c>
      <c r="N305" s="537" t="s">
        <v>139</v>
      </c>
      <c r="O305" s="538">
        <f t="shared" si="4"/>
        <v>1633.93</v>
      </c>
    </row>
    <row r="306" spans="1:15" s="225" customFormat="1" ht="31.5">
      <c r="A306" s="532" t="s">
        <v>406</v>
      </c>
      <c r="B306" s="533">
        <v>355</v>
      </c>
      <c r="C306" s="532" t="s">
        <v>416</v>
      </c>
      <c r="D306" s="532" t="s">
        <v>423</v>
      </c>
      <c r="E306" s="533">
        <v>3550019</v>
      </c>
      <c r="F306" s="533">
        <v>2293</v>
      </c>
      <c r="G306" s="534">
        <v>33572</v>
      </c>
      <c r="H306" s="533">
        <v>-10</v>
      </c>
      <c r="I306" s="532" t="s">
        <v>409</v>
      </c>
      <c r="J306" s="532" t="s">
        <v>1951</v>
      </c>
      <c r="K306" s="535">
        <v>-348.7</v>
      </c>
      <c r="L306" s="536"/>
      <c r="M306" s="537" t="s">
        <v>151</v>
      </c>
      <c r="N306" s="537" t="s">
        <v>139</v>
      </c>
      <c r="O306" s="538">
        <f t="shared" ref="O306:O344" si="5">IF(L306&lt;&gt;0,11.5/24*L306,K306)</f>
        <v>-348.7</v>
      </c>
    </row>
    <row r="307" spans="1:15" s="225" customFormat="1" ht="47.25">
      <c r="A307" s="532" t="s">
        <v>406</v>
      </c>
      <c r="B307" s="533">
        <v>355</v>
      </c>
      <c r="C307" s="532" t="s">
        <v>416</v>
      </c>
      <c r="D307" s="532" t="s">
        <v>439</v>
      </c>
      <c r="E307" s="533">
        <v>3550020</v>
      </c>
      <c r="F307" s="533">
        <v>2361</v>
      </c>
      <c r="G307" s="534">
        <v>30406</v>
      </c>
      <c r="H307" s="533">
        <v>6</v>
      </c>
      <c r="I307" s="532" t="s">
        <v>409</v>
      </c>
      <c r="J307" s="532" t="s">
        <v>1948</v>
      </c>
      <c r="K307" s="535">
        <v>2405.89</v>
      </c>
      <c r="L307" s="536"/>
      <c r="M307" s="537" t="s">
        <v>151</v>
      </c>
      <c r="N307" s="537" t="s">
        <v>139</v>
      </c>
      <c r="O307" s="538">
        <f t="shared" si="5"/>
        <v>2405.89</v>
      </c>
    </row>
    <row r="308" spans="1:15" s="225" customFormat="1" ht="31.5">
      <c r="A308" s="532" t="s">
        <v>406</v>
      </c>
      <c r="B308" s="533">
        <v>355</v>
      </c>
      <c r="C308" s="532" t="s">
        <v>416</v>
      </c>
      <c r="D308" s="532" t="s">
        <v>439</v>
      </c>
      <c r="E308" s="533">
        <v>3550020</v>
      </c>
      <c r="F308" s="533">
        <v>2372</v>
      </c>
      <c r="G308" s="534">
        <v>30863</v>
      </c>
      <c r="H308" s="542">
        <v>4</v>
      </c>
      <c r="I308" s="532" t="s">
        <v>409</v>
      </c>
      <c r="J308" s="532" t="s">
        <v>1946</v>
      </c>
      <c r="K308" s="535">
        <v>610.78</v>
      </c>
      <c r="L308" s="536"/>
      <c r="M308" s="537" t="s">
        <v>151</v>
      </c>
      <c r="N308" s="537" t="s">
        <v>139</v>
      </c>
      <c r="O308" s="538">
        <f t="shared" si="5"/>
        <v>610.78</v>
      </c>
    </row>
    <row r="309" spans="1:15" s="225" customFormat="1" ht="31.5">
      <c r="A309" s="532" t="s">
        <v>406</v>
      </c>
      <c r="B309" s="533">
        <v>355</v>
      </c>
      <c r="C309" s="532" t="s">
        <v>416</v>
      </c>
      <c r="D309" s="532" t="s">
        <v>439</v>
      </c>
      <c r="E309" s="533">
        <v>3550020</v>
      </c>
      <c r="F309" s="533">
        <v>2399</v>
      </c>
      <c r="G309" s="534">
        <v>33572</v>
      </c>
      <c r="H309" s="533">
        <v>2</v>
      </c>
      <c r="I309" s="532" t="s">
        <v>409</v>
      </c>
      <c r="J309" s="532" t="s">
        <v>1949</v>
      </c>
      <c r="K309" s="535">
        <v>1114.23</v>
      </c>
      <c r="L309" s="536"/>
      <c r="M309" s="537" t="s">
        <v>151</v>
      </c>
      <c r="N309" s="537" t="s">
        <v>139</v>
      </c>
      <c r="O309" s="538">
        <f t="shared" si="5"/>
        <v>1114.23</v>
      </c>
    </row>
    <row r="310" spans="1:15" s="225" customFormat="1" ht="47.25">
      <c r="A310" s="532" t="s">
        <v>406</v>
      </c>
      <c r="B310" s="533">
        <v>355</v>
      </c>
      <c r="C310" s="532" t="s">
        <v>416</v>
      </c>
      <c r="D310" s="532" t="s">
        <v>424</v>
      </c>
      <c r="E310" s="533">
        <v>3550027</v>
      </c>
      <c r="F310" s="533">
        <v>2420</v>
      </c>
      <c r="G310" s="534">
        <v>30406</v>
      </c>
      <c r="H310" s="533">
        <v>22</v>
      </c>
      <c r="I310" s="532" t="s">
        <v>409</v>
      </c>
      <c r="J310" s="532" t="s">
        <v>1948</v>
      </c>
      <c r="K310" s="535">
        <v>844.47</v>
      </c>
      <c r="L310" s="536"/>
      <c r="M310" s="537" t="s">
        <v>151</v>
      </c>
      <c r="N310" s="537" t="s">
        <v>139</v>
      </c>
      <c r="O310" s="538">
        <f t="shared" si="5"/>
        <v>844.47</v>
      </c>
    </row>
    <row r="311" spans="1:15" s="225" customFormat="1" ht="47.25">
      <c r="A311" s="532" t="s">
        <v>406</v>
      </c>
      <c r="B311" s="533">
        <v>356</v>
      </c>
      <c r="C311" s="532" t="s">
        <v>425</v>
      </c>
      <c r="D311" s="532" t="s">
        <v>440</v>
      </c>
      <c r="E311" s="533">
        <v>3560001</v>
      </c>
      <c r="F311" s="533">
        <v>2497</v>
      </c>
      <c r="G311" s="534">
        <v>30863</v>
      </c>
      <c r="H311" s="542">
        <v>18</v>
      </c>
      <c r="I311" s="532" t="s">
        <v>409</v>
      </c>
      <c r="J311" s="532" t="s">
        <v>1950</v>
      </c>
      <c r="K311" s="535">
        <v>3943.28</v>
      </c>
      <c r="L311" s="536"/>
      <c r="M311" s="537" t="s">
        <v>151</v>
      </c>
      <c r="N311" s="537" t="s">
        <v>139</v>
      </c>
      <c r="O311" s="538">
        <f t="shared" si="5"/>
        <v>3943.28</v>
      </c>
    </row>
    <row r="312" spans="1:15" s="225" customFormat="1" ht="47.25">
      <c r="A312" s="532" t="s">
        <v>406</v>
      </c>
      <c r="B312" s="533">
        <v>356</v>
      </c>
      <c r="C312" s="532" t="s">
        <v>425</v>
      </c>
      <c r="D312" s="532" t="s">
        <v>426</v>
      </c>
      <c r="E312" s="533">
        <v>3560002</v>
      </c>
      <c r="F312" s="533">
        <v>2546</v>
      </c>
      <c r="G312" s="534">
        <v>29251</v>
      </c>
      <c r="H312" s="533">
        <v>48</v>
      </c>
      <c r="I312" s="532" t="s">
        <v>409</v>
      </c>
      <c r="J312" s="532" t="s">
        <v>1947</v>
      </c>
      <c r="K312" s="535">
        <v>7936.12</v>
      </c>
      <c r="L312" s="536"/>
      <c r="M312" s="537" t="s">
        <v>151</v>
      </c>
      <c r="N312" s="537" t="s">
        <v>139</v>
      </c>
      <c r="O312" s="538">
        <f t="shared" si="5"/>
        <v>7936.12</v>
      </c>
    </row>
    <row r="313" spans="1:15" s="225" customFormat="1" ht="47.25">
      <c r="A313" s="532" t="s">
        <v>406</v>
      </c>
      <c r="B313" s="533">
        <v>356</v>
      </c>
      <c r="C313" s="532" t="s">
        <v>425</v>
      </c>
      <c r="D313" s="532" t="s">
        <v>1954</v>
      </c>
      <c r="E313" s="533">
        <v>3560003</v>
      </c>
      <c r="F313" s="533">
        <v>2589</v>
      </c>
      <c r="G313" s="534">
        <v>30863</v>
      </c>
      <c r="H313" s="542">
        <v>3</v>
      </c>
      <c r="I313" s="532" t="s">
        <v>409</v>
      </c>
      <c r="J313" s="532" t="s">
        <v>1955</v>
      </c>
      <c r="K313" s="535">
        <v>421.34</v>
      </c>
      <c r="L313" s="536"/>
      <c r="M313" s="537" t="s">
        <v>151</v>
      </c>
      <c r="N313" s="537" t="s">
        <v>139</v>
      </c>
      <c r="O313" s="538">
        <f t="shared" si="5"/>
        <v>421.34</v>
      </c>
    </row>
    <row r="314" spans="1:15" s="225" customFormat="1" ht="47.25">
      <c r="A314" s="532" t="s">
        <v>406</v>
      </c>
      <c r="B314" s="533">
        <v>356</v>
      </c>
      <c r="C314" s="532" t="s">
        <v>425</v>
      </c>
      <c r="D314" s="532" t="s">
        <v>1956</v>
      </c>
      <c r="E314" s="533">
        <v>3560005</v>
      </c>
      <c r="F314" s="533">
        <v>2598</v>
      </c>
      <c r="G314" s="534">
        <v>29251</v>
      </c>
      <c r="H314" s="533">
        <v>3</v>
      </c>
      <c r="I314" s="532" t="s">
        <v>409</v>
      </c>
      <c r="J314" s="532" t="s">
        <v>1947</v>
      </c>
      <c r="K314" s="535">
        <v>386.99</v>
      </c>
      <c r="L314" s="536"/>
      <c r="M314" s="537" t="s">
        <v>151</v>
      </c>
      <c r="N314" s="537" t="s">
        <v>139</v>
      </c>
      <c r="O314" s="538">
        <f t="shared" si="5"/>
        <v>386.99</v>
      </c>
    </row>
    <row r="315" spans="1:15" s="225" customFormat="1" ht="47.25">
      <c r="A315" s="532" t="s">
        <v>406</v>
      </c>
      <c r="B315" s="533">
        <v>356</v>
      </c>
      <c r="C315" s="532" t="s">
        <v>425</v>
      </c>
      <c r="D315" s="532" t="s">
        <v>427</v>
      </c>
      <c r="E315" s="533">
        <v>3560008</v>
      </c>
      <c r="F315" s="533">
        <v>2691</v>
      </c>
      <c r="G315" s="534">
        <v>29251</v>
      </c>
      <c r="H315" s="533">
        <v>78</v>
      </c>
      <c r="I315" s="532" t="s">
        <v>409</v>
      </c>
      <c r="J315" s="532" t="s">
        <v>1947</v>
      </c>
      <c r="K315" s="535">
        <v>6178.6</v>
      </c>
      <c r="L315" s="536"/>
      <c r="M315" s="537" t="s">
        <v>151</v>
      </c>
      <c r="N315" s="537" t="s">
        <v>139</v>
      </c>
      <c r="O315" s="538">
        <f t="shared" si="5"/>
        <v>6178.6</v>
      </c>
    </row>
    <row r="316" spans="1:15" s="225" customFormat="1" ht="47.25">
      <c r="A316" s="532" t="s">
        <v>406</v>
      </c>
      <c r="B316" s="533">
        <v>356</v>
      </c>
      <c r="C316" s="532" t="s">
        <v>425</v>
      </c>
      <c r="D316" s="532" t="s">
        <v>427</v>
      </c>
      <c r="E316" s="533">
        <v>3560008</v>
      </c>
      <c r="F316" s="533">
        <v>2700</v>
      </c>
      <c r="G316" s="534">
        <v>30406</v>
      </c>
      <c r="H316" s="533">
        <v>45</v>
      </c>
      <c r="I316" s="532" t="s">
        <v>409</v>
      </c>
      <c r="J316" s="532" t="s">
        <v>1957</v>
      </c>
      <c r="K316" s="535">
        <v>4968.88</v>
      </c>
      <c r="L316" s="536"/>
      <c r="M316" s="537" t="s">
        <v>151</v>
      </c>
      <c r="N316" s="537" t="s">
        <v>139</v>
      </c>
      <c r="O316" s="538">
        <f t="shared" si="5"/>
        <v>4968.88</v>
      </c>
    </row>
    <row r="317" spans="1:15" s="225" customFormat="1" ht="47.25">
      <c r="A317" s="532" t="s">
        <v>406</v>
      </c>
      <c r="B317" s="533">
        <v>356</v>
      </c>
      <c r="C317" s="532" t="s">
        <v>425</v>
      </c>
      <c r="D317" s="532" t="s">
        <v>427</v>
      </c>
      <c r="E317" s="533">
        <v>3560008</v>
      </c>
      <c r="F317" s="533">
        <v>2710</v>
      </c>
      <c r="G317" s="534">
        <v>30863</v>
      </c>
      <c r="H317" s="533">
        <v>-9</v>
      </c>
      <c r="I317" s="532" t="s">
        <v>409</v>
      </c>
      <c r="J317" s="532" t="s">
        <v>1958</v>
      </c>
      <c r="K317" s="535">
        <v>-377.01</v>
      </c>
      <c r="L317" s="536"/>
      <c r="M317" s="537" t="s">
        <v>151</v>
      </c>
      <c r="N317" s="537" t="s">
        <v>139</v>
      </c>
      <c r="O317" s="538">
        <f t="shared" si="5"/>
        <v>-377.01</v>
      </c>
    </row>
    <row r="318" spans="1:15" s="225" customFormat="1" ht="47.25">
      <c r="A318" s="532" t="s">
        <v>406</v>
      </c>
      <c r="B318" s="533">
        <v>356</v>
      </c>
      <c r="C318" s="532" t="s">
        <v>425</v>
      </c>
      <c r="D318" s="532" t="s">
        <v>441</v>
      </c>
      <c r="E318" s="533">
        <v>3560009</v>
      </c>
      <c r="F318" s="533">
        <v>2807</v>
      </c>
      <c r="G318" s="534">
        <v>29251</v>
      </c>
      <c r="H318" s="533">
        <v>12</v>
      </c>
      <c r="I318" s="532" t="s">
        <v>409</v>
      </c>
      <c r="J318" s="532" t="s">
        <v>1947</v>
      </c>
      <c r="K318" s="535">
        <v>1188.19</v>
      </c>
      <c r="L318" s="536"/>
      <c r="M318" s="537" t="s">
        <v>151</v>
      </c>
      <c r="N318" s="537" t="s">
        <v>139</v>
      </c>
      <c r="O318" s="538">
        <f t="shared" si="5"/>
        <v>1188.19</v>
      </c>
    </row>
    <row r="319" spans="1:15" s="225" customFormat="1" ht="47.25">
      <c r="A319" s="532" t="s">
        <v>406</v>
      </c>
      <c r="B319" s="533">
        <v>356</v>
      </c>
      <c r="C319" s="532" t="s">
        <v>425</v>
      </c>
      <c r="D319" s="532" t="s">
        <v>428</v>
      </c>
      <c r="E319" s="533">
        <v>3560010</v>
      </c>
      <c r="F319" s="533">
        <v>2908</v>
      </c>
      <c r="G319" s="534">
        <v>29251</v>
      </c>
      <c r="H319" s="533">
        <v>12</v>
      </c>
      <c r="I319" s="532" t="s">
        <v>409</v>
      </c>
      <c r="J319" s="532" t="s">
        <v>1947</v>
      </c>
      <c r="K319" s="535">
        <v>1425.98</v>
      </c>
      <c r="L319" s="536"/>
      <c r="M319" s="537" t="s">
        <v>151</v>
      </c>
      <c r="N319" s="537" t="s">
        <v>139</v>
      </c>
      <c r="O319" s="538">
        <f t="shared" si="5"/>
        <v>1425.98</v>
      </c>
    </row>
    <row r="320" spans="1:15" s="225" customFormat="1" ht="47.25">
      <c r="A320" s="532" t="s">
        <v>406</v>
      </c>
      <c r="B320" s="533">
        <v>356</v>
      </c>
      <c r="C320" s="532" t="s">
        <v>425</v>
      </c>
      <c r="D320" s="532" t="s">
        <v>428</v>
      </c>
      <c r="E320" s="533">
        <v>3560010</v>
      </c>
      <c r="F320" s="533">
        <v>2915</v>
      </c>
      <c r="G320" s="534">
        <v>30406</v>
      </c>
      <c r="H320" s="533">
        <v>27</v>
      </c>
      <c r="I320" s="532" t="s">
        <v>409</v>
      </c>
      <c r="J320" s="532" t="s">
        <v>1959</v>
      </c>
      <c r="K320" s="535">
        <v>4472</v>
      </c>
      <c r="L320" s="536"/>
      <c r="M320" s="537" t="s">
        <v>151</v>
      </c>
      <c r="N320" s="537" t="s">
        <v>139</v>
      </c>
      <c r="O320" s="538">
        <f t="shared" si="5"/>
        <v>4472</v>
      </c>
    </row>
    <row r="321" spans="1:15" s="225" customFormat="1" ht="47.25">
      <c r="A321" s="532" t="s">
        <v>406</v>
      </c>
      <c r="B321" s="533">
        <v>356</v>
      </c>
      <c r="C321" s="532" t="s">
        <v>425</v>
      </c>
      <c r="D321" s="532" t="s">
        <v>428</v>
      </c>
      <c r="E321" s="533">
        <v>3560010</v>
      </c>
      <c r="F321" s="533">
        <v>2925</v>
      </c>
      <c r="G321" s="534">
        <v>30863</v>
      </c>
      <c r="H321" s="533">
        <v>21</v>
      </c>
      <c r="I321" s="532" t="s">
        <v>409</v>
      </c>
      <c r="J321" s="532" t="s">
        <v>1950</v>
      </c>
      <c r="K321" s="535">
        <v>2175.94</v>
      </c>
      <c r="L321" s="536"/>
      <c r="M321" s="537" t="s">
        <v>151</v>
      </c>
      <c r="N321" s="537" t="s">
        <v>139</v>
      </c>
      <c r="O321" s="538">
        <f t="shared" si="5"/>
        <v>2175.94</v>
      </c>
    </row>
    <row r="322" spans="1:15" s="225" customFormat="1" ht="47.25">
      <c r="A322" s="532" t="s">
        <v>406</v>
      </c>
      <c r="B322" s="533">
        <v>356</v>
      </c>
      <c r="C322" s="532" t="s">
        <v>425</v>
      </c>
      <c r="D322" s="532" t="s">
        <v>1960</v>
      </c>
      <c r="E322" s="533">
        <v>3560012</v>
      </c>
      <c r="F322" s="533">
        <v>2953</v>
      </c>
      <c r="G322" s="534">
        <v>30406</v>
      </c>
      <c r="H322" s="533">
        <v>3</v>
      </c>
      <c r="I322" s="532" t="s">
        <v>409</v>
      </c>
      <c r="J322" s="532" t="s">
        <v>1961</v>
      </c>
      <c r="K322" s="535">
        <v>745.33</v>
      </c>
      <c r="L322" s="536"/>
      <c r="M322" s="537" t="s">
        <v>151</v>
      </c>
      <c r="N322" s="537" t="s">
        <v>139</v>
      </c>
      <c r="O322" s="538">
        <f t="shared" si="5"/>
        <v>745.33</v>
      </c>
    </row>
    <row r="323" spans="1:15" s="225" customFormat="1" ht="47.25">
      <c r="A323" s="532" t="s">
        <v>406</v>
      </c>
      <c r="B323" s="533">
        <v>356</v>
      </c>
      <c r="C323" s="532" t="s">
        <v>425</v>
      </c>
      <c r="D323" s="532" t="s">
        <v>1962</v>
      </c>
      <c r="E323" s="533">
        <v>3560013</v>
      </c>
      <c r="F323" s="533">
        <v>2955</v>
      </c>
      <c r="G323" s="534">
        <v>30406</v>
      </c>
      <c r="H323" s="533">
        <v>2</v>
      </c>
      <c r="I323" s="532" t="s">
        <v>409</v>
      </c>
      <c r="J323" s="532" t="s">
        <v>1948</v>
      </c>
      <c r="K323" s="535">
        <v>828.14</v>
      </c>
      <c r="L323" s="536"/>
      <c r="M323" s="537" t="s">
        <v>151</v>
      </c>
      <c r="N323" s="537" t="s">
        <v>139</v>
      </c>
      <c r="O323" s="538">
        <f t="shared" si="5"/>
        <v>828.14</v>
      </c>
    </row>
    <row r="324" spans="1:15" s="225" customFormat="1" ht="47.25">
      <c r="A324" s="532" t="s">
        <v>406</v>
      </c>
      <c r="B324" s="533">
        <v>356</v>
      </c>
      <c r="C324" s="532" t="s">
        <v>425</v>
      </c>
      <c r="D324" s="532" t="s">
        <v>1962</v>
      </c>
      <c r="E324" s="533">
        <v>3560013</v>
      </c>
      <c r="F324" s="533">
        <v>10041</v>
      </c>
      <c r="G324" s="534">
        <v>37468</v>
      </c>
      <c r="H324" s="533">
        <v>168</v>
      </c>
      <c r="I324" s="532" t="s">
        <v>409</v>
      </c>
      <c r="J324" s="532" t="s">
        <v>1963</v>
      </c>
      <c r="K324" s="535">
        <v>2131.46</v>
      </c>
      <c r="L324" s="536"/>
      <c r="M324" s="537" t="s">
        <v>151</v>
      </c>
      <c r="N324" s="537" t="s">
        <v>139</v>
      </c>
      <c r="O324" s="538">
        <f t="shared" si="5"/>
        <v>2131.46</v>
      </c>
    </row>
    <row r="325" spans="1:15" s="225" customFormat="1" ht="47.25">
      <c r="A325" s="532" t="s">
        <v>406</v>
      </c>
      <c r="B325" s="533">
        <v>356</v>
      </c>
      <c r="C325" s="532" t="s">
        <v>425</v>
      </c>
      <c r="D325" s="532" t="s">
        <v>1962</v>
      </c>
      <c r="E325" s="533">
        <v>3560013</v>
      </c>
      <c r="F325" s="533">
        <v>10056</v>
      </c>
      <c r="G325" s="534">
        <v>37468</v>
      </c>
      <c r="H325" s="533">
        <v>8</v>
      </c>
      <c r="I325" s="532" t="s">
        <v>409</v>
      </c>
      <c r="J325" s="532" t="s">
        <v>1964</v>
      </c>
      <c r="K325" s="535">
        <v>1769.79</v>
      </c>
      <c r="L325" s="536"/>
      <c r="M325" s="537" t="s">
        <v>151</v>
      </c>
      <c r="N325" s="537" t="s">
        <v>139</v>
      </c>
      <c r="O325" s="538">
        <f t="shared" si="5"/>
        <v>1769.79</v>
      </c>
    </row>
    <row r="326" spans="1:15" s="225" customFormat="1" ht="47.25">
      <c r="A326" s="532" t="s">
        <v>406</v>
      </c>
      <c r="B326" s="533">
        <v>356</v>
      </c>
      <c r="C326" s="532" t="s">
        <v>425</v>
      </c>
      <c r="D326" s="532" t="s">
        <v>424</v>
      </c>
      <c r="E326" s="533">
        <v>3560015</v>
      </c>
      <c r="F326" s="533">
        <v>3021</v>
      </c>
      <c r="G326" s="534">
        <v>29251</v>
      </c>
      <c r="H326" s="533">
        <v>51</v>
      </c>
      <c r="I326" s="532" t="s">
        <v>409</v>
      </c>
      <c r="J326" s="532" t="s">
        <v>1947</v>
      </c>
      <c r="K326" s="535">
        <v>1073.73</v>
      </c>
      <c r="L326" s="536"/>
      <c r="M326" s="537" t="s">
        <v>151</v>
      </c>
      <c r="N326" s="537" t="s">
        <v>139</v>
      </c>
      <c r="O326" s="538">
        <f t="shared" si="5"/>
        <v>1073.73</v>
      </c>
    </row>
    <row r="327" spans="1:15" s="225" customFormat="1" ht="47.25">
      <c r="A327" s="532" t="s">
        <v>406</v>
      </c>
      <c r="B327" s="533">
        <v>356</v>
      </c>
      <c r="C327" s="532" t="s">
        <v>425</v>
      </c>
      <c r="D327" s="532" t="s">
        <v>424</v>
      </c>
      <c r="E327" s="533">
        <v>3560015</v>
      </c>
      <c r="F327" s="533">
        <v>3035</v>
      </c>
      <c r="G327" s="534">
        <v>30863</v>
      </c>
      <c r="H327" s="533">
        <v>4</v>
      </c>
      <c r="I327" s="532" t="s">
        <v>409</v>
      </c>
      <c r="J327" s="532" t="s">
        <v>1950</v>
      </c>
      <c r="K327" s="535">
        <v>593.29999999999995</v>
      </c>
      <c r="L327" s="536"/>
      <c r="M327" s="537" t="s">
        <v>151</v>
      </c>
      <c r="N327" s="537" t="s">
        <v>139</v>
      </c>
      <c r="O327" s="538">
        <f t="shared" si="5"/>
        <v>593.29999999999995</v>
      </c>
    </row>
    <row r="328" spans="1:15" s="225" customFormat="1" ht="47.25">
      <c r="A328" s="532" t="s">
        <v>406</v>
      </c>
      <c r="B328" s="533">
        <v>356</v>
      </c>
      <c r="C328" s="532" t="s">
        <v>425</v>
      </c>
      <c r="D328" s="532" t="s">
        <v>1965</v>
      </c>
      <c r="E328" s="533">
        <v>3560020</v>
      </c>
      <c r="F328" s="533">
        <v>3095</v>
      </c>
      <c r="G328" s="534">
        <v>25780</v>
      </c>
      <c r="H328" s="533">
        <v>1</v>
      </c>
      <c r="I328" s="532" t="s">
        <v>409</v>
      </c>
      <c r="J328" s="532" t="s">
        <v>1966</v>
      </c>
      <c r="K328" s="535">
        <v>17495.62</v>
      </c>
      <c r="L328" s="536"/>
      <c r="M328" s="537" t="s">
        <v>151</v>
      </c>
      <c r="N328" s="537" t="s">
        <v>139</v>
      </c>
      <c r="O328" s="538">
        <f t="shared" si="5"/>
        <v>17495.62</v>
      </c>
    </row>
    <row r="329" spans="1:15" s="225" customFormat="1" ht="63">
      <c r="A329" s="532" t="s">
        <v>406</v>
      </c>
      <c r="B329" s="533">
        <v>356</v>
      </c>
      <c r="C329" s="532" t="s">
        <v>425</v>
      </c>
      <c r="D329" s="532" t="s">
        <v>429</v>
      </c>
      <c r="E329" s="533">
        <v>3560027</v>
      </c>
      <c r="F329" s="533">
        <v>3133</v>
      </c>
      <c r="G329" s="534">
        <v>29251</v>
      </c>
      <c r="H329" s="533">
        <v>1</v>
      </c>
      <c r="I329" s="532" t="s">
        <v>409</v>
      </c>
      <c r="J329" s="532" t="s">
        <v>1967</v>
      </c>
      <c r="K329" s="535">
        <v>4399.34</v>
      </c>
      <c r="L329" s="536"/>
      <c r="M329" s="537" t="s">
        <v>151</v>
      </c>
      <c r="N329" s="537" t="s">
        <v>139</v>
      </c>
      <c r="O329" s="538">
        <f t="shared" si="5"/>
        <v>4399.34</v>
      </c>
    </row>
    <row r="330" spans="1:15" s="225" customFormat="1" ht="47.25">
      <c r="A330" s="532" t="s">
        <v>406</v>
      </c>
      <c r="B330" s="533">
        <v>356</v>
      </c>
      <c r="C330" s="532" t="s">
        <v>425</v>
      </c>
      <c r="D330" s="532" t="s">
        <v>429</v>
      </c>
      <c r="E330" s="533">
        <v>3560027</v>
      </c>
      <c r="F330" s="533">
        <v>3137</v>
      </c>
      <c r="G330" s="534">
        <v>30406</v>
      </c>
      <c r="H330" s="533">
        <v>1</v>
      </c>
      <c r="I330" s="532" t="s">
        <v>409</v>
      </c>
      <c r="J330" s="532" t="s">
        <v>1968</v>
      </c>
      <c r="K330" s="535">
        <v>12912.01</v>
      </c>
      <c r="L330" s="536"/>
      <c r="M330" s="537" t="s">
        <v>151</v>
      </c>
      <c r="N330" s="537" t="s">
        <v>139</v>
      </c>
      <c r="O330" s="538">
        <f t="shared" si="5"/>
        <v>12912.01</v>
      </c>
    </row>
    <row r="331" spans="1:15" s="225" customFormat="1" ht="47.25">
      <c r="A331" s="532" t="s">
        <v>406</v>
      </c>
      <c r="B331" s="533">
        <v>356</v>
      </c>
      <c r="C331" s="532" t="s">
        <v>425</v>
      </c>
      <c r="D331" s="532" t="s">
        <v>430</v>
      </c>
      <c r="E331" s="533">
        <v>3560038</v>
      </c>
      <c r="F331" s="533">
        <v>3237</v>
      </c>
      <c r="G331" s="534">
        <v>25780</v>
      </c>
      <c r="H331" s="533">
        <v>70207</v>
      </c>
      <c r="I331" s="532" t="s">
        <v>409</v>
      </c>
      <c r="J331" s="532" t="s">
        <v>1969</v>
      </c>
      <c r="K331" s="535">
        <v>14152.31</v>
      </c>
      <c r="L331" s="536"/>
      <c r="M331" s="537" t="s">
        <v>151</v>
      </c>
      <c r="N331" s="537" t="s">
        <v>139</v>
      </c>
      <c r="O331" s="538">
        <f t="shared" si="5"/>
        <v>14152.31</v>
      </c>
    </row>
    <row r="332" spans="1:15" s="225" customFormat="1" ht="47.25">
      <c r="A332" s="532" t="s">
        <v>406</v>
      </c>
      <c r="B332" s="533">
        <v>356</v>
      </c>
      <c r="C332" s="532" t="s">
        <v>425</v>
      </c>
      <c r="D332" s="532" t="s">
        <v>430</v>
      </c>
      <c r="E332" s="533">
        <v>3560038</v>
      </c>
      <c r="F332" s="533">
        <v>3238</v>
      </c>
      <c r="G332" s="534">
        <v>25780</v>
      </c>
      <c r="H332" s="533">
        <v>1348</v>
      </c>
      <c r="I332" s="532" t="s">
        <v>409</v>
      </c>
      <c r="J332" s="532" t="s">
        <v>1969</v>
      </c>
      <c r="K332" s="535">
        <v>602.54</v>
      </c>
      <c r="L332" s="536"/>
      <c r="M332" s="537" t="s">
        <v>151</v>
      </c>
      <c r="N332" s="537" t="s">
        <v>139</v>
      </c>
      <c r="O332" s="538">
        <f t="shared" si="5"/>
        <v>602.54</v>
      </c>
    </row>
    <row r="333" spans="1:15" s="225" customFormat="1" ht="47.25">
      <c r="A333" s="532" t="s">
        <v>406</v>
      </c>
      <c r="B333" s="533">
        <v>356</v>
      </c>
      <c r="C333" s="532" t="s">
        <v>425</v>
      </c>
      <c r="D333" s="532" t="s">
        <v>430</v>
      </c>
      <c r="E333" s="533">
        <v>3560038</v>
      </c>
      <c r="F333" s="533">
        <v>3269</v>
      </c>
      <c r="G333" s="534">
        <v>29251</v>
      </c>
      <c r="H333" s="533">
        <v>14773</v>
      </c>
      <c r="I333" s="532" t="s">
        <v>409</v>
      </c>
      <c r="J333" s="532" t="s">
        <v>1947</v>
      </c>
      <c r="K333" s="535">
        <v>5836.17</v>
      </c>
      <c r="L333" s="536"/>
      <c r="M333" s="537" t="s">
        <v>151</v>
      </c>
      <c r="N333" s="537" t="s">
        <v>139</v>
      </c>
      <c r="O333" s="538">
        <f t="shared" si="5"/>
        <v>5836.17</v>
      </c>
    </row>
    <row r="334" spans="1:15" s="225" customFormat="1" ht="47.25">
      <c r="A334" s="532" t="s">
        <v>406</v>
      </c>
      <c r="B334" s="533">
        <v>356</v>
      </c>
      <c r="C334" s="532" t="s">
        <v>425</v>
      </c>
      <c r="D334" s="532" t="s">
        <v>430</v>
      </c>
      <c r="E334" s="533">
        <v>3560038</v>
      </c>
      <c r="F334" s="533">
        <v>3272</v>
      </c>
      <c r="G334" s="534">
        <v>30406</v>
      </c>
      <c r="H334" s="533">
        <v>5500</v>
      </c>
      <c r="I334" s="532" t="s">
        <v>409</v>
      </c>
      <c r="J334" s="532" t="s">
        <v>1970</v>
      </c>
      <c r="K334" s="535">
        <v>3101.84</v>
      </c>
      <c r="L334" s="536"/>
      <c r="M334" s="537" t="s">
        <v>151</v>
      </c>
      <c r="N334" s="537" t="s">
        <v>139</v>
      </c>
      <c r="O334" s="538">
        <f t="shared" si="5"/>
        <v>3101.84</v>
      </c>
    </row>
    <row r="335" spans="1:15" s="225" customFormat="1" ht="47.25">
      <c r="A335" s="532" t="s">
        <v>406</v>
      </c>
      <c r="B335" s="533">
        <v>356</v>
      </c>
      <c r="C335" s="532" t="s">
        <v>425</v>
      </c>
      <c r="D335" s="532" t="s">
        <v>430</v>
      </c>
      <c r="E335" s="533">
        <v>3560038</v>
      </c>
      <c r="F335" s="533">
        <v>3281</v>
      </c>
      <c r="G335" s="534">
        <v>30863</v>
      </c>
      <c r="H335" s="533">
        <v>360</v>
      </c>
      <c r="I335" s="532" t="s">
        <v>409</v>
      </c>
      <c r="J335" s="532" t="s">
        <v>1950</v>
      </c>
      <c r="K335" s="535">
        <v>322.98</v>
      </c>
      <c r="L335" s="536"/>
      <c r="M335" s="537" t="s">
        <v>151</v>
      </c>
      <c r="N335" s="537" t="s">
        <v>139</v>
      </c>
      <c r="O335" s="538">
        <f t="shared" si="5"/>
        <v>322.98</v>
      </c>
    </row>
    <row r="336" spans="1:15" s="225" customFormat="1" ht="47.25">
      <c r="A336" s="532" t="s">
        <v>406</v>
      </c>
      <c r="B336" s="533">
        <v>356</v>
      </c>
      <c r="C336" s="532" t="s">
        <v>425</v>
      </c>
      <c r="D336" s="532" t="s">
        <v>430</v>
      </c>
      <c r="E336" s="533">
        <v>3560038</v>
      </c>
      <c r="F336" s="533">
        <v>3289</v>
      </c>
      <c r="G336" s="534">
        <v>33572</v>
      </c>
      <c r="H336" s="533">
        <v>550</v>
      </c>
      <c r="I336" s="532" t="s">
        <v>409</v>
      </c>
      <c r="J336" s="532" t="s">
        <v>1949</v>
      </c>
      <c r="K336" s="535">
        <v>574.91999999999996</v>
      </c>
      <c r="L336" s="536"/>
      <c r="M336" s="537" t="s">
        <v>151</v>
      </c>
      <c r="N336" s="537" t="s">
        <v>139</v>
      </c>
      <c r="O336" s="538">
        <f t="shared" si="5"/>
        <v>574.91999999999996</v>
      </c>
    </row>
    <row r="337" spans="1:15" s="225" customFormat="1" ht="47.25">
      <c r="A337" s="532" t="s">
        <v>406</v>
      </c>
      <c r="B337" s="533">
        <v>356</v>
      </c>
      <c r="C337" s="532" t="s">
        <v>425</v>
      </c>
      <c r="D337" s="532" t="s">
        <v>432</v>
      </c>
      <c r="E337" s="533">
        <v>3560045</v>
      </c>
      <c r="F337" s="533">
        <v>3361</v>
      </c>
      <c r="G337" s="534">
        <v>29251</v>
      </c>
      <c r="H337" s="533">
        <v>44121</v>
      </c>
      <c r="I337" s="532" t="s">
        <v>409</v>
      </c>
      <c r="J337" s="532" t="s">
        <v>1947</v>
      </c>
      <c r="K337" s="535">
        <v>27771.33</v>
      </c>
      <c r="L337" s="536"/>
      <c r="M337" s="537" t="s">
        <v>151</v>
      </c>
      <c r="N337" s="537" t="s">
        <v>139</v>
      </c>
      <c r="O337" s="538">
        <f t="shared" si="5"/>
        <v>27771.33</v>
      </c>
    </row>
    <row r="338" spans="1:15" s="225" customFormat="1" ht="47.25">
      <c r="A338" s="532" t="s">
        <v>406</v>
      </c>
      <c r="B338" s="533">
        <v>356</v>
      </c>
      <c r="C338" s="532" t="s">
        <v>425</v>
      </c>
      <c r="D338" s="532" t="s">
        <v>432</v>
      </c>
      <c r="E338" s="533">
        <v>3560045</v>
      </c>
      <c r="F338" s="533">
        <v>3377</v>
      </c>
      <c r="G338" s="534">
        <v>30863</v>
      </c>
      <c r="H338" s="533">
        <v>600</v>
      </c>
      <c r="I338" s="532" t="s">
        <v>409</v>
      </c>
      <c r="J338" s="532" t="s">
        <v>1950</v>
      </c>
      <c r="K338" s="535">
        <v>1435.43</v>
      </c>
      <c r="L338" s="536"/>
      <c r="M338" s="537" t="s">
        <v>151</v>
      </c>
      <c r="N338" s="537" t="s">
        <v>139</v>
      </c>
      <c r="O338" s="538">
        <f t="shared" si="5"/>
        <v>1435.43</v>
      </c>
    </row>
    <row r="339" spans="1:15" s="225" customFormat="1" ht="47.25">
      <c r="A339" s="532" t="s">
        <v>406</v>
      </c>
      <c r="B339" s="533">
        <v>356</v>
      </c>
      <c r="C339" s="532" t="s">
        <v>425</v>
      </c>
      <c r="D339" s="532" t="s">
        <v>432</v>
      </c>
      <c r="E339" s="533">
        <v>3560045</v>
      </c>
      <c r="F339" s="533">
        <v>3392</v>
      </c>
      <c r="G339" s="534">
        <v>33572</v>
      </c>
      <c r="H339" s="542">
        <v>150</v>
      </c>
      <c r="I339" s="532" t="s">
        <v>409</v>
      </c>
      <c r="J339" s="532" t="s">
        <v>1949</v>
      </c>
      <c r="K339" s="535">
        <v>877.71</v>
      </c>
      <c r="L339" s="536"/>
      <c r="M339" s="537" t="s">
        <v>151</v>
      </c>
      <c r="N339" s="537" t="s">
        <v>139</v>
      </c>
      <c r="O339" s="538">
        <f t="shared" si="5"/>
        <v>877.71</v>
      </c>
    </row>
    <row r="340" spans="1:15" s="225" customFormat="1" ht="47.25">
      <c r="A340" s="532" t="s">
        <v>406</v>
      </c>
      <c r="B340" s="533">
        <v>356</v>
      </c>
      <c r="C340" s="532" t="s">
        <v>425</v>
      </c>
      <c r="D340" s="532" t="s">
        <v>442</v>
      </c>
      <c r="E340" s="533">
        <v>3560051</v>
      </c>
      <c r="F340" s="533">
        <v>3404</v>
      </c>
      <c r="G340" s="534">
        <v>25780</v>
      </c>
      <c r="H340" s="533">
        <v>210621</v>
      </c>
      <c r="I340" s="532" t="s">
        <v>409</v>
      </c>
      <c r="J340" s="532" t="s">
        <v>1969</v>
      </c>
      <c r="K340" s="535">
        <v>100016.96000000001</v>
      </c>
      <c r="L340" s="536"/>
      <c r="M340" s="537" t="s">
        <v>151</v>
      </c>
      <c r="N340" s="537" t="s">
        <v>139</v>
      </c>
      <c r="O340" s="538">
        <f t="shared" si="5"/>
        <v>100016.96000000001</v>
      </c>
    </row>
    <row r="341" spans="1:15" s="225" customFormat="1" ht="47.25">
      <c r="A341" s="532" t="s">
        <v>406</v>
      </c>
      <c r="B341" s="533">
        <v>356</v>
      </c>
      <c r="C341" s="532" t="s">
        <v>425</v>
      </c>
      <c r="D341" s="532" t="s">
        <v>442</v>
      </c>
      <c r="E341" s="533">
        <v>3560051</v>
      </c>
      <c r="F341" s="533">
        <v>3405</v>
      </c>
      <c r="G341" s="534">
        <v>25780</v>
      </c>
      <c r="H341" s="533">
        <v>2022</v>
      </c>
      <c r="I341" s="532" t="s">
        <v>409</v>
      </c>
      <c r="J341" s="532" t="s">
        <v>1969</v>
      </c>
      <c r="K341" s="535">
        <v>2194.94</v>
      </c>
      <c r="L341" s="536"/>
      <c r="M341" s="537" t="s">
        <v>151</v>
      </c>
      <c r="N341" s="537" t="s">
        <v>139</v>
      </c>
      <c r="O341" s="538">
        <f t="shared" si="5"/>
        <v>2194.94</v>
      </c>
    </row>
    <row r="342" spans="1:15" s="225" customFormat="1" ht="63">
      <c r="A342" s="532" t="s">
        <v>406</v>
      </c>
      <c r="B342" s="533">
        <v>356</v>
      </c>
      <c r="C342" s="532" t="s">
        <v>425</v>
      </c>
      <c r="D342" s="532" t="s">
        <v>442</v>
      </c>
      <c r="E342" s="533">
        <v>3560051</v>
      </c>
      <c r="F342" s="533">
        <v>3406</v>
      </c>
      <c r="G342" s="534">
        <v>30406</v>
      </c>
      <c r="H342" s="542">
        <v>15000</v>
      </c>
      <c r="I342" s="532" t="s">
        <v>409</v>
      </c>
      <c r="J342" s="532" t="s">
        <v>1971</v>
      </c>
      <c r="K342" s="535">
        <v>20402.46</v>
      </c>
      <c r="L342" s="536"/>
      <c r="M342" s="537" t="s">
        <v>151</v>
      </c>
      <c r="N342" s="537" t="s">
        <v>139</v>
      </c>
      <c r="O342" s="538">
        <f t="shared" si="5"/>
        <v>20402.46</v>
      </c>
    </row>
    <row r="343" spans="1:15" s="225" customFormat="1" ht="47.25">
      <c r="A343" s="532" t="s">
        <v>406</v>
      </c>
      <c r="B343" s="533">
        <v>353</v>
      </c>
      <c r="C343" s="532" t="s">
        <v>410</v>
      </c>
      <c r="D343" s="532" t="s">
        <v>412</v>
      </c>
      <c r="E343" s="533">
        <v>3530003</v>
      </c>
      <c r="F343" s="533">
        <v>13917</v>
      </c>
      <c r="G343" s="534">
        <v>41274</v>
      </c>
      <c r="H343" s="533">
        <v>1</v>
      </c>
      <c r="I343" s="532" t="s">
        <v>409</v>
      </c>
      <c r="J343" s="532" t="s">
        <v>1972</v>
      </c>
      <c r="K343" s="535">
        <v>8642.73</v>
      </c>
      <c r="L343" s="536"/>
      <c r="M343" s="537" t="s">
        <v>174</v>
      </c>
      <c r="N343" s="537" t="s">
        <v>139</v>
      </c>
      <c r="O343" s="538">
        <f t="shared" si="5"/>
        <v>8642.73</v>
      </c>
    </row>
    <row r="344" spans="1:15" s="225" customFormat="1" ht="31.5">
      <c r="A344" s="532" t="s">
        <v>406</v>
      </c>
      <c r="B344" s="533">
        <v>353</v>
      </c>
      <c r="C344" s="532" t="s">
        <v>410</v>
      </c>
      <c r="D344" s="532" t="s">
        <v>412</v>
      </c>
      <c r="E344" s="533">
        <v>3530003</v>
      </c>
      <c r="F344" s="533">
        <v>13915</v>
      </c>
      <c r="G344" s="534">
        <v>41274</v>
      </c>
      <c r="H344" s="533">
        <v>1</v>
      </c>
      <c r="I344" s="532" t="s">
        <v>409</v>
      </c>
      <c r="J344" s="532" t="s">
        <v>1973</v>
      </c>
      <c r="K344" s="535">
        <v>13197.98</v>
      </c>
      <c r="L344" s="536"/>
      <c r="M344" s="537" t="s">
        <v>174</v>
      </c>
      <c r="N344" s="537" t="s">
        <v>139</v>
      </c>
      <c r="O344" s="538">
        <f t="shared" si="5"/>
        <v>13197.98</v>
      </c>
    </row>
    <row r="345" spans="1:15" s="225" customFormat="1" ht="47.25">
      <c r="A345" s="532" t="s">
        <v>406</v>
      </c>
      <c r="B345" s="533">
        <v>350</v>
      </c>
      <c r="C345" s="532" t="s">
        <v>407</v>
      </c>
      <c r="D345" s="532" t="s">
        <v>1974</v>
      </c>
      <c r="E345" s="533">
        <v>3500004</v>
      </c>
      <c r="F345" s="533">
        <v>12991</v>
      </c>
      <c r="G345" s="534">
        <v>29221</v>
      </c>
      <c r="H345" s="533">
        <v>0</v>
      </c>
      <c r="I345" s="532" t="s">
        <v>409</v>
      </c>
      <c r="J345" s="532" t="s">
        <v>1975</v>
      </c>
      <c r="K345" s="535">
        <v>1224664.24</v>
      </c>
      <c r="L345" s="536"/>
      <c r="M345" s="537" t="s">
        <v>136</v>
      </c>
      <c r="N345" s="537" t="s">
        <v>141</v>
      </c>
      <c r="O345" s="538">
        <f>+K345*E$3012</f>
        <v>509142.04350083851</v>
      </c>
    </row>
    <row r="346" spans="1:15" s="225" customFormat="1" ht="31.5">
      <c r="A346" s="532" t="s">
        <v>406</v>
      </c>
      <c r="B346" s="533">
        <v>353</v>
      </c>
      <c r="C346" s="532" t="s">
        <v>410</v>
      </c>
      <c r="D346" s="532" t="s">
        <v>411</v>
      </c>
      <c r="E346" s="533">
        <v>3530001</v>
      </c>
      <c r="F346" s="533">
        <v>9275</v>
      </c>
      <c r="G346" s="534">
        <v>36099</v>
      </c>
      <c r="H346" s="533">
        <v>1</v>
      </c>
      <c r="I346" s="532" t="s">
        <v>409</v>
      </c>
      <c r="J346" s="532" t="s">
        <v>1976</v>
      </c>
      <c r="K346" s="535">
        <v>104.73</v>
      </c>
      <c r="L346" s="536"/>
      <c r="M346" s="537" t="s">
        <v>174</v>
      </c>
      <c r="N346" s="537" t="s">
        <v>141</v>
      </c>
      <c r="O346" s="538">
        <f t="shared" ref="O346:O409" si="6">+K346*E$3012</f>
        <v>43.540461519349023</v>
      </c>
    </row>
    <row r="347" spans="1:15" s="225" customFormat="1" ht="31.5">
      <c r="A347" s="532" t="s">
        <v>406</v>
      </c>
      <c r="B347" s="533">
        <v>353</v>
      </c>
      <c r="C347" s="532" t="s">
        <v>410</v>
      </c>
      <c r="D347" s="532" t="s">
        <v>411</v>
      </c>
      <c r="E347" s="533">
        <v>3530001</v>
      </c>
      <c r="F347" s="533">
        <v>9276</v>
      </c>
      <c r="G347" s="534">
        <v>36099</v>
      </c>
      <c r="H347" s="533">
        <v>-1</v>
      </c>
      <c r="I347" s="532" t="s">
        <v>409</v>
      </c>
      <c r="J347" s="532" t="s">
        <v>1977</v>
      </c>
      <c r="K347" s="535">
        <v>-81.040000000000006</v>
      </c>
      <c r="L347" s="536"/>
      <c r="M347" s="537" t="s">
        <v>174</v>
      </c>
      <c r="N347" s="537" t="s">
        <v>141</v>
      </c>
      <c r="O347" s="538">
        <f t="shared" si="6"/>
        <v>-33.69157835890428</v>
      </c>
    </row>
    <row r="348" spans="1:15" s="225" customFormat="1" ht="31.5">
      <c r="A348" s="532" t="s">
        <v>406</v>
      </c>
      <c r="B348" s="533">
        <v>353</v>
      </c>
      <c r="C348" s="532" t="s">
        <v>410</v>
      </c>
      <c r="D348" s="532" t="s">
        <v>411</v>
      </c>
      <c r="E348" s="533">
        <v>3530001</v>
      </c>
      <c r="F348" s="533">
        <v>9277</v>
      </c>
      <c r="G348" s="534">
        <v>36099</v>
      </c>
      <c r="H348" s="533">
        <v>1</v>
      </c>
      <c r="I348" s="532" t="s">
        <v>409</v>
      </c>
      <c r="J348" s="532" t="s">
        <v>1976</v>
      </c>
      <c r="K348" s="535">
        <v>283.57</v>
      </c>
      <c r="L348" s="536"/>
      <c r="M348" s="537" t="s">
        <v>174</v>
      </c>
      <c r="N348" s="537" t="s">
        <v>141</v>
      </c>
      <c r="O348" s="538">
        <f t="shared" si="6"/>
        <v>117.89142244859927</v>
      </c>
    </row>
    <row r="349" spans="1:15" s="225" customFormat="1" ht="31.5">
      <c r="A349" s="532" t="s">
        <v>406</v>
      </c>
      <c r="B349" s="533">
        <v>353</v>
      </c>
      <c r="C349" s="532" t="s">
        <v>410</v>
      </c>
      <c r="D349" s="532" t="s">
        <v>411</v>
      </c>
      <c r="E349" s="533">
        <v>3530001</v>
      </c>
      <c r="F349" s="533">
        <v>9278</v>
      </c>
      <c r="G349" s="534">
        <v>36099</v>
      </c>
      <c r="H349" s="533">
        <v>1</v>
      </c>
      <c r="I349" s="532" t="s">
        <v>409</v>
      </c>
      <c r="J349" s="532" t="s">
        <v>1978</v>
      </c>
      <c r="K349" s="535">
        <v>446.26</v>
      </c>
      <c r="L349" s="536"/>
      <c r="M349" s="537" t="s">
        <v>174</v>
      </c>
      <c r="N349" s="537" t="s">
        <v>141</v>
      </c>
      <c r="O349" s="538">
        <f t="shared" si="6"/>
        <v>185.52818063233738</v>
      </c>
    </row>
    <row r="350" spans="1:15" s="225" customFormat="1" ht="31.5">
      <c r="A350" s="532" t="s">
        <v>406</v>
      </c>
      <c r="B350" s="533">
        <v>353</v>
      </c>
      <c r="C350" s="532" t="s">
        <v>410</v>
      </c>
      <c r="D350" s="532" t="s">
        <v>411</v>
      </c>
      <c r="E350" s="533">
        <v>3530001</v>
      </c>
      <c r="F350" s="533">
        <v>9279</v>
      </c>
      <c r="G350" s="534">
        <v>36099</v>
      </c>
      <c r="H350" s="533">
        <v>1</v>
      </c>
      <c r="I350" s="532" t="s">
        <v>409</v>
      </c>
      <c r="J350" s="532" t="s">
        <v>1979</v>
      </c>
      <c r="K350" s="535">
        <v>258.60000000000002</v>
      </c>
      <c r="L350" s="536"/>
      <c r="M350" s="537" t="s">
        <v>174</v>
      </c>
      <c r="N350" s="537" t="s">
        <v>141</v>
      </c>
      <c r="O350" s="538">
        <f t="shared" si="6"/>
        <v>107.51039194981054</v>
      </c>
    </row>
    <row r="351" spans="1:15" s="225" customFormat="1" ht="31.5">
      <c r="A351" s="532" t="s">
        <v>406</v>
      </c>
      <c r="B351" s="533">
        <v>353</v>
      </c>
      <c r="C351" s="532" t="s">
        <v>410</v>
      </c>
      <c r="D351" s="532" t="s">
        <v>411</v>
      </c>
      <c r="E351" s="533">
        <v>3530001</v>
      </c>
      <c r="F351" s="533">
        <v>9280</v>
      </c>
      <c r="G351" s="534">
        <v>36099</v>
      </c>
      <c r="H351" s="533">
        <v>-1</v>
      </c>
      <c r="I351" s="532" t="s">
        <v>409</v>
      </c>
      <c r="J351" s="532" t="s">
        <v>1980</v>
      </c>
      <c r="K351" s="535">
        <v>-182.78</v>
      </c>
      <c r="L351" s="536"/>
      <c r="M351" s="537" t="s">
        <v>174</v>
      </c>
      <c r="N351" s="537" t="s">
        <v>141</v>
      </c>
      <c r="O351" s="538">
        <f t="shared" si="6"/>
        <v>-75.988976955090365</v>
      </c>
    </row>
    <row r="352" spans="1:15" s="225" customFormat="1" ht="31.5">
      <c r="A352" s="532" t="s">
        <v>406</v>
      </c>
      <c r="B352" s="533">
        <v>353</v>
      </c>
      <c r="C352" s="532" t="s">
        <v>410</v>
      </c>
      <c r="D352" s="532" t="s">
        <v>411</v>
      </c>
      <c r="E352" s="533">
        <v>3530001</v>
      </c>
      <c r="F352" s="533">
        <v>9281</v>
      </c>
      <c r="G352" s="534">
        <v>36099</v>
      </c>
      <c r="H352" s="533">
        <v>1</v>
      </c>
      <c r="I352" s="532" t="s">
        <v>409</v>
      </c>
      <c r="J352" s="532" t="s">
        <v>1978</v>
      </c>
      <c r="K352" s="535">
        <v>249.35</v>
      </c>
      <c r="L352" s="536"/>
      <c r="M352" s="537" t="s">
        <v>174</v>
      </c>
      <c r="N352" s="537" t="s">
        <v>141</v>
      </c>
      <c r="O352" s="538">
        <f t="shared" si="6"/>
        <v>103.66479595005899</v>
      </c>
    </row>
    <row r="353" spans="1:15" s="225" customFormat="1" ht="47.25">
      <c r="A353" s="532" t="s">
        <v>406</v>
      </c>
      <c r="B353" s="533">
        <v>353</v>
      </c>
      <c r="C353" s="532" t="s">
        <v>410</v>
      </c>
      <c r="D353" s="532" t="s">
        <v>411</v>
      </c>
      <c r="E353" s="533">
        <v>3530001</v>
      </c>
      <c r="F353" s="533">
        <v>9282</v>
      </c>
      <c r="G353" s="534">
        <v>36099</v>
      </c>
      <c r="H353" s="533">
        <v>1</v>
      </c>
      <c r="I353" s="532" t="s">
        <v>409</v>
      </c>
      <c r="J353" s="532" t="s">
        <v>1981</v>
      </c>
      <c r="K353" s="535">
        <v>141.72</v>
      </c>
      <c r="L353" s="536"/>
      <c r="M353" s="537" t="s">
        <v>174</v>
      </c>
      <c r="N353" s="537" t="s">
        <v>141</v>
      </c>
      <c r="O353" s="538">
        <f t="shared" si="6"/>
        <v>58.918688117274357</v>
      </c>
    </row>
    <row r="354" spans="1:15" s="225" customFormat="1" ht="47.25">
      <c r="A354" s="532" t="s">
        <v>406</v>
      </c>
      <c r="B354" s="533">
        <v>353</v>
      </c>
      <c r="C354" s="532" t="s">
        <v>410</v>
      </c>
      <c r="D354" s="532" t="s">
        <v>411</v>
      </c>
      <c r="E354" s="533">
        <v>3530001</v>
      </c>
      <c r="F354" s="533">
        <v>9283</v>
      </c>
      <c r="G354" s="534">
        <v>36099</v>
      </c>
      <c r="H354" s="533">
        <v>-1</v>
      </c>
      <c r="I354" s="532" t="s">
        <v>409</v>
      </c>
      <c r="J354" s="532" t="s">
        <v>1982</v>
      </c>
      <c r="K354" s="535">
        <v>-373.35</v>
      </c>
      <c r="L354" s="536"/>
      <c r="M354" s="537" t="s">
        <v>174</v>
      </c>
      <c r="N354" s="537" t="s">
        <v>141</v>
      </c>
      <c r="O354" s="538">
        <f t="shared" si="6"/>
        <v>-155.21656935213366</v>
      </c>
    </row>
    <row r="355" spans="1:15" s="225" customFormat="1" ht="47.25">
      <c r="A355" s="532" t="s">
        <v>406</v>
      </c>
      <c r="B355" s="533">
        <v>353</v>
      </c>
      <c r="C355" s="532" t="s">
        <v>410</v>
      </c>
      <c r="D355" s="532" t="s">
        <v>411</v>
      </c>
      <c r="E355" s="533">
        <v>3530001</v>
      </c>
      <c r="F355" s="533">
        <v>9284</v>
      </c>
      <c r="G355" s="534">
        <v>36099</v>
      </c>
      <c r="H355" s="533">
        <v>1</v>
      </c>
      <c r="I355" s="532" t="s">
        <v>409</v>
      </c>
      <c r="J355" s="532" t="s">
        <v>1983</v>
      </c>
      <c r="K355" s="535">
        <v>170.95</v>
      </c>
      <c r="L355" s="536"/>
      <c r="M355" s="537" t="s">
        <v>174</v>
      </c>
      <c r="N355" s="537" t="s">
        <v>141</v>
      </c>
      <c r="O355" s="538">
        <f t="shared" si="6"/>
        <v>71.070771476489213</v>
      </c>
    </row>
    <row r="356" spans="1:15" s="225" customFormat="1" ht="47.25">
      <c r="A356" s="532" t="s">
        <v>406</v>
      </c>
      <c r="B356" s="533">
        <v>353</v>
      </c>
      <c r="C356" s="532" t="s">
        <v>410</v>
      </c>
      <c r="D356" s="532" t="s">
        <v>411</v>
      </c>
      <c r="E356" s="533">
        <v>3530001</v>
      </c>
      <c r="F356" s="533">
        <v>9285</v>
      </c>
      <c r="G356" s="534">
        <v>36099</v>
      </c>
      <c r="H356" s="533">
        <v>-1</v>
      </c>
      <c r="I356" s="532" t="s">
        <v>409</v>
      </c>
      <c r="J356" s="532" t="s">
        <v>1984</v>
      </c>
      <c r="K356" s="535">
        <v>-163.97</v>
      </c>
      <c r="L356" s="536"/>
      <c r="M356" s="537" t="s">
        <v>174</v>
      </c>
      <c r="N356" s="537" t="s">
        <v>141</v>
      </c>
      <c r="O356" s="538">
        <f t="shared" si="6"/>
        <v>-68.168905522082113</v>
      </c>
    </row>
    <row r="357" spans="1:15" s="225" customFormat="1" ht="47.25">
      <c r="A357" s="532" t="s">
        <v>406</v>
      </c>
      <c r="B357" s="533">
        <v>353</v>
      </c>
      <c r="C357" s="532" t="s">
        <v>410</v>
      </c>
      <c r="D357" s="532" t="s">
        <v>411</v>
      </c>
      <c r="E357" s="533">
        <v>3530001</v>
      </c>
      <c r="F357" s="533">
        <v>13099</v>
      </c>
      <c r="G357" s="534">
        <v>39386</v>
      </c>
      <c r="H357" s="533">
        <v>1</v>
      </c>
      <c r="I357" s="532" t="s">
        <v>409</v>
      </c>
      <c r="J357" s="532" t="s">
        <v>1985</v>
      </c>
      <c r="K357" s="535">
        <v>15571.32</v>
      </c>
      <c r="L357" s="536"/>
      <c r="M357" s="537" t="s">
        <v>174</v>
      </c>
      <c r="N357" s="537" t="s">
        <v>141</v>
      </c>
      <c r="O357" s="538">
        <f t="shared" si="6"/>
        <v>6473.622259767686</v>
      </c>
    </row>
    <row r="358" spans="1:15" s="225" customFormat="1" ht="31.5">
      <c r="A358" s="532" t="s">
        <v>406</v>
      </c>
      <c r="B358" s="533">
        <v>353</v>
      </c>
      <c r="C358" s="532" t="s">
        <v>410</v>
      </c>
      <c r="D358" s="532" t="s">
        <v>411</v>
      </c>
      <c r="E358" s="533">
        <v>3530001</v>
      </c>
      <c r="F358" s="533">
        <v>13150</v>
      </c>
      <c r="G358" s="534">
        <v>39447</v>
      </c>
      <c r="H358" s="533">
        <v>4</v>
      </c>
      <c r="I358" s="532" t="s">
        <v>409</v>
      </c>
      <c r="J358" s="532" t="s">
        <v>1986</v>
      </c>
      <c r="K358" s="535">
        <v>5861.13</v>
      </c>
      <c r="L358" s="536"/>
      <c r="M358" s="537" t="s">
        <v>174</v>
      </c>
      <c r="N358" s="537" t="s">
        <v>141</v>
      </c>
      <c r="O358" s="538">
        <f t="shared" si="6"/>
        <v>2436.7068196782407</v>
      </c>
    </row>
    <row r="359" spans="1:15" s="225" customFormat="1" ht="47.25">
      <c r="A359" s="532" t="s">
        <v>406</v>
      </c>
      <c r="B359" s="533">
        <v>353</v>
      </c>
      <c r="C359" s="532" t="s">
        <v>410</v>
      </c>
      <c r="D359" s="532" t="s">
        <v>411</v>
      </c>
      <c r="E359" s="533">
        <v>3530001</v>
      </c>
      <c r="F359" s="533">
        <v>13151</v>
      </c>
      <c r="G359" s="534">
        <v>39447</v>
      </c>
      <c r="H359" s="533">
        <v>4</v>
      </c>
      <c r="I359" s="532" t="s">
        <v>409</v>
      </c>
      <c r="J359" s="532" t="s">
        <v>1987</v>
      </c>
      <c r="K359" s="535">
        <v>990.06</v>
      </c>
      <c r="L359" s="536"/>
      <c r="M359" s="537" t="s">
        <v>174</v>
      </c>
      <c r="N359" s="537" t="s">
        <v>141</v>
      </c>
      <c r="O359" s="538">
        <f t="shared" si="6"/>
        <v>411.60765140691962</v>
      </c>
    </row>
    <row r="360" spans="1:15" s="225" customFormat="1" ht="31.5">
      <c r="A360" s="532" t="s">
        <v>406</v>
      </c>
      <c r="B360" s="533">
        <v>353</v>
      </c>
      <c r="C360" s="532" t="s">
        <v>410</v>
      </c>
      <c r="D360" s="532" t="s">
        <v>411</v>
      </c>
      <c r="E360" s="533">
        <v>3530001</v>
      </c>
      <c r="F360" s="533">
        <v>13152</v>
      </c>
      <c r="G360" s="534">
        <v>39447</v>
      </c>
      <c r="H360" s="533">
        <v>1</v>
      </c>
      <c r="I360" s="532" t="s">
        <v>409</v>
      </c>
      <c r="J360" s="532" t="s">
        <v>1988</v>
      </c>
      <c r="K360" s="535">
        <v>881.15</v>
      </c>
      <c r="L360" s="536"/>
      <c r="M360" s="537" t="s">
        <v>174</v>
      </c>
      <c r="N360" s="537" t="s">
        <v>141</v>
      </c>
      <c r="O360" s="538">
        <f t="shared" si="6"/>
        <v>366.32939623579097</v>
      </c>
    </row>
    <row r="361" spans="1:15" s="225" customFormat="1" ht="31.5">
      <c r="A361" s="532" t="s">
        <v>406</v>
      </c>
      <c r="B361" s="533">
        <v>353</v>
      </c>
      <c r="C361" s="532" t="s">
        <v>410</v>
      </c>
      <c r="D361" s="532" t="s">
        <v>411</v>
      </c>
      <c r="E361" s="533">
        <v>3530001</v>
      </c>
      <c r="F361" s="533">
        <v>13153</v>
      </c>
      <c r="G361" s="534">
        <v>39447</v>
      </c>
      <c r="H361" s="533">
        <v>6</v>
      </c>
      <c r="I361" s="532" t="s">
        <v>409</v>
      </c>
      <c r="J361" s="532" t="s">
        <v>1989</v>
      </c>
      <c r="K361" s="535">
        <v>1698.24</v>
      </c>
      <c r="L361" s="536"/>
      <c r="M361" s="537" t="s">
        <v>174</v>
      </c>
      <c r="N361" s="537" t="s">
        <v>141</v>
      </c>
      <c r="O361" s="538">
        <f t="shared" si="6"/>
        <v>706.02648114789724</v>
      </c>
    </row>
    <row r="362" spans="1:15" s="225" customFormat="1" ht="31.5">
      <c r="A362" s="532" t="s">
        <v>406</v>
      </c>
      <c r="B362" s="533">
        <v>353</v>
      </c>
      <c r="C362" s="532" t="s">
        <v>410</v>
      </c>
      <c r="D362" s="532" t="s">
        <v>411</v>
      </c>
      <c r="E362" s="533">
        <v>3530001</v>
      </c>
      <c r="F362" s="533">
        <v>13154</v>
      </c>
      <c r="G362" s="534">
        <v>39447</v>
      </c>
      <c r="H362" s="533">
        <v>4</v>
      </c>
      <c r="I362" s="532" t="s">
        <v>409</v>
      </c>
      <c r="J362" s="532" t="s">
        <v>1990</v>
      </c>
      <c r="K362" s="535">
        <v>2098.92</v>
      </c>
      <c r="L362" s="536"/>
      <c r="M362" s="537" t="s">
        <v>174</v>
      </c>
      <c r="N362" s="537" t="s">
        <v>141</v>
      </c>
      <c r="O362" s="538">
        <f t="shared" si="6"/>
        <v>872.60522765389146</v>
      </c>
    </row>
    <row r="363" spans="1:15" s="225" customFormat="1" ht="47.25">
      <c r="A363" s="532" t="s">
        <v>406</v>
      </c>
      <c r="B363" s="533">
        <v>353</v>
      </c>
      <c r="C363" s="532" t="s">
        <v>410</v>
      </c>
      <c r="D363" s="532" t="s">
        <v>411</v>
      </c>
      <c r="E363" s="533">
        <v>3530001</v>
      </c>
      <c r="F363" s="533">
        <v>13155</v>
      </c>
      <c r="G363" s="534">
        <v>39447</v>
      </c>
      <c r="H363" s="533">
        <v>10</v>
      </c>
      <c r="I363" s="532" t="s">
        <v>409</v>
      </c>
      <c r="J363" s="532" t="s">
        <v>1991</v>
      </c>
      <c r="K363" s="535">
        <v>1954.88</v>
      </c>
      <c r="L363" s="536"/>
      <c r="M363" s="537" t="s">
        <v>174</v>
      </c>
      <c r="N363" s="537" t="s">
        <v>141</v>
      </c>
      <c r="O363" s="538">
        <f t="shared" si="6"/>
        <v>812.72202248586859</v>
      </c>
    </row>
    <row r="364" spans="1:15" s="225" customFormat="1" ht="31.5">
      <c r="A364" s="532" t="s">
        <v>406</v>
      </c>
      <c r="B364" s="533">
        <v>353</v>
      </c>
      <c r="C364" s="532" t="s">
        <v>410</v>
      </c>
      <c r="D364" s="532" t="s">
        <v>411</v>
      </c>
      <c r="E364" s="533">
        <v>3530001</v>
      </c>
      <c r="F364" s="533">
        <v>13156</v>
      </c>
      <c r="G364" s="534">
        <v>39447</v>
      </c>
      <c r="H364" s="533">
        <v>6</v>
      </c>
      <c r="I364" s="532" t="s">
        <v>409</v>
      </c>
      <c r="J364" s="532" t="s">
        <v>1992</v>
      </c>
      <c r="K364" s="535">
        <v>489.06</v>
      </c>
      <c r="L364" s="536"/>
      <c r="M364" s="537" t="s">
        <v>174</v>
      </c>
      <c r="N364" s="537" t="s">
        <v>141</v>
      </c>
      <c r="O364" s="538">
        <f t="shared" si="6"/>
        <v>203.32185725821478</v>
      </c>
    </row>
    <row r="365" spans="1:15" s="225" customFormat="1" ht="47.25">
      <c r="A365" s="532" t="s">
        <v>406</v>
      </c>
      <c r="B365" s="533">
        <v>353</v>
      </c>
      <c r="C365" s="532" t="s">
        <v>410</v>
      </c>
      <c r="D365" s="532" t="s">
        <v>411</v>
      </c>
      <c r="E365" s="533">
        <v>3530001</v>
      </c>
      <c r="F365" s="533">
        <v>13157</v>
      </c>
      <c r="G365" s="534">
        <v>39447</v>
      </c>
      <c r="H365" s="533">
        <v>1</v>
      </c>
      <c r="I365" s="532" t="s">
        <v>409</v>
      </c>
      <c r="J365" s="532" t="s">
        <v>1993</v>
      </c>
      <c r="K365" s="535">
        <v>762.09</v>
      </c>
      <c r="L365" s="536"/>
      <c r="M365" s="537" t="s">
        <v>174</v>
      </c>
      <c r="N365" s="537" t="s">
        <v>141</v>
      </c>
      <c r="O365" s="538">
        <f t="shared" si="6"/>
        <v>316.8313789676377</v>
      </c>
    </row>
    <row r="366" spans="1:15" s="225" customFormat="1" ht="31.5">
      <c r="A366" s="532" t="s">
        <v>406</v>
      </c>
      <c r="B366" s="533">
        <v>353</v>
      </c>
      <c r="C366" s="532" t="s">
        <v>410</v>
      </c>
      <c r="D366" s="532" t="s">
        <v>411</v>
      </c>
      <c r="E366" s="533">
        <v>3530001</v>
      </c>
      <c r="F366" s="533">
        <v>13403</v>
      </c>
      <c r="G366" s="534">
        <v>39964</v>
      </c>
      <c r="H366" s="533">
        <v>1</v>
      </c>
      <c r="I366" s="532" t="s">
        <v>409</v>
      </c>
      <c r="J366" s="532" t="s">
        <v>1994</v>
      </c>
      <c r="K366" s="535">
        <v>2091.88</v>
      </c>
      <c r="L366" s="536"/>
      <c r="M366" s="537" t="s">
        <v>174</v>
      </c>
      <c r="N366" s="537" t="s">
        <v>141</v>
      </c>
      <c r="O366" s="538">
        <f t="shared" si="6"/>
        <v>869.67841729299948</v>
      </c>
    </row>
    <row r="367" spans="1:15" s="225" customFormat="1" ht="31.5">
      <c r="A367" s="532" t="s">
        <v>406</v>
      </c>
      <c r="B367" s="533">
        <v>353</v>
      </c>
      <c r="C367" s="532" t="s">
        <v>410</v>
      </c>
      <c r="D367" s="532" t="s">
        <v>408</v>
      </c>
      <c r="E367" s="533">
        <v>3530002</v>
      </c>
      <c r="F367" s="533">
        <v>337</v>
      </c>
      <c r="G367" s="534">
        <v>25780</v>
      </c>
      <c r="H367" s="533">
        <v>6</v>
      </c>
      <c r="I367" s="532" t="s">
        <v>409</v>
      </c>
      <c r="J367" s="532" t="s">
        <v>1724</v>
      </c>
      <c r="K367" s="535">
        <v>2630.36</v>
      </c>
      <c r="L367" s="536"/>
      <c r="M367" s="537" t="s">
        <v>174</v>
      </c>
      <c r="N367" s="537" t="s">
        <v>141</v>
      </c>
      <c r="O367" s="538">
        <f t="shared" si="6"/>
        <v>1093.5461506925894</v>
      </c>
    </row>
    <row r="368" spans="1:15" s="225" customFormat="1" ht="31.5">
      <c r="A368" s="532" t="s">
        <v>406</v>
      </c>
      <c r="B368" s="533">
        <v>354</v>
      </c>
      <c r="C368" s="532" t="s">
        <v>443</v>
      </c>
      <c r="D368" s="532" t="s">
        <v>444</v>
      </c>
      <c r="E368" s="533">
        <v>3540001</v>
      </c>
      <c r="F368" s="533">
        <v>736</v>
      </c>
      <c r="G368" s="534">
        <v>26329</v>
      </c>
      <c r="H368" s="539"/>
      <c r="I368" s="532" t="s">
        <v>409</v>
      </c>
      <c r="J368" s="532" t="s">
        <v>1995</v>
      </c>
      <c r="K368" s="535">
        <v>227.84</v>
      </c>
      <c r="L368" s="536"/>
      <c r="M368" s="537" t="s">
        <v>151</v>
      </c>
      <c r="N368" s="537" t="s">
        <v>141</v>
      </c>
      <c r="O368" s="538">
        <f t="shared" si="6"/>
        <v>94.722226225231367</v>
      </c>
    </row>
    <row r="369" spans="1:15" s="225" customFormat="1" ht="31.5">
      <c r="A369" s="532" t="s">
        <v>406</v>
      </c>
      <c r="B369" s="533">
        <v>355</v>
      </c>
      <c r="C369" s="532" t="s">
        <v>416</v>
      </c>
      <c r="D369" s="532" t="s">
        <v>437</v>
      </c>
      <c r="E369" s="533">
        <v>3550004</v>
      </c>
      <c r="F369" s="533">
        <v>1101</v>
      </c>
      <c r="G369" s="534">
        <v>23832</v>
      </c>
      <c r="H369" s="533">
        <v>513</v>
      </c>
      <c r="I369" s="532" t="s">
        <v>409</v>
      </c>
      <c r="J369" s="532" t="s">
        <v>1996</v>
      </c>
      <c r="K369" s="535">
        <v>45612.83</v>
      </c>
      <c r="L369" s="536"/>
      <c r="M369" s="537" t="s">
        <v>151</v>
      </c>
      <c r="N369" s="537" t="s">
        <v>141</v>
      </c>
      <c r="O369" s="538">
        <f t="shared" si="6"/>
        <v>18963.082874091557</v>
      </c>
    </row>
    <row r="370" spans="1:15" s="225" customFormat="1" ht="31.5">
      <c r="A370" s="532" t="s">
        <v>406</v>
      </c>
      <c r="B370" s="533">
        <v>355</v>
      </c>
      <c r="C370" s="532" t="s">
        <v>416</v>
      </c>
      <c r="D370" s="532" t="s">
        <v>437</v>
      </c>
      <c r="E370" s="533">
        <v>3550004</v>
      </c>
      <c r="F370" s="533">
        <v>1102</v>
      </c>
      <c r="G370" s="534">
        <v>23832</v>
      </c>
      <c r="H370" s="533">
        <v>31</v>
      </c>
      <c r="I370" s="532" t="s">
        <v>409</v>
      </c>
      <c r="J370" s="532" t="s">
        <v>1997</v>
      </c>
      <c r="K370" s="535">
        <v>1678.23</v>
      </c>
      <c r="L370" s="536"/>
      <c r="M370" s="537" t="s">
        <v>151</v>
      </c>
      <c r="N370" s="537" t="s">
        <v>141</v>
      </c>
      <c r="O370" s="538">
        <f t="shared" si="6"/>
        <v>697.70752158519156</v>
      </c>
    </row>
    <row r="371" spans="1:15" s="225" customFormat="1" ht="31.5">
      <c r="A371" s="532" t="s">
        <v>406</v>
      </c>
      <c r="B371" s="533">
        <v>355</v>
      </c>
      <c r="C371" s="532" t="s">
        <v>416</v>
      </c>
      <c r="D371" s="532" t="s">
        <v>437</v>
      </c>
      <c r="E371" s="533">
        <v>3550004</v>
      </c>
      <c r="F371" s="533">
        <v>1103</v>
      </c>
      <c r="G371" s="534">
        <v>23832</v>
      </c>
      <c r="H371" s="533">
        <v>21</v>
      </c>
      <c r="I371" s="532" t="s">
        <v>409</v>
      </c>
      <c r="J371" s="532" t="s">
        <v>1997</v>
      </c>
      <c r="K371" s="535">
        <v>1949.71</v>
      </c>
      <c r="L371" s="536"/>
      <c r="M371" s="537" t="s">
        <v>151</v>
      </c>
      <c r="N371" s="537" t="s">
        <v>141</v>
      </c>
      <c r="O371" s="538">
        <f t="shared" si="6"/>
        <v>810.57264612708855</v>
      </c>
    </row>
    <row r="372" spans="1:15" s="225" customFormat="1" ht="31.5">
      <c r="A372" s="532" t="s">
        <v>406</v>
      </c>
      <c r="B372" s="533">
        <v>355</v>
      </c>
      <c r="C372" s="532" t="s">
        <v>416</v>
      </c>
      <c r="D372" s="532" t="s">
        <v>437</v>
      </c>
      <c r="E372" s="533">
        <v>3550004</v>
      </c>
      <c r="F372" s="533">
        <v>1104</v>
      </c>
      <c r="G372" s="534">
        <v>23832</v>
      </c>
      <c r="H372" s="533">
        <v>99</v>
      </c>
      <c r="I372" s="532" t="s">
        <v>409</v>
      </c>
      <c r="J372" s="532" t="s">
        <v>1998</v>
      </c>
      <c r="K372" s="535">
        <v>14723.84</v>
      </c>
      <c r="L372" s="536"/>
      <c r="M372" s="537" t="s">
        <v>151</v>
      </c>
      <c r="N372" s="537" t="s">
        <v>141</v>
      </c>
      <c r="O372" s="538">
        <f t="shared" si="6"/>
        <v>6121.2908329709917</v>
      </c>
    </row>
    <row r="373" spans="1:15" s="225" customFormat="1" ht="31.5">
      <c r="A373" s="532" t="s">
        <v>406</v>
      </c>
      <c r="B373" s="533">
        <v>355</v>
      </c>
      <c r="C373" s="532" t="s">
        <v>416</v>
      </c>
      <c r="D373" s="532" t="s">
        <v>437</v>
      </c>
      <c r="E373" s="533">
        <v>3550004</v>
      </c>
      <c r="F373" s="533">
        <v>1105</v>
      </c>
      <c r="G373" s="534">
        <v>24138</v>
      </c>
      <c r="H373" s="533">
        <v>100</v>
      </c>
      <c r="I373" s="532" t="s">
        <v>409</v>
      </c>
      <c r="J373" s="532" t="s">
        <v>1999</v>
      </c>
      <c r="K373" s="535">
        <v>14990.11</v>
      </c>
      <c r="L373" s="536"/>
      <c r="M373" s="537" t="s">
        <v>151</v>
      </c>
      <c r="N373" s="537" t="s">
        <v>141</v>
      </c>
      <c r="O373" s="538">
        <f t="shared" si="6"/>
        <v>6231.9899515497855</v>
      </c>
    </row>
    <row r="374" spans="1:15" s="225" customFormat="1" ht="31.5">
      <c r="A374" s="532" t="s">
        <v>406</v>
      </c>
      <c r="B374" s="533">
        <v>355</v>
      </c>
      <c r="C374" s="532" t="s">
        <v>416</v>
      </c>
      <c r="D374" s="532" t="s">
        <v>437</v>
      </c>
      <c r="E374" s="533">
        <v>3550004</v>
      </c>
      <c r="F374" s="533">
        <v>1106</v>
      </c>
      <c r="G374" s="534">
        <v>24288</v>
      </c>
      <c r="H374" s="533">
        <v>135</v>
      </c>
      <c r="I374" s="532" t="s">
        <v>409</v>
      </c>
      <c r="J374" s="532" t="s">
        <v>2000</v>
      </c>
      <c r="K374" s="535">
        <v>21780.29</v>
      </c>
      <c r="L374" s="536"/>
      <c r="M374" s="537" t="s">
        <v>151</v>
      </c>
      <c r="N374" s="537" t="s">
        <v>141</v>
      </c>
      <c r="O374" s="538">
        <f t="shared" si="6"/>
        <v>9054.9401186409086</v>
      </c>
    </row>
    <row r="375" spans="1:15" s="225" customFormat="1" ht="31.5">
      <c r="A375" s="532" t="s">
        <v>406</v>
      </c>
      <c r="B375" s="533">
        <v>355</v>
      </c>
      <c r="C375" s="532" t="s">
        <v>416</v>
      </c>
      <c r="D375" s="532" t="s">
        <v>437</v>
      </c>
      <c r="E375" s="533">
        <v>3550004</v>
      </c>
      <c r="F375" s="533">
        <v>1109</v>
      </c>
      <c r="G375" s="534">
        <v>24288</v>
      </c>
      <c r="H375" s="539"/>
      <c r="I375" s="532" t="s">
        <v>409</v>
      </c>
      <c r="J375" s="532" t="s">
        <v>2001</v>
      </c>
      <c r="K375" s="535">
        <v>25.74</v>
      </c>
      <c r="L375" s="536"/>
      <c r="M375" s="537" t="s">
        <v>151</v>
      </c>
      <c r="N375" s="537" t="s">
        <v>141</v>
      </c>
      <c r="O375" s="538">
        <f t="shared" si="6"/>
        <v>10.701150382011303</v>
      </c>
    </row>
    <row r="376" spans="1:15" s="225" customFormat="1" ht="47.25">
      <c r="A376" s="532" t="s">
        <v>406</v>
      </c>
      <c r="B376" s="533">
        <v>355</v>
      </c>
      <c r="C376" s="532" t="s">
        <v>416</v>
      </c>
      <c r="D376" s="532" t="s">
        <v>437</v>
      </c>
      <c r="E376" s="533">
        <v>3550004</v>
      </c>
      <c r="F376" s="533">
        <v>1110</v>
      </c>
      <c r="G376" s="534">
        <v>24288</v>
      </c>
      <c r="H376" s="539"/>
      <c r="I376" s="532" t="s">
        <v>409</v>
      </c>
      <c r="J376" s="532" t="s">
        <v>2002</v>
      </c>
      <c r="K376" s="535">
        <v>26.19</v>
      </c>
      <c r="L376" s="536"/>
      <c r="M376" s="537" t="s">
        <v>151</v>
      </c>
      <c r="N376" s="537" t="s">
        <v>141</v>
      </c>
      <c r="O376" s="538">
        <f t="shared" si="6"/>
        <v>10.888233430647865</v>
      </c>
    </row>
    <row r="377" spans="1:15" s="225" customFormat="1" ht="47.25">
      <c r="A377" s="532" t="s">
        <v>406</v>
      </c>
      <c r="B377" s="533">
        <v>355</v>
      </c>
      <c r="C377" s="532" t="s">
        <v>416</v>
      </c>
      <c r="D377" s="532" t="s">
        <v>437</v>
      </c>
      <c r="E377" s="533">
        <v>3550004</v>
      </c>
      <c r="F377" s="533">
        <v>1111</v>
      </c>
      <c r="G377" s="534">
        <v>24288</v>
      </c>
      <c r="H377" s="539"/>
      <c r="I377" s="532" t="s">
        <v>409</v>
      </c>
      <c r="J377" s="532" t="s">
        <v>2003</v>
      </c>
      <c r="K377" s="535">
        <v>38.07</v>
      </c>
      <c r="L377" s="536"/>
      <c r="M377" s="537" t="s">
        <v>151</v>
      </c>
      <c r="N377" s="537" t="s">
        <v>141</v>
      </c>
      <c r="O377" s="538">
        <f t="shared" si="6"/>
        <v>15.827225914653082</v>
      </c>
    </row>
    <row r="378" spans="1:15" s="225" customFormat="1" ht="31.5">
      <c r="A378" s="532" t="s">
        <v>406</v>
      </c>
      <c r="B378" s="533">
        <v>355</v>
      </c>
      <c r="C378" s="532" t="s">
        <v>416</v>
      </c>
      <c r="D378" s="532" t="s">
        <v>437</v>
      </c>
      <c r="E378" s="533">
        <v>3550004</v>
      </c>
      <c r="F378" s="533">
        <v>1112</v>
      </c>
      <c r="G378" s="534">
        <v>24956</v>
      </c>
      <c r="H378" s="533">
        <v>-10</v>
      </c>
      <c r="I378" s="532" t="s">
        <v>409</v>
      </c>
      <c r="J378" s="532" t="s">
        <v>2004</v>
      </c>
      <c r="K378" s="535">
        <v>-1120.3</v>
      </c>
      <c r="L378" s="536"/>
      <c r="M378" s="537" t="s">
        <v>151</v>
      </c>
      <c r="N378" s="537" t="s">
        <v>141</v>
      </c>
      <c r="O378" s="538">
        <f t="shared" si="6"/>
        <v>-465.75364308342125</v>
      </c>
    </row>
    <row r="379" spans="1:15" s="225" customFormat="1" ht="31.5">
      <c r="A379" s="532" t="s">
        <v>406</v>
      </c>
      <c r="B379" s="533">
        <v>355</v>
      </c>
      <c r="C379" s="532" t="s">
        <v>416</v>
      </c>
      <c r="D379" s="532" t="s">
        <v>437</v>
      </c>
      <c r="E379" s="533">
        <v>3550004</v>
      </c>
      <c r="F379" s="533">
        <v>1113</v>
      </c>
      <c r="G379" s="534">
        <v>24956</v>
      </c>
      <c r="H379" s="533">
        <v>10</v>
      </c>
      <c r="I379" s="532" t="s">
        <v>409</v>
      </c>
      <c r="J379" s="532" t="s">
        <v>2005</v>
      </c>
      <c r="K379" s="535">
        <v>1886.14</v>
      </c>
      <c r="L379" s="536"/>
      <c r="M379" s="537" t="s">
        <v>151</v>
      </c>
      <c r="N379" s="537" t="s">
        <v>141</v>
      </c>
      <c r="O379" s="538">
        <f t="shared" si="6"/>
        <v>784.14404745636364</v>
      </c>
    </row>
    <row r="380" spans="1:15" s="225" customFormat="1" ht="31.5">
      <c r="A380" s="532" t="s">
        <v>406</v>
      </c>
      <c r="B380" s="533">
        <v>355</v>
      </c>
      <c r="C380" s="532" t="s">
        <v>416</v>
      </c>
      <c r="D380" s="532" t="s">
        <v>437</v>
      </c>
      <c r="E380" s="533">
        <v>3550004</v>
      </c>
      <c r="F380" s="533">
        <v>1115</v>
      </c>
      <c r="G380" s="534">
        <v>25081</v>
      </c>
      <c r="H380" s="533">
        <v>-2</v>
      </c>
      <c r="I380" s="532" t="s">
        <v>409</v>
      </c>
      <c r="J380" s="532" t="s">
        <v>2006</v>
      </c>
      <c r="K380" s="535">
        <v>-156.85</v>
      </c>
      <c r="L380" s="536"/>
      <c r="M380" s="537" t="s">
        <v>151</v>
      </c>
      <c r="N380" s="537" t="s">
        <v>141</v>
      </c>
      <c r="O380" s="538">
        <f t="shared" si="6"/>
        <v>-65.208835952543623</v>
      </c>
    </row>
    <row r="381" spans="1:15" s="225" customFormat="1" ht="31.5">
      <c r="A381" s="532" t="s">
        <v>406</v>
      </c>
      <c r="B381" s="533">
        <v>355</v>
      </c>
      <c r="C381" s="532" t="s">
        <v>416</v>
      </c>
      <c r="D381" s="532" t="s">
        <v>437</v>
      </c>
      <c r="E381" s="533">
        <v>3550004</v>
      </c>
      <c r="F381" s="533">
        <v>1116</v>
      </c>
      <c r="G381" s="534">
        <v>25262</v>
      </c>
      <c r="H381" s="539"/>
      <c r="I381" s="532" t="s">
        <v>409</v>
      </c>
      <c r="J381" s="532" t="s">
        <v>2007</v>
      </c>
      <c r="K381" s="535">
        <v>14838.33</v>
      </c>
      <c r="L381" s="536"/>
      <c r="M381" s="537" t="s">
        <v>151</v>
      </c>
      <c r="N381" s="537" t="s">
        <v>141</v>
      </c>
      <c r="O381" s="538">
        <f t="shared" si="6"/>
        <v>6168.8889179452135</v>
      </c>
    </row>
    <row r="382" spans="1:15" s="225" customFormat="1" ht="31.5">
      <c r="A382" s="532" t="s">
        <v>406</v>
      </c>
      <c r="B382" s="533">
        <v>355</v>
      </c>
      <c r="C382" s="532" t="s">
        <v>416</v>
      </c>
      <c r="D382" s="532" t="s">
        <v>437</v>
      </c>
      <c r="E382" s="533">
        <v>3550004</v>
      </c>
      <c r="F382" s="533">
        <v>1117</v>
      </c>
      <c r="G382" s="534">
        <v>25507</v>
      </c>
      <c r="H382" s="533">
        <v>28</v>
      </c>
      <c r="I382" s="532" t="s">
        <v>409</v>
      </c>
      <c r="J382" s="532" t="s">
        <v>2008</v>
      </c>
      <c r="K382" s="535">
        <v>4989.63</v>
      </c>
      <c r="L382" s="536"/>
      <c r="M382" s="537" t="s">
        <v>151</v>
      </c>
      <c r="N382" s="537" t="s">
        <v>141</v>
      </c>
      <c r="O382" s="538">
        <f t="shared" si="6"/>
        <v>2074.3893154854336</v>
      </c>
    </row>
    <row r="383" spans="1:15" s="225" customFormat="1" ht="31.5">
      <c r="A383" s="532" t="s">
        <v>406</v>
      </c>
      <c r="B383" s="533">
        <v>355</v>
      </c>
      <c r="C383" s="532" t="s">
        <v>416</v>
      </c>
      <c r="D383" s="532" t="s">
        <v>437</v>
      </c>
      <c r="E383" s="533">
        <v>3550004</v>
      </c>
      <c r="F383" s="533">
        <v>1118</v>
      </c>
      <c r="G383" s="534">
        <v>25507</v>
      </c>
      <c r="H383" s="533">
        <v>13</v>
      </c>
      <c r="I383" s="532" t="s">
        <v>409</v>
      </c>
      <c r="J383" s="532" t="s">
        <v>2009</v>
      </c>
      <c r="K383" s="535">
        <v>1582.26</v>
      </c>
      <c r="L383" s="536"/>
      <c r="M383" s="537" t="s">
        <v>151</v>
      </c>
      <c r="N383" s="537" t="s">
        <v>141</v>
      </c>
      <c r="O383" s="538">
        <f t="shared" si="6"/>
        <v>657.80894341263422</v>
      </c>
    </row>
    <row r="384" spans="1:15" s="225" customFormat="1" ht="31.5">
      <c r="A384" s="532" t="s">
        <v>406</v>
      </c>
      <c r="B384" s="533">
        <v>355</v>
      </c>
      <c r="C384" s="532" t="s">
        <v>416</v>
      </c>
      <c r="D384" s="532" t="s">
        <v>437</v>
      </c>
      <c r="E384" s="533">
        <v>3550004</v>
      </c>
      <c r="F384" s="533">
        <v>1119</v>
      </c>
      <c r="G384" s="534">
        <v>25293</v>
      </c>
      <c r="H384" s="533">
        <v>-12</v>
      </c>
      <c r="I384" s="532" t="s">
        <v>409</v>
      </c>
      <c r="J384" s="532" t="s">
        <v>2010</v>
      </c>
      <c r="K384" s="535">
        <v>-1354.56</v>
      </c>
      <c r="L384" s="536"/>
      <c r="M384" s="537" t="s">
        <v>151</v>
      </c>
      <c r="N384" s="537" t="s">
        <v>141</v>
      </c>
      <c r="O384" s="538">
        <f t="shared" si="6"/>
        <v>-563.14492080253422</v>
      </c>
    </row>
    <row r="385" spans="1:15" s="225" customFormat="1" ht="31.5">
      <c r="A385" s="532" t="s">
        <v>406</v>
      </c>
      <c r="B385" s="533">
        <v>355</v>
      </c>
      <c r="C385" s="532" t="s">
        <v>416</v>
      </c>
      <c r="D385" s="532" t="s">
        <v>437</v>
      </c>
      <c r="E385" s="533">
        <v>3550004</v>
      </c>
      <c r="F385" s="533">
        <v>1120</v>
      </c>
      <c r="G385" s="534">
        <v>25293</v>
      </c>
      <c r="H385" s="533">
        <v>12</v>
      </c>
      <c r="I385" s="532" t="s">
        <v>409</v>
      </c>
      <c r="J385" s="532" t="s">
        <v>2005</v>
      </c>
      <c r="K385" s="535">
        <v>3395.59</v>
      </c>
      <c r="L385" s="536"/>
      <c r="M385" s="537" t="s">
        <v>151</v>
      </c>
      <c r="N385" s="537" t="s">
        <v>141</v>
      </c>
      <c r="O385" s="538">
        <f t="shared" si="6"/>
        <v>1411.6829535996023</v>
      </c>
    </row>
    <row r="386" spans="1:15" s="225" customFormat="1" ht="31.5">
      <c r="A386" s="532" t="s">
        <v>406</v>
      </c>
      <c r="B386" s="533">
        <v>355</v>
      </c>
      <c r="C386" s="532" t="s">
        <v>416</v>
      </c>
      <c r="D386" s="532" t="s">
        <v>437</v>
      </c>
      <c r="E386" s="533">
        <v>3550004</v>
      </c>
      <c r="F386" s="533">
        <v>1121</v>
      </c>
      <c r="G386" s="534">
        <v>25293</v>
      </c>
      <c r="H386" s="533">
        <v>-1</v>
      </c>
      <c r="I386" s="532" t="s">
        <v>409</v>
      </c>
      <c r="J386" s="532" t="s">
        <v>2011</v>
      </c>
      <c r="K386" s="535">
        <v>-149.9</v>
      </c>
      <c r="L386" s="536"/>
      <c r="M386" s="537" t="s">
        <v>151</v>
      </c>
      <c r="N386" s="537" t="s">
        <v>141</v>
      </c>
      <c r="O386" s="538">
        <f t="shared" si="6"/>
        <v>-62.319442201378962</v>
      </c>
    </row>
    <row r="387" spans="1:15" s="225" customFormat="1" ht="31.5">
      <c r="A387" s="532" t="s">
        <v>406</v>
      </c>
      <c r="B387" s="533">
        <v>355</v>
      </c>
      <c r="C387" s="532" t="s">
        <v>416</v>
      </c>
      <c r="D387" s="532" t="s">
        <v>437</v>
      </c>
      <c r="E387" s="533">
        <v>3550004</v>
      </c>
      <c r="F387" s="533">
        <v>1122</v>
      </c>
      <c r="G387" s="534">
        <v>25293</v>
      </c>
      <c r="H387" s="533">
        <v>7</v>
      </c>
      <c r="I387" s="532" t="s">
        <v>409</v>
      </c>
      <c r="J387" s="532" t="s">
        <v>2012</v>
      </c>
      <c r="K387" s="535">
        <v>2066.41</v>
      </c>
      <c r="L387" s="536"/>
      <c r="M387" s="537" t="s">
        <v>151</v>
      </c>
      <c r="N387" s="537" t="s">
        <v>141</v>
      </c>
      <c r="O387" s="538">
        <f t="shared" si="6"/>
        <v>859.08951674016998</v>
      </c>
    </row>
    <row r="388" spans="1:15" s="225" customFormat="1" ht="31.5">
      <c r="A388" s="532" t="s">
        <v>406</v>
      </c>
      <c r="B388" s="533">
        <v>355</v>
      </c>
      <c r="C388" s="532" t="s">
        <v>416</v>
      </c>
      <c r="D388" s="532" t="s">
        <v>437</v>
      </c>
      <c r="E388" s="533">
        <v>3550004</v>
      </c>
      <c r="F388" s="533">
        <v>1125</v>
      </c>
      <c r="G388" s="534">
        <v>25507</v>
      </c>
      <c r="H388" s="533">
        <v>58</v>
      </c>
      <c r="I388" s="532" t="s">
        <v>409</v>
      </c>
      <c r="J388" s="532" t="s">
        <v>1997</v>
      </c>
      <c r="K388" s="535">
        <v>12239.23</v>
      </c>
      <c r="L388" s="536"/>
      <c r="M388" s="537" t="s">
        <v>151</v>
      </c>
      <c r="N388" s="537" t="s">
        <v>141</v>
      </c>
      <c r="O388" s="538">
        <f t="shared" si="6"/>
        <v>5088.3388030312435</v>
      </c>
    </row>
    <row r="389" spans="1:15" s="225" customFormat="1" ht="31.5">
      <c r="A389" s="532" t="s">
        <v>406</v>
      </c>
      <c r="B389" s="533">
        <v>355</v>
      </c>
      <c r="C389" s="532" t="s">
        <v>416</v>
      </c>
      <c r="D389" s="532" t="s">
        <v>437</v>
      </c>
      <c r="E389" s="533">
        <v>3550004</v>
      </c>
      <c r="F389" s="533">
        <v>1126</v>
      </c>
      <c r="G389" s="534">
        <v>25627</v>
      </c>
      <c r="H389" s="539"/>
      <c r="I389" s="532" t="s">
        <v>409</v>
      </c>
      <c r="J389" s="532" t="s">
        <v>2013</v>
      </c>
      <c r="K389" s="535">
        <v>63.02</v>
      </c>
      <c r="L389" s="536"/>
      <c r="M389" s="537" t="s">
        <v>151</v>
      </c>
      <c r="N389" s="537" t="s">
        <v>141</v>
      </c>
      <c r="O389" s="538">
        <f t="shared" si="6"/>
        <v>26.199941611280202</v>
      </c>
    </row>
    <row r="390" spans="1:15" s="225" customFormat="1" ht="31.5">
      <c r="A390" s="532" t="s">
        <v>406</v>
      </c>
      <c r="B390" s="533">
        <v>355</v>
      </c>
      <c r="C390" s="532" t="s">
        <v>416</v>
      </c>
      <c r="D390" s="532" t="s">
        <v>437</v>
      </c>
      <c r="E390" s="533">
        <v>3550004</v>
      </c>
      <c r="F390" s="533">
        <v>1127</v>
      </c>
      <c r="G390" s="534">
        <v>25627</v>
      </c>
      <c r="H390" s="533">
        <v>7</v>
      </c>
      <c r="I390" s="532" t="s">
        <v>409</v>
      </c>
      <c r="J390" s="532" t="s">
        <v>2005</v>
      </c>
      <c r="K390" s="535">
        <v>2036.37</v>
      </c>
      <c r="L390" s="536"/>
      <c r="M390" s="537" t="s">
        <v>151</v>
      </c>
      <c r="N390" s="537" t="s">
        <v>141</v>
      </c>
      <c r="O390" s="538">
        <f t="shared" si="6"/>
        <v>846.60068389340938</v>
      </c>
    </row>
    <row r="391" spans="1:15" s="225" customFormat="1" ht="31.5">
      <c r="A391" s="532" t="s">
        <v>406</v>
      </c>
      <c r="B391" s="533">
        <v>355</v>
      </c>
      <c r="C391" s="532" t="s">
        <v>416</v>
      </c>
      <c r="D391" s="532" t="s">
        <v>437</v>
      </c>
      <c r="E391" s="533">
        <v>3550004</v>
      </c>
      <c r="F391" s="533">
        <v>1128</v>
      </c>
      <c r="G391" s="534">
        <v>25627</v>
      </c>
      <c r="H391" s="533">
        <v>-7</v>
      </c>
      <c r="I391" s="532" t="s">
        <v>409</v>
      </c>
      <c r="J391" s="532" t="s">
        <v>2010</v>
      </c>
      <c r="K391" s="535">
        <v>-929.11</v>
      </c>
      <c r="L391" s="536"/>
      <c r="M391" s="537" t="s">
        <v>151</v>
      </c>
      <c r="N391" s="537" t="s">
        <v>141</v>
      </c>
      <c r="O391" s="538">
        <f t="shared" si="6"/>
        <v>-386.26829181936762</v>
      </c>
    </row>
    <row r="392" spans="1:15" s="225" customFormat="1" ht="31.5">
      <c r="A392" s="532" t="s">
        <v>406</v>
      </c>
      <c r="B392" s="533">
        <v>355</v>
      </c>
      <c r="C392" s="532" t="s">
        <v>416</v>
      </c>
      <c r="D392" s="532" t="s">
        <v>437</v>
      </c>
      <c r="E392" s="533">
        <v>3550004</v>
      </c>
      <c r="F392" s="533">
        <v>1129</v>
      </c>
      <c r="G392" s="534">
        <v>25780</v>
      </c>
      <c r="H392" s="533">
        <v>-52</v>
      </c>
      <c r="I392" s="532" t="s">
        <v>409</v>
      </c>
      <c r="J392" s="532" t="s">
        <v>2014</v>
      </c>
      <c r="K392" s="535">
        <v>-3627.94</v>
      </c>
      <c r="L392" s="536"/>
      <c r="M392" s="537" t="s">
        <v>151</v>
      </c>
      <c r="N392" s="537" t="s">
        <v>141</v>
      </c>
      <c r="O392" s="538">
        <f t="shared" si="6"/>
        <v>-1508.28016771228</v>
      </c>
    </row>
    <row r="393" spans="1:15" s="225" customFormat="1" ht="31.5">
      <c r="A393" s="532" t="s">
        <v>406</v>
      </c>
      <c r="B393" s="533">
        <v>355</v>
      </c>
      <c r="C393" s="532" t="s">
        <v>416</v>
      </c>
      <c r="D393" s="532" t="s">
        <v>437</v>
      </c>
      <c r="E393" s="533">
        <v>3550004</v>
      </c>
      <c r="F393" s="533">
        <v>1130</v>
      </c>
      <c r="G393" s="534">
        <v>25780</v>
      </c>
      <c r="H393" s="533">
        <v>71</v>
      </c>
      <c r="I393" s="532" t="s">
        <v>409</v>
      </c>
      <c r="J393" s="532" t="s">
        <v>2015</v>
      </c>
      <c r="K393" s="535">
        <v>14429.71</v>
      </c>
      <c r="L393" s="536"/>
      <c r="M393" s="537" t="s">
        <v>151</v>
      </c>
      <c r="N393" s="537" t="s">
        <v>141</v>
      </c>
      <c r="O393" s="538">
        <f t="shared" si="6"/>
        <v>5999.009194981054</v>
      </c>
    </row>
    <row r="394" spans="1:15" s="225" customFormat="1" ht="31.5">
      <c r="A394" s="532" t="s">
        <v>406</v>
      </c>
      <c r="B394" s="533">
        <v>355</v>
      </c>
      <c r="C394" s="532" t="s">
        <v>416</v>
      </c>
      <c r="D394" s="532" t="s">
        <v>437</v>
      </c>
      <c r="E394" s="533">
        <v>3550004</v>
      </c>
      <c r="F394" s="533">
        <v>1131</v>
      </c>
      <c r="G394" s="534">
        <v>26145</v>
      </c>
      <c r="H394" s="533">
        <v>24</v>
      </c>
      <c r="I394" s="532" t="s">
        <v>409</v>
      </c>
      <c r="J394" s="532" t="s">
        <v>2016</v>
      </c>
      <c r="K394" s="535">
        <v>5314.13</v>
      </c>
      <c r="L394" s="536"/>
      <c r="M394" s="537" t="s">
        <v>151</v>
      </c>
      <c r="N394" s="537" t="s">
        <v>141</v>
      </c>
      <c r="O394" s="538">
        <f t="shared" si="6"/>
        <v>2209.2969805577982</v>
      </c>
    </row>
    <row r="395" spans="1:15" s="225" customFormat="1" ht="31.5">
      <c r="A395" s="532" t="s">
        <v>406</v>
      </c>
      <c r="B395" s="533">
        <v>355</v>
      </c>
      <c r="C395" s="532" t="s">
        <v>416</v>
      </c>
      <c r="D395" s="532" t="s">
        <v>437</v>
      </c>
      <c r="E395" s="533">
        <v>3550004</v>
      </c>
      <c r="F395" s="533">
        <v>1132</v>
      </c>
      <c r="G395" s="534">
        <v>26329</v>
      </c>
      <c r="H395" s="539"/>
      <c r="I395" s="532" t="s">
        <v>409</v>
      </c>
      <c r="J395" s="532" t="s">
        <v>1995</v>
      </c>
      <c r="K395" s="535">
        <v>80.69</v>
      </c>
      <c r="L395" s="536"/>
      <c r="M395" s="537" t="s">
        <v>151</v>
      </c>
      <c r="N395" s="537" t="s">
        <v>141</v>
      </c>
      <c r="O395" s="538">
        <f t="shared" si="6"/>
        <v>33.546069321075841</v>
      </c>
    </row>
    <row r="396" spans="1:15" s="225" customFormat="1" ht="31.5">
      <c r="A396" s="532" t="s">
        <v>406</v>
      </c>
      <c r="B396" s="533">
        <v>355</v>
      </c>
      <c r="C396" s="532" t="s">
        <v>416</v>
      </c>
      <c r="D396" s="532" t="s">
        <v>437</v>
      </c>
      <c r="E396" s="533">
        <v>3550004</v>
      </c>
      <c r="F396" s="533">
        <v>1133</v>
      </c>
      <c r="G396" s="534">
        <v>26389</v>
      </c>
      <c r="H396" s="533">
        <v>2</v>
      </c>
      <c r="I396" s="532" t="s">
        <v>409</v>
      </c>
      <c r="J396" s="532" t="s">
        <v>2017</v>
      </c>
      <c r="K396" s="535">
        <v>556.17999999999995</v>
      </c>
      <c r="L396" s="536"/>
      <c r="M396" s="537" t="s">
        <v>151</v>
      </c>
      <c r="N396" s="537" t="s">
        <v>141</v>
      </c>
      <c r="O396" s="538">
        <f t="shared" si="6"/>
        <v>231.22633331262807</v>
      </c>
    </row>
    <row r="397" spans="1:15" s="225" customFormat="1" ht="31.5">
      <c r="A397" s="532" t="s">
        <v>406</v>
      </c>
      <c r="B397" s="533">
        <v>355</v>
      </c>
      <c r="C397" s="532" t="s">
        <v>416</v>
      </c>
      <c r="D397" s="532" t="s">
        <v>437</v>
      </c>
      <c r="E397" s="533">
        <v>3550004</v>
      </c>
      <c r="F397" s="533">
        <v>1134</v>
      </c>
      <c r="G397" s="534">
        <v>26542</v>
      </c>
      <c r="H397" s="533">
        <v>4</v>
      </c>
      <c r="I397" s="532" t="s">
        <v>409</v>
      </c>
      <c r="J397" s="532" t="s">
        <v>2005</v>
      </c>
      <c r="K397" s="535">
        <v>1195.54</v>
      </c>
      <c r="L397" s="536"/>
      <c r="M397" s="537" t="s">
        <v>151</v>
      </c>
      <c r="N397" s="537" t="s">
        <v>141</v>
      </c>
      <c r="O397" s="538">
        <f t="shared" si="6"/>
        <v>497.03392881545432</v>
      </c>
    </row>
    <row r="398" spans="1:15" s="225" customFormat="1" ht="31.5">
      <c r="A398" s="532" t="s">
        <v>406</v>
      </c>
      <c r="B398" s="533">
        <v>355</v>
      </c>
      <c r="C398" s="532" t="s">
        <v>416</v>
      </c>
      <c r="D398" s="532" t="s">
        <v>437</v>
      </c>
      <c r="E398" s="533">
        <v>3550004</v>
      </c>
      <c r="F398" s="533">
        <v>1135</v>
      </c>
      <c r="G398" s="534">
        <v>26542</v>
      </c>
      <c r="H398" s="533">
        <v>-4</v>
      </c>
      <c r="I398" s="532" t="s">
        <v>409</v>
      </c>
      <c r="J398" s="532" t="s">
        <v>2010</v>
      </c>
      <c r="K398" s="535">
        <v>-589.96</v>
      </c>
      <c r="L398" s="536"/>
      <c r="M398" s="537" t="s">
        <v>151</v>
      </c>
      <c r="N398" s="537" t="s">
        <v>141</v>
      </c>
      <c r="O398" s="538">
        <f t="shared" si="6"/>
        <v>-245.27003416361262</v>
      </c>
    </row>
    <row r="399" spans="1:15" s="225" customFormat="1" ht="31.5">
      <c r="A399" s="532" t="s">
        <v>406</v>
      </c>
      <c r="B399" s="533">
        <v>355</v>
      </c>
      <c r="C399" s="532" t="s">
        <v>416</v>
      </c>
      <c r="D399" s="532" t="s">
        <v>437</v>
      </c>
      <c r="E399" s="533">
        <v>3550004</v>
      </c>
      <c r="F399" s="533">
        <v>1136</v>
      </c>
      <c r="G399" s="534">
        <v>26542</v>
      </c>
      <c r="H399" s="533">
        <v>2</v>
      </c>
      <c r="I399" s="532" t="s">
        <v>409</v>
      </c>
      <c r="J399" s="532" t="s">
        <v>2018</v>
      </c>
      <c r="K399" s="535">
        <v>286.05</v>
      </c>
      <c r="L399" s="536"/>
      <c r="M399" s="537" t="s">
        <v>151</v>
      </c>
      <c r="N399" s="537" t="s">
        <v>141</v>
      </c>
      <c r="O399" s="538">
        <f t="shared" si="6"/>
        <v>118.92245791664078</v>
      </c>
    </row>
    <row r="400" spans="1:15" s="225" customFormat="1" ht="31.5">
      <c r="A400" s="532" t="s">
        <v>406</v>
      </c>
      <c r="B400" s="533">
        <v>355</v>
      </c>
      <c r="C400" s="532" t="s">
        <v>416</v>
      </c>
      <c r="D400" s="532" t="s">
        <v>437</v>
      </c>
      <c r="E400" s="533">
        <v>3550004</v>
      </c>
      <c r="F400" s="533">
        <v>1138</v>
      </c>
      <c r="G400" s="534">
        <v>26754</v>
      </c>
      <c r="H400" s="533">
        <v>10</v>
      </c>
      <c r="I400" s="532" t="s">
        <v>409</v>
      </c>
      <c r="J400" s="532" t="s">
        <v>2005</v>
      </c>
      <c r="K400" s="535">
        <v>2401.06</v>
      </c>
      <c r="L400" s="536"/>
      <c r="M400" s="537" t="s">
        <v>151</v>
      </c>
      <c r="N400" s="537" t="s">
        <v>141</v>
      </c>
      <c r="O400" s="538">
        <f t="shared" si="6"/>
        <v>998.2169439095594</v>
      </c>
    </row>
    <row r="401" spans="1:15" s="225" customFormat="1" ht="31.5">
      <c r="A401" s="532" t="s">
        <v>406</v>
      </c>
      <c r="B401" s="533">
        <v>355</v>
      </c>
      <c r="C401" s="532" t="s">
        <v>416</v>
      </c>
      <c r="D401" s="532" t="s">
        <v>437</v>
      </c>
      <c r="E401" s="533">
        <v>3550004</v>
      </c>
      <c r="F401" s="533">
        <v>1139</v>
      </c>
      <c r="G401" s="534">
        <v>26754</v>
      </c>
      <c r="H401" s="533">
        <v>-10</v>
      </c>
      <c r="I401" s="532" t="s">
        <v>409</v>
      </c>
      <c r="J401" s="532" t="s">
        <v>2010</v>
      </c>
      <c r="K401" s="535">
        <v>-1498.7</v>
      </c>
      <c r="L401" s="536"/>
      <c r="M401" s="537" t="s">
        <v>151</v>
      </c>
      <c r="N401" s="537" t="s">
        <v>141</v>
      </c>
      <c r="O401" s="538">
        <f t="shared" si="6"/>
        <v>-623.06969998136526</v>
      </c>
    </row>
    <row r="402" spans="1:15" s="225" customFormat="1" ht="31.5">
      <c r="A402" s="532" t="s">
        <v>406</v>
      </c>
      <c r="B402" s="533">
        <v>355</v>
      </c>
      <c r="C402" s="532" t="s">
        <v>416</v>
      </c>
      <c r="D402" s="532" t="s">
        <v>437</v>
      </c>
      <c r="E402" s="533">
        <v>3550004</v>
      </c>
      <c r="F402" s="533">
        <v>1140</v>
      </c>
      <c r="G402" s="534">
        <v>26754</v>
      </c>
      <c r="H402" s="533">
        <v>2</v>
      </c>
      <c r="I402" s="532" t="s">
        <v>409</v>
      </c>
      <c r="J402" s="532" t="s">
        <v>2019</v>
      </c>
      <c r="K402" s="535">
        <v>407.86</v>
      </c>
      <c r="L402" s="536"/>
      <c r="M402" s="537" t="s">
        <v>151</v>
      </c>
      <c r="N402" s="537" t="s">
        <v>141</v>
      </c>
      <c r="O402" s="538">
        <f t="shared" si="6"/>
        <v>169.5637604820175</v>
      </c>
    </row>
    <row r="403" spans="1:15" s="225" customFormat="1" ht="31.5">
      <c r="A403" s="532" t="s">
        <v>406</v>
      </c>
      <c r="B403" s="533">
        <v>355</v>
      </c>
      <c r="C403" s="532" t="s">
        <v>416</v>
      </c>
      <c r="D403" s="532" t="s">
        <v>437</v>
      </c>
      <c r="E403" s="533">
        <v>3550004</v>
      </c>
      <c r="F403" s="533">
        <v>1141</v>
      </c>
      <c r="G403" s="534">
        <v>26754</v>
      </c>
      <c r="H403" s="539"/>
      <c r="I403" s="532" t="s">
        <v>409</v>
      </c>
      <c r="J403" s="532" t="s">
        <v>2020</v>
      </c>
      <c r="K403" s="535">
        <v>1089.76</v>
      </c>
      <c r="L403" s="536"/>
      <c r="M403" s="537" t="s">
        <v>151</v>
      </c>
      <c r="N403" s="537" t="s">
        <v>141</v>
      </c>
      <c r="O403" s="538">
        <f t="shared" si="6"/>
        <v>453.05694018262</v>
      </c>
    </row>
    <row r="404" spans="1:15" s="225" customFormat="1" ht="31.5">
      <c r="A404" s="532" t="s">
        <v>406</v>
      </c>
      <c r="B404" s="533">
        <v>355</v>
      </c>
      <c r="C404" s="532" t="s">
        <v>416</v>
      </c>
      <c r="D404" s="532" t="s">
        <v>437</v>
      </c>
      <c r="E404" s="533">
        <v>3550004</v>
      </c>
      <c r="F404" s="533">
        <v>1142</v>
      </c>
      <c r="G404" s="534">
        <v>27029</v>
      </c>
      <c r="H404" s="533">
        <v>12</v>
      </c>
      <c r="I404" s="532" t="s">
        <v>409</v>
      </c>
      <c r="J404" s="532" t="s">
        <v>2005</v>
      </c>
      <c r="K404" s="535">
        <v>4873.28</v>
      </c>
      <c r="L404" s="536"/>
      <c r="M404" s="537" t="s">
        <v>151</v>
      </c>
      <c r="N404" s="537" t="s">
        <v>141</v>
      </c>
      <c r="O404" s="538">
        <f t="shared" si="6"/>
        <v>2026.0179539101805</v>
      </c>
    </row>
    <row r="405" spans="1:15" s="225" customFormat="1" ht="31.5">
      <c r="A405" s="532" t="s">
        <v>406</v>
      </c>
      <c r="B405" s="533">
        <v>355</v>
      </c>
      <c r="C405" s="532" t="s">
        <v>416</v>
      </c>
      <c r="D405" s="532" t="s">
        <v>437</v>
      </c>
      <c r="E405" s="533">
        <v>3550004</v>
      </c>
      <c r="F405" s="533">
        <v>1143</v>
      </c>
      <c r="G405" s="534">
        <v>27029</v>
      </c>
      <c r="H405" s="533">
        <v>-12</v>
      </c>
      <c r="I405" s="532" t="s">
        <v>409</v>
      </c>
      <c r="J405" s="532" t="s">
        <v>2010</v>
      </c>
      <c r="K405" s="535">
        <v>-1819.32</v>
      </c>
      <c r="L405" s="536"/>
      <c r="M405" s="537" t="s">
        <v>151</v>
      </c>
      <c r="N405" s="537" t="s">
        <v>141</v>
      </c>
      <c r="O405" s="538">
        <f t="shared" si="6"/>
        <v>-756.36429343437464</v>
      </c>
    </row>
    <row r="406" spans="1:15" s="225" customFormat="1" ht="31.5">
      <c r="A406" s="532" t="s">
        <v>406</v>
      </c>
      <c r="B406" s="533">
        <v>355</v>
      </c>
      <c r="C406" s="532" t="s">
        <v>416</v>
      </c>
      <c r="D406" s="532" t="s">
        <v>437</v>
      </c>
      <c r="E406" s="533">
        <v>3550004</v>
      </c>
      <c r="F406" s="533">
        <v>1145</v>
      </c>
      <c r="G406" s="534">
        <v>27180</v>
      </c>
      <c r="H406" s="533">
        <v>-1</v>
      </c>
      <c r="I406" s="532" t="s">
        <v>409</v>
      </c>
      <c r="J406" s="532" t="s">
        <v>2021</v>
      </c>
      <c r="K406" s="535">
        <v>-151.61000000000001</v>
      </c>
      <c r="L406" s="536"/>
      <c r="M406" s="537" t="s">
        <v>151</v>
      </c>
      <c r="N406" s="537" t="s">
        <v>141</v>
      </c>
      <c r="O406" s="538">
        <f t="shared" si="6"/>
        <v>-63.030357786197897</v>
      </c>
    </row>
    <row r="407" spans="1:15" s="225" customFormat="1" ht="31.5">
      <c r="A407" s="532" t="s">
        <v>406</v>
      </c>
      <c r="B407" s="533">
        <v>355</v>
      </c>
      <c r="C407" s="532" t="s">
        <v>416</v>
      </c>
      <c r="D407" s="532" t="s">
        <v>437</v>
      </c>
      <c r="E407" s="533">
        <v>3550004</v>
      </c>
      <c r="F407" s="533">
        <v>1146</v>
      </c>
      <c r="G407" s="534">
        <v>27210</v>
      </c>
      <c r="H407" s="533">
        <v>9</v>
      </c>
      <c r="I407" s="532" t="s">
        <v>409</v>
      </c>
      <c r="J407" s="532" t="s">
        <v>2005</v>
      </c>
      <c r="K407" s="535">
        <v>2243.81</v>
      </c>
      <c r="L407" s="536"/>
      <c r="M407" s="537" t="s">
        <v>151</v>
      </c>
      <c r="N407" s="537" t="s">
        <v>141</v>
      </c>
      <c r="O407" s="538">
        <f t="shared" si="6"/>
        <v>932.84181191378332</v>
      </c>
    </row>
    <row r="408" spans="1:15" s="225" customFormat="1" ht="31.5">
      <c r="A408" s="532" t="s">
        <v>406</v>
      </c>
      <c r="B408" s="533">
        <v>355</v>
      </c>
      <c r="C408" s="532" t="s">
        <v>416</v>
      </c>
      <c r="D408" s="532" t="s">
        <v>437</v>
      </c>
      <c r="E408" s="533">
        <v>3550004</v>
      </c>
      <c r="F408" s="533">
        <v>1147</v>
      </c>
      <c r="G408" s="534">
        <v>27210</v>
      </c>
      <c r="H408" s="533">
        <v>-9</v>
      </c>
      <c r="I408" s="532" t="s">
        <v>409</v>
      </c>
      <c r="J408" s="532" t="s">
        <v>2010</v>
      </c>
      <c r="K408" s="535">
        <v>-1392.21</v>
      </c>
      <c r="L408" s="536"/>
      <c r="M408" s="537" t="s">
        <v>151</v>
      </c>
      <c r="N408" s="537" t="s">
        <v>141</v>
      </c>
      <c r="O408" s="538">
        <f t="shared" si="6"/>
        <v>-578.79753587179323</v>
      </c>
    </row>
    <row r="409" spans="1:15" s="225" customFormat="1" ht="31.5">
      <c r="A409" s="532" t="s">
        <v>406</v>
      </c>
      <c r="B409" s="533">
        <v>355</v>
      </c>
      <c r="C409" s="532" t="s">
        <v>416</v>
      </c>
      <c r="D409" s="532" t="s">
        <v>437</v>
      </c>
      <c r="E409" s="533">
        <v>3550004</v>
      </c>
      <c r="F409" s="533">
        <v>1148</v>
      </c>
      <c r="G409" s="534">
        <v>27484</v>
      </c>
      <c r="H409" s="533">
        <v>-2</v>
      </c>
      <c r="I409" s="532" t="s">
        <v>409</v>
      </c>
      <c r="J409" s="532" t="s">
        <v>2022</v>
      </c>
      <c r="K409" s="535">
        <v>-309.38</v>
      </c>
      <c r="L409" s="536"/>
      <c r="M409" s="537" t="s">
        <v>151</v>
      </c>
      <c r="N409" s="537" t="s">
        <v>141</v>
      </c>
      <c r="O409" s="538">
        <f t="shared" si="6"/>
        <v>-128.62167463817627</v>
      </c>
    </row>
    <row r="410" spans="1:15" s="225" customFormat="1" ht="31.5">
      <c r="A410" s="532" t="s">
        <v>406</v>
      </c>
      <c r="B410" s="533">
        <v>355</v>
      </c>
      <c r="C410" s="532" t="s">
        <v>416</v>
      </c>
      <c r="D410" s="532" t="s">
        <v>437</v>
      </c>
      <c r="E410" s="533">
        <v>3550004</v>
      </c>
      <c r="F410" s="533">
        <v>1149</v>
      </c>
      <c r="G410" s="534">
        <v>27484</v>
      </c>
      <c r="H410" s="533">
        <v>-2</v>
      </c>
      <c r="I410" s="532" t="s">
        <v>409</v>
      </c>
      <c r="J410" s="532" t="s">
        <v>2023</v>
      </c>
      <c r="K410" s="535">
        <v>-309.38</v>
      </c>
      <c r="L410" s="536"/>
      <c r="M410" s="537" t="s">
        <v>151</v>
      </c>
      <c r="N410" s="537" t="s">
        <v>141</v>
      </c>
      <c r="O410" s="538">
        <f t="shared" ref="O410:O473" si="7">+K410*E$3012</f>
        <v>-128.62167463817627</v>
      </c>
    </row>
    <row r="411" spans="1:15" s="225" customFormat="1" ht="31.5">
      <c r="A411" s="532" t="s">
        <v>406</v>
      </c>
      <c r="B411" s="533">
        <v>355</v>
      </c>
      <c r="C411" s="532" t="s">
        <v>416</v>
      </c>
      <c r="D411" s="532" t="s">
        <v>437</v>
      </c>
      <c r="E411" s="533">
        <v>3550004</v>
      </c>
      <c r="F411" s="533">
        <v>1150</v>
      </c>
      <c r="G411" s="534">
        <v>27667</v>
      </c>
      <c r="H411" s="533">
        <v>16</v>
      </c>
      <c r="I411" s="532" t="s">
        <v>409</v>
      </c>
      <c r="J411" s="532" t="s">
        <v>2005</v>
      </c>
      <c r="K411" s="535">
        <v>7334.97</v>
      </c>
      <c r="L411" s="536"/>
      <c r="M411" s="537" t="s">
        <v>151</v>
      </c>
      <c r="N411" s="537" t="s">
        <v>141</v>
      </c>
      <c r="O411" s="538">
        <f t="shared" si="7"/>
        <v>3049.4412205727062</v>
      </c>
    </row>
    <row r="412" spans="1:15" s="225" customFormat="1" ht="31.5">
      <c r="A412" s="532" t="s">
        <v>406</v>
      </c>
      <c r="B412" s="533">
        <v>355</v>
      </c>
      <c r="C412" s="532" t="s">
        <v>416</v>
      </c>
      <c r="D412" s="532" t="s">
        <v>437</v>
      </c>
      <c r="E412" s="533">
        <v>3550004</v>
      </c>
      <c r="F412" s="533">
        <v>1151</v>
      </c>
      <c r="G412" s="534">
        <v>27667</v>
      </c>
      <c r="H412" s="533">
        <v>-16</v>
      </c>
      <c r="I412" s="532" t="s">
        <v>409</v>
      </c>
      <c r="J412" s="532" t="s">
        <v>2010</v>
      </c>
      <c r="K412" s="535">
        <v>-2486.2399999999998</v>
      </c>
      <c r="L412" s="536"/>
      <c r="M412" s="537" t="s">
        <v>151</v>
      </c>
      <c r="N412" s="537" t="s">
        <v>141</v>
      </c>
      <c r="O412" s="538">
        <f t="shared" si="7"/>
        <v>-1033.62968631592</v>
      </c>
    </row>
    <row r="413" spans="1:15" s="225" customFormat="1" ht="31.5">
      <c r="A413" s="532" t="s">
        <v>406</v>
      </c>
      <c r="B413" s="533">
        <v>355</v>
      </c>
      <c r="C413" s="532" t="s">
        <v>416</v>
      </c>
      <c r="D413" s="532" t="s">
        <v>437</v>
      </c>
      <c r="E413" s="533">
        <v>3550004</v>
      </c>
      <c r="F413" s="533">
        <v>1152</v>
      </c>
      <c r="G413" s="534">
        <v>27667</v>
      </c>
      <c r="H413" s="533">
        <v>1</v>
      </c>
      <c r="I413" s="532" t="s">
        <v>409</v>
      </c>
      <c r="J413" s="532" t="s">
        <v>2024</v>
      </c>
      <c r="K413" s="535">
        <v>260.10000000000002</v>
      </c>
      <c r="L413" s="536"/>
      <c r="M413" s="537" t="s">
        <v>151</v>
      </c>
      <c r="N413" s="537" t="s">
        <v>141</v>
      </c>
      <c r="O413" s="538">
        <f t="shared" si="7"/>
        <v>108.13400211193242</v>
      </c>
    </row>
    <row r="414" spans="1:15" s="225" customFormat="1" ht="31.5">
      <c r="A414" s="532" t="s">
        <v>406</v>
      </c>
      <c r="B414" s="533">
        <v>355</v>
      </c>
      <c r="C414" s="532" t="s">
        <v>416</v>
      </c>
      <c r="D414" s="532" t="s">
        <v>437</v>
      </c>
      <c r="E414" s="533">
        <v>3550004</v>
      </c>
      <c r="F414" s="533">
        <v>1153</v>
      </c>
      <c r="G414" s="534">
        <v>27667</v>
      </c>
      <c r="H414" s="542">
        <v>13</v>
      </c>
      <c r="I414" s="532" t="s">
        <v>409</v>
      </c>
      <c r="J414" s="532" t="s">
        <v>2025</v>
      </c>
      <c r="K414" s="535">
        <v>3282.14</v>
      </c>
      <c r="L414" s="536"/>
      <c r="M414" s="537" t="s">
        <v>151</v>
      </c>
      <c r="N414" s="537" t="s">
        <v>141</v>
      </c>
      <c r="O414" s="538">
        <f t="shared" si="7"/>
        <v>1364.5172383377846</v>
      </c>
    </row>
    <row r="415" spans="1:15" s="225" customFormat="1" ht="31.5">
      <c r="A415" s="532" t="s">
        <v>406</v>
      </c>
      <c r="B415" s="533">
        <v>355</v>
      </c>
      <c r="C415" s="532" t="s">
        <v>416</v>
      </c>
      <c r="D415" s="532" t="s">
        <v>437</v>
      </c>
      <c r="E415" s="533">
        <v>3550004</v>
      </c>
      <c r="F415" s="533">
        <v>1154</v>
      </c>
      <c r="G415" s="534">
        <v>27667</v>
      </c>
      <c r="H415" s="542">
        <v>19</v>
      </c>
      <c r="I415" s="532" t="s">
        <v>409</v>
      </c>
      <c r="J415" s="532" t="s">
        <v>2026</v>
      </c>
      <c r="K415" s="535">
        <v>4158.6000000000004</v>
      </c>
      <c r="L415" s="536"/>
      <c r="M415" s="537" t="s">
        <v>151</v>
      </c>
      <c r="N415" s="537" t="s">
        <v>141</v>
      </c>
      <c r="O415" s="538">
        <f t="shared" si="7"/>
        <v>1728.896813466675</v>
      </c>
    </row>
    <row r="416" spans="1:15" s="225" customFormat="1" ht="31.5">
      <c r="A416" s="532" t="s">
        <v>406</v>
      </c>
      <c r="B416" s="533">
        <v>355</v>
      </c>
      <c r="C416" s="532" t="s">
        <v>416</v>
      </c>
      <c r="D416" s="532" t="s">
        <v>437</v>
      </c>
      <c r="E416" s="533">
        <v>3550004</v>
      </c>
      <c r="F416" s="533">
        <v>1155</v>
      </c>
      <c r="G416" s="534">
        <v>27667</v>
      </c>
      <c r="H416" s="542">
        <v>-8</v>
      </c>
      <c r="I416" s="532" t="s">
        <v>409</v>
      </c>
      <c r="J416" s="532" t="s">
        <v>2027</v>
      </c>
      <c r="K416" s="535">
        <v>-1243.1199999999999</v>
      </c>
      <c r="L416" s="536"/>
      <c r="M416" s="537" t="s">
        <v>151</v>
      </c>
      <c r="N416" s="537" t="s">
        <v>141</v>
      </c>
      <c r="O416" s="538">
        <f t="shared" si="7"/>
        <v>-516.81484315796001</v>
      </c>
    </row>
    <row r="417" spans="1:15" s="225" customFormat="1" ht="31.5">
      <c r="A417" s="532" t="s">
        <v>406</v>
      </c>
      <c r="B417" s="533">
        <v>355</v>
      </c>
      <c r="C417" s="532" t="s">
        <v>416</v>
      </c>
      <c r="D417" s="532" t="s">
        <v>437</v>
      </c>
      <c r="E417" s="533">
        <v>3550004</v>
      </c>
      <c r="F417" s="533">
        <v>1156</v>
      </c>
      <c r="G417" s="534">
        <v>27667</v>
      </c>
      <c r="H417" s="542">
        <v>29</v>
      </c>
      <c r="I417" s="532" t="s">
        <v>409</v>
      </c>
      <c r="J417" s="532" t="s">
        <v>2028</v>
      </c>
      <c r="K417" s="535">
        <v>14822.31</v>
      </c>
      <c r="L417" s="536"/>
      <c r="M417" s="537" t="s">
        <v>151</v>
      </c>
      <c r="N417" s="537" t="s">
        <v>141</v>
      </c>
      <c r="O417" s="538">
        <f t="shared" si="7"/>
        <v>6162.2287614137513</v>
      </c>
    </row>
    <row r="418" spans="1:15" s="225" customFormat="1" ht="31.5">
      <c r="A418" s="532" t="s">
        <v>406</v>
      </c>
      <c r="B418" s="533">
        <v>355</v>
      </c>
      <c r="C418" s="532" t="s">
        <v>416</v>
      </c>
      <c r="D418" s="532" t="s">
        <v>437</v>
      </c>
      <c r="E418" s="533">
        <v>3550004</v>
      </c>
      <c r="F418" s="533">
        <v>1157</v>
      </c>
      <c r="G418" s="534">
        <v>27667</v>
      </c>
      <c r="H418" s="542">
        <v>4</v>
      </c>
      <c r="I418" s="532" t="s">
        <v>409</v>
      </c>
      <c r="J418" s="532" t="s">
        <v>2029</v>
      </c>
      <c r="K418" s="535">
        <v>1542.76</v>
      </c>
      <c r="L418" s="536"/>
      <c r="M418" s="537" t="s">
        <v>151</v>
      </c>
      <c r="N418" s="537" t="s">
        <v>141</v>
      </c>
      <c r="O418" s="538">
        <f t="shared" si="7"/>
        <v>641.38720914342503</v>
      </c>
    </row>
    <row r="419" spans="1:15" s="225" customFormat="1" ht="31.5">
      <c r="A419" s="532" t="s">
        <v>406</v>
      </c>
      <c r="B419" s="533">
        <v>355</v>
      </c>
      <c r="C419" s="532" t="s">
        <v>416</v>
      </c>
      <c r="D419" s="532" t="s">
        <v>437</v>
      </c>
      <c r="E419" s="533">
        <v>3550004</v>
      </c>
      <c r="F419" s="533">
        <v>1158</v>
      </c>
      <c r="G419" s="534">
        <v>27667</v>
      </c>
      <c r="H419" s="533">
        <v>2</v>
      </c>
      <c r="I419" s="532" t="s">
        <v>409</v>
      </c>
      <c r="J419" s="532" t="s">
        <v>2030</v>
      </c>
      <c r="K419" s="535">
        <v>456.56</v>
      </c>
      <c r="L419" s="536"/>
      <c r="M419" s="537" t="s">
        <v>151</v>
      </c>
      <c r="N419" s="537" t="s">
        <v>141</v>
      </c>
      <c r="O419" s="538">
        <f t="shared" si="7"/>
        <v>189.81030374557423</v>
      </c>
    </row>
    <row r="420" spans="1:15" s="225" customFormat="1" ht="31.5">
      <c r="A420" s="532" t="s">
        <v>406</v>
      </c>
      <c r="B420" s="533">
        <v>355</v>
      </c>
      <c r="C420" s="532" t="s">
        <v>416</v>
      </c>
      <c r="D420" s="532" t="s">
        <v>437</v>
      </c>
      <c r="E420" s="533">
        <v>3550004</v>
      </c>
      <c r="F420" s="533">
        <v>1159</v>
      </c>
      <c r="G420" s="534">
        <v>27880</v>
      </c>
      <c r="H420" s="543"/>
      <c r="I420" s="532" t="s">
        <v>409</v>
      </c>
      <c r="J420" s="532" t="s">
        <v>2031</v>
      </c>
      <c r="K420" s="535">
        <v>202.03</v>
      </c>
      <c r="L420" s="536"/>
      <c r="M420" s="537" t="s">
        <v>151</v>
      </c>
      <c r="N420" s="537" t="s">
        <v>141</v>
      </c>
      <c r="O420" s="538">
        <f t="shared" si="7"/>
        <v>83.99197403565438</v>
      </c>
    </row>
    <row r="421" spans="1:15" s="225" customFormat="1" ht="31.5">
      <c r="A421" s="532" t="s">
        <v>406</v>
      </c>
      <c r="B421" s="533">
        <v>355</v>
      </c>
      <c r="C421" s="532" t="s">
        <v>416</v>
      </c>
      <c r="D421" s="532" t="s">
        <v>437</v>
      </c>
      <c r="E421" s="533">
        <v>3550004</v>
      </c>
      <c r="F421" s="533">
        <v>1160</v>
      </c>
      <c r="G421" s="534">
        <v>27880</v>
      </c>
      <c r="H421" s="542">
        <v>-1</v>
      </c>
      <c r="I421" s="532" t="s">
        <v>409</v>
      </c>
      <c r="J421" s="532" t="s">
        <v>2032</v>
      </c>
      <c r="K421" s="535">
        <v>-169.7</v>
      </c>
      <c r="L421" s="536"/>
      <c r="M421" s="537" t="s">
        <v>151</v>
      </c>
      <c r="N421" s="537" t="s">
        <v>141</v>
      </c>
      <c r="O421" s="538">
        <f t="shared" si="7"/>
        <v>-70.551096341387648</v>
      </c>
    </row>
    <row r="422" spans="1:15" s="225" customFormat="1" ht="31.5">
      <c r="A422" s="532" t="s">
        <v>406</v>
      </c>
      <c r="B422" s="533">
        <v>355</v>
      </c>
      <c r="C422" s="532" t="s">
        <v>416</v>
      </c>
      <c r="D422" s="532" t="s">
        <v>437</v>
      </c>
      <c r="E422" s="533">
        <v>3550004</v>
      </c>
      <c r="F422" s="533">
        <v>1161</v>
      </c>
      <c r="G422" s="534">
        <v>27880</v>
      </c>
      <c r="H422" s="533">
        <v>2</v>
      </c>
      <c r="I422" s="532" t="s">
        <v>409</v>
      </c>
      <c r="J422" s="532" t="s">
        <v>2033</v>
      </c>
      <c r="K422" s="535">
        <v>507.76</v>
      </c>
      <c r="L422" s="536"/>
      <c r="M422" s="537" t="s">
        <v>151</v>
      </c>
      <c r="N422" s="537" t="s">
        <v>141</v>
      </c>
      <c r="O422" s="538">
        <f t="shared" si="7"/>
        <v>211.09619727933409</v>
      </c>
    </row>
    <row r="423" spans="1:15" s="225" customFormat="1" ht="31.5">
      <c r="A423" s="532" t="s">
        <v>406</v>
      </c>
      <c r="B423" s="533">
        <v>355</v>
      </c>
      <c r="C423" s="532" t="s">
        <v>416</v>
      </c>
      <c r="D423" s="532" t="s">
        <v>437</v>
      </c>
      <c r="E423" s="533">
        <v>3550004</v>
      </c>
      <c r="F423" s="533">
        <v>1162</v>
      </c>
      <c r="G423" s="534">
        <v>28064</v>
      </c>
      <c r="H423" s="533">
        <v>7</v>
      </c>
      <c r="I423" s="532" t="s">
        <v>409</v>
      </c>
      <c r="J423" s="532" t="s">
        <v>2005</v>
      </c>
      <c r="K423" s="535">
        <v>2753.44</v>
      </c>
      <c r="L423" s="536"/>
      <c r="M423" s="537" t="s">
        <v>151</v>
      </c>
      <c r="N423" s="537" t="s">
        <v>141</v>
      </c>
      <c r="O423" s="538">
        <f t="shared" si="7"/>
        <v>1144.7154431952295</v>
      </c>
    </row>
    <row r="424" spans="1:15" s="225" customFormat="1" ht="31.5">
      <c r="A424" s="532" t="s">
        <v>406</v>
      </c>
      <c r="B424" s="533">
        <v>355</v>
      </c>
      <c r="C424" s="532" t="s">
        <v>416</v>
      </c>
      <c r="D424" s="532" t="s">
        <v>437</v>
      </c>
      <c r="E424" s="533">
        <v>3550004</v>
      </c>
      <c r="F424" s="533">
        <v>1163</v>
      </c>
      <c r="G424" s="534">
        <v>28064</v>
      </c>
      <c r="H424" s="533">
        <v>-7</v>
      </c>
      <c r="I424" s="532" t="s">
        <v>409</v>
      </c>
      <c r="J424" s="532" t="s">
        <v>2010</v>
      </c>
      <c r="K424" s="535">
        <v>-1187.9000000000001</v>
      </c>
      <c r="L424" s="536"/>
      <c r="M424" s="537" t="s">
        <v>151</v>
      </c>
      <c r="N424" s="537" t="s">
        <v>141</v>
      </c>
      <c r="O424" s="538">
        <f t="shared" si="7"/>
        <v>-493.85767438971362</v>
      </c>
    </row>
    <row r="425" spans="1:15" s="225" customFormat="1" ht="31.5">
      <c r="A425" s="532" t="s">
        <v>406</v>
      </c>
      <c r="B425" s="533">
        <v>355</v>
      </c>
      <c r="C425" s="532" t="s">
        <v>416</v>
      </c>
      <c r="D425" s="532" t="s">
        <v>437</v>
      </c>
      <c r="E425" s="533">
        <v>3550004</v>
      </c>
      <c r="F425" s="533">
        <v>1164</v>
      </c>
      <c r="G425" s="534">
        <v>28064</v>
      </c>
      <c r="H425" s="539"/>
      <c r="I425" s="532" t="s">
        <v>409</v>
      </c>
      <c r="J425" s="532" t="s">
        <v>2034</v>
      </c>
      <c r="K425" s="535">
        <v>36.83</v>
      </c>
      <c r="L425" s="536"/>
      <c r="M425" s="537" t="s">
        <v>151</v>
      </c>
      <c r="N425" s="537" t="s">
        <v>141</v>
      </c>
      <c r="O425" s="538">
        <f t="shared" si="7"/>
        <v>15.311708180632335</v>
      </c>
    </row>
    <row r="426" spans="1:15" s="225" customFormat="1" ht="31.5">
      <c r="A426" s="532" t="s">
        <v>406</v>
      </c>
      <c r="B426" s="533">
        <v>355</v>
      </c>
      <c r="C426" s="532" t="s">
        <v>416</v>
      </c>
      <c r="D426" s="532" t="s">
        <v>437</v>
      </c>
      <c r="E426" s="533">
        <v>3550004</v>
      </c>
      <c r="F426" s="533">
        <v>1165</v>
      </c>
      <c r="G426" s="534">
        <v>28064</v>
      </c>
      <c r="H426" s="533">
        <v>2</v>
      </c>
      <c r="I426" s="532" t="s">
        <v>409</v>
      </c>
      <c r="J426" s="532" t="s">
        <v>2035</v>
      </c>
      <c r="K426" s="535">
        <v>462.71</v>
      </c>
      <c r="L426" s="536"/>
      <c r="M426" s="537" t="s">
        <v>151</v>
      </c>
      <c r="N426" s="537" t="s">
        <v>141</v>
      </c>
      <c r="O426" s="538">
        <f t="shared" si="7"/>
        <v>192.36710541027389</v>
      </c>
    </row>
    <row r="427" spans="1:15" s="225" customFormat="1" ht="31.5">
      <c r="A427" s="532" t="s">
        <v>406</v>
      </c>
      <c r="B427" s="533">
        <v>355</v>
      </c>
      <c r="C427" s="532" t="s">
        <v>416</v>
      </c>
      <c r="D427" s="532" t="s">
        <v>437</v>
      </c>
      <c r="E427" s="533">
        <v>3550004</v>
      </c>
      <c r="F427" s="533">
        <v>1166</v>
      </c>
      <c r="G427" s="534">
        <v>28033</v>
      </c>
      <c r="H427" s="533">
        <v>-35</v>
      </c>
      <c r="I427" s="532" t="s">
        <v>409</v>
      </c>
      <c r="J427" s="532" t="s">
        <v>2036</v>
      </c>
      <c r="K427" s="535">
        <v>-3737.95</v>
      </c>
      <c r="L427" s="536"/>
      <c r="M427" s="537" t="s">
        <v>151</v>
      </c>
      <c r="N427" s="537" t="s">
        <v>141</v>
      </c>
      <c r="O427" s="538">
        <f t="shared" si="7"/>
        <v>-1554.015737002298</v>
      </c>
    </row>
    <row r="428" spans="1:15" s="225" customFormat="1" ht="31.5">
      <c r="A428" s="532" t="s">
        <v>406</v>
      </c>
      <c r="B428" s="533">
        <v>355</v>
      </c>
      <c r="C428" s="532" t="s">
        <v>416</v>
      </c>
      <c r="D428" s="532" t="s">
        <v>437</v>
      </c>
      <c r="E428" s="533">
        <v>3550004</v>
      </c>
      <c r="F428" s="533">
        <v>1167</v>
      </c>
      <c r="G428" s="534">
        <v>28033</v>
      </c>
      <c r="H428" s="539"/>
      <c r="I428" s="532" t="s">
        <v>409</v>
      </c>
      <c r="J428" s="532" t="s">
        <v>2037</v>
      </c>
      <c r="K428" s="535">
        <v>-3720.59</v>
      </c>
      <c r="L428" s="536"/>
      <c r="M428" s="537" t="s">
        <v>151</v>
      </c>
      <c r="N428" s="537" t="s">
        <v>141</v>
      </c>
      <c r="O428" s="538">
        <f t="shared" si="7"/>
        <v>-1546.7984887260077</v>
      </c>
    </row>
    <row r="429" spans="1:15" s="225" customFormat="1" ht="31.5">
      <c r="A429" s="532" t="s">
        <v>406</v>
      </c>
      <c r="B429" s="533">
        <v>355</v>
      </c>
      <c r="C429" s="532" t="s">
        <v>416</v>
      </c>
      <c r="D429" s="532" t="s">
        <v>437</v>
      </c>
      <c r="E429" s="533">
        <v>3550004</v>
      </c>
      <c r="F429" s="533">
        <v>1168</v>
      </c>
      <c r="G429" s="534">
        <v>28429</v>
      </c>
      <c r="H429" s="533">
        <v>-38</v>
      </c>
      <c r="I429" s="532" t="s">
        <v>409</v>
      </c>
      <c r="J429" s="532" t="s">
        <v>2036</v>
      </c>
      <c r="K429" s="535">
        <v>-3694.61</v>
      </c>
      <c r="L429" s="536"/>
      <c r="M429" s="537" t="s">
        <v>151</v>
      </c>
      <c r="N429" s="537" t="s">
        <v>141</v>
      </c>
      <c r="O429" s="538">
        <f t="shared" si="7"/>
        <v>-1535.9975607180568</v>
      </c>
    </row>
    <row r="430" spans="1:15" s="225" customFormat="1" ht="31.5">
      <c r="A430" s="532" t="s">
        <v>406</v>
      </c>
      <c r="B430" s="533">
        <v>355</v>
      </c>
      <c r="C430" s="532" t="s">
        <v>416</v>
      </c>
      <c r="D430" s="532" t="s">
        <v>437</v>
      </c>
      <c r="E430" s="533">
        <v>3550004</v>
      </c>
      <c r="F430" s="533">
        <v>1175</v>
      </c>
      <c r="G430" s="534">
        <v>28641</v>
      </c>
      <c r="H430" s="533">
        <v>-1</v>
      </c>
      <c r="I430" s="532" t="s">
        <v>409</v>
      </c>
      <c r="J430" s="532" t="s">
        <v>2038</v>
      </c>
      <c r="K430" s="535">
        <v>-173.41</v>
      </c>
      <c r="L430" s="536"/>
      <c r="M430" s="537" t="s">
        <v>151</v>
      </c>
      <c r="N430" s="537" t="s">
        <v>141</v>
      </c>
      <c r="O430" s="538">
        <f t="shared" si="7"/>
        <v>-72.093492142369087</v>
      </c>
    </row>
    <row r="431" spans="1:15" s="225" customFormat="1" ht="31.5">
      <c r="A431" s="532" t="s">
        <v>406</v>
      </c>
      <c r="B431" s="533">
        <v>355</v>
      </c>
      <c r="C431" s="532" t="s">
        <v>416</v>
      </c>
      <c r="D431" s="532" t="s">
        <v>437</v>
      </c>
      <c r="E431" s="533">
        <v>3550004</v>
      </c>
      <c r="F431" s="533">
        <v>1176</v>
      </c>
      <c r="G431" s="534">
        <v>28945</v>
      </c>
      <c r="H431" s="542">
        <v>7</v>
      </c>
      <c r="I431" s="532" t="s">
        <v>409</v>
      </c>
      <c r="J431" s="532" t="s">
        <v>2005</v>
      </c>
      <c r="K431" s="535">
        <v>3208.88</v>
      </c>
      <c r="L431" s="536"/>
      <c r="M431" s="537" t="s">
        <v>151</v>
      </c>
      <c r="N431" s="537" t="s">
        <v>141</v>
      </c>
      <c r="O431" s="538">
        <f t="shared" si="7"/>
        <v>1334.0601180197527</v>
      </c>
    </row>
    <row r="432" spans="1:15" s="225" customFormat="1" ht="31.5">
      <c r="A432" s="532" t="s">
        <v>406</v>
      </c>
      <c r="B432" s="533">
        <v>355</v>
      </c>
      <c r="C432" s="532" t="s">
        <v>416</v>
      </c>
      <c r="D432" s="532" t="s">
        <v>437</v>
      </c>
      <c r="E432" s="533">
        <v>3550004</v>
      </c>
      <c r="F432" s="533">
        <v>1177</v>
      </c>
      <c r="G432" s="534">
        <v>28945</v>
      </c>
      <c r="H432" s="533">
        <v>-7</v>
      </c>
      <c r="I432" s="532" t="s">
        <v>409</v>
      </c>
      <c r="J432" s="532" t="s">
        <v>2010</v>
      </c>
      <c r="K432" s="535">
        <v>-1256.6400000000001</v>
      </c>
      <c r="L432" s="536"/>
      <c r="M432" s="537" t="s">
        <v>151</v>
      </c>
      <c r="N432" s="537" t="s">
        <v>141</v>
      </c>
      <c r="O432" s="538">
        <f t="shared" si="7"/>
        <v>-522.43564941921852</v>
      </c>
    </row>
    <row r="433" spans="1:15" s="225" customFormat="1" ht="31.5">
      <c r="A433" s="532" t="s">
        <v>406</v>
      </c>
      <c r="B433" s="533">
        <v>355</v>
      </c>
      <c r="C433" s="532" t="s">
        <v>416</v>
      </c>
      <c r="D433" s="532" t="s">
        <v>437</v>
      </c>
      <c r="E433" s="533">
        <v>3550004</v>
      </c>
      <c r="F433" s="533">
        <v>1178</v>
      </c>
      <c r="G433" s="534">
        <v>28975</v>
      </c>
      <c r="H433" s="533">
        <v>-37</v>
      </c>
      <c r="I433" s="532" t="s">
        <v>409</v>
      </c>
      <c r="J433" s="532" t="s">
        <v>2039</v>
      </c>
      <c r="K433" s="535">
        <v>-4502.47</v>
      </c>
      <c r="L433" s="536"/>
      <c r="M433" s="537" t="s">
        <v>151</v>
      </c>
      <c r="N433" s="537" t="s">
        <v>141</v>
      </c>
      <c r="O433" s="538">
        <f t="shared" si="7"/>
        <v>-1871.8573644325734</v>
      </c>
    </row>
    <row r="434" spans="1:15" s="225" customFormat="1" ht="31.5">
      <c r="A434" s="532" t="s">
        <v>406</v>
      </c>
      <c r="B434" s="533">
        <v>355</v>
      </c>
      <c r="C434" s="532" t="s">
        <v>416</v>
      </c>
      <c r="D434" s="532" t="s">
        <v>437</v>
      </c>
      <c r="E434" s="533">
        <v>3550004</v>
      </c>
      <c r="F434" s="533">
        <v>1179</v>
      </c>
      <c r="G434" s="534">
        <v>28975</v>
      </c>
      <c r="H434" s="533">
        <v>2</v>
      </c>
      <c r="I434" s="532" t="s">
        <v>409</v>
      </c>
      <c r="J434" s="532" t="s">
        <v>2040</v>
      </c>
      <c r="K434" s="535">
        <v>813.18</v>
      </c>
      <c r="L434" s="536"/>
      <c r="M434" s="537" t="s">
        <v>151</v>
      </c>
      <c r="N434" s="537" t="s">
        <v>141</v>
      </c>
      <c r="O434" s="538">
        <f t="shared" si="7"/>
        <v>338.07154108950863</v>
      </c>
    </row>
    <row r="435" spans="1:15" s="225" customFormat="1" ht="31.5">
      <c r="A435" s="532" t="s">
        <v>406</v>
      </c>
      <c r="B435" s="533">
        <v>355</v>
      </c>
      <c r="C435" s="532" t="s">
        <v>416</v>
      </c>
      <c r="D435" s="532" t="s">
        <v>437</v>
      </c>
      <c r="E435" s="533">
        <v>3550004</v>
      </c>
      <c r="F435" s="533">
        <v>1180</v>
      </c>
      <c r="G435" s="534">
        <v>28975</v>
      </c>
      <c r="H435" s="542">
        <v>-3</v>
      </c>
      <c r="I435" s="532" t="s">
        <v>409</v>
      </c>
      <c r="J435" s="532" t="s">
        <v>2041</v>
      </c>
      <c r="K435" s="535">
        <v>-538.55999999999995</v>
      </c>
      <c r="L435" s="536"/>
      <c r="M435" s="537" t="s">
        <v>151</v>
      </c>
      <c r="N435" s="537" t="s">
        <v>141</v>
      </c>
      <c r="O435" s="538">
        <f t="shared" si="7"/>
        <v>-223.90099260823649</v>
      </c>
    </row>
    <row r="436" spans="1:15" s="225" customFormat="1" ht="31.5">
      <c r="A436" s="532" t="s">
        <v>406</v>
      </c>
      <c r="B436" s="533">
        <v>355</v>
      </c>
      <c r="C436" s="532" t="s">
        <v>416</v>
      </c>
      <c r="D436" s="532" t="s">
        <v>437</v>
      </c>
      <c r="E436" s="533">
        <v>3550004</v>
      </c>
      <c r="F436" s="533">
        <v>1181</v>
      </c>
      <c r="G436" s="534">
        <v>29159</v>
      </c>
      <c r="H436" s="533">
        <v>1</v>
      </c>
      <c r="I436" s="532" t="s">
        <v>409</v>
      </c>
      <c r="J436" s="532" t="s">
        <v>2005</v>
      </c>
      <c r="K436" s="535">
        <v>411.97</v>
      </c>
      <c r="L436" s="536"/>
      <c r="M436" s="537" t="s">
        <v>151</v>
      </c>
      <c r="N436" s="537" t="s">
        <v>141</v>
      </c>
      <c r="O436" s="538">
        <f t="shared" si="7"/>
        <v>171.27245232623144</v>
      </c>
    </row>
    <row r="437" spans="1:15" s="225" customFormat="1" ht="31.5">
      <c r="A437" s="532" t="s">
        <v>406</v>
      </c>
      <c r="B437" s="533">
        <v>355</v>
      </c>
      <c r="C437" s="532" t="s">
        <v>416</v>
      </c>
      <c r="D437" s="532" t="s">
        <v>437</v>
      </c>
      <c r="E437" s="533">
        <v>3550004</v>
      </c>
      <c r="F437" s="533">
        <v>1182</v>
      </c>
      <c r="G437" s="534">
        <v>29159</v>
      </c>
      <c r="H437" s="533">
        <v>-1</v>
      </c>
      <c r="I437" s="532" t="s">
        <v>409</v>
      </c>
      <c r="J437" s="532" t="s">
        <v>2010</v>
      </c>
      <c r="K437" s="535">
        <v>-179.52</v>
      </c>
      <c r="L437" s="536"/>
      <c r="M437" s="537" t="s">
        <v>151</v>
      </c>
      <c r="N437" s="537" t="s">
        <v>141</v>
      </c>
      <c r="O437" s="538">
        <f t="shared" si="7"/>
        <v>-74.633664202745507</v>
      </c>
    </row>
    <row r="438" spans="1:15" s="225" customFormat="1" ht="31.5">
      <c r="A438" s="532" t="s">
        <v>406</v>
      </c>
      <c r="B438" s="533">
        <v>355</v>
      </c>
      <c r="C438" s="532" t="s">
        <v>416</v>
      </c>
      <c r="D438" s="532" t="s">
        <v>437</v>
      </c>
      <c r="E438" s="533">
        <v>3550004</v>
      </c>
      <c r="F438" s="533">
        <v>1183</v>
      </c>
      <c r="G438" s="534">
        <v>29341</v>
      </c>
      <c r="H438" s="533">
        <v>8</v>
      </c>
      <c r="I438" s="532" t="s">
        <v>409</v>
      </c>
      <c r="J438" s="532" t="s">
        <v>2005</v>
      </c>
      <c r="K438" s="535">
        <v>5608.18</v>
      </c>
      <c r="L438" s="536"/>
      <c r="M438" s="537" t="s">
        <v>151</v>
      </c>
      <c r="N438" s="537" t="s">
        <v>141</v>
      </c>
      <c r="O438" s="538">
        <f t="shared" si="7"/>
        <v>2331.5453593390894</v>
      </c>
    </row>
    <row r="439" spans="1:15" s="225" customFormat="1" ht="31.5">
      <c r="A439" s="532" t="s">
        <v>406</v>
      </c>
      <c r="B439" s="533">
        <v>355</v>
      </c>
      <c r="C439" s="532" t="s">
        <v>416</v>
      </c>
      <c r="D439" s="532" t="s">
        <v>437</v>
      </c>
      <c r="E439" s="533">
        <v>3550004</v>
      </c>
      <c r="F439" s="533">
        <v>1184</v>
      </c>
      <c r="G439" s="534">
        <v>29341</v>
      </c>
      <c r="H439" s="533">
        <v>-8</v>
      </c>
      <c r="I439" s="532" t="s">
        <v>409</v>
      </c>
      <c r="J439" s="532" t="s">
        <v>2010</v>
      </c>
      <c r="K439" s="535">
        <v>-1468.16</v>
      </c>
      <c r="L439" s="536"/>
      <c r="M439" s="537" t="s">
        <v>151</v>
      </c>
      <c r="N439" s="537" t="s">
        <v>141</v>
      </c>
      <c r="O439" s="538">
        <f t="shared" si="7"/>
        <v>-610.37299708056401</v>
      </c>
    </row>
    <row r="440" spans="1:15" s="225" customFormat="1" ht="31.5">
      <c r="A440" s="532" t="s">
        <v>406</v>
      </c>
      <c r="B440" s="533">
        <v>355</v>
      </c>
      <c r="C440" s="532" t="s">
        <v>416</v>
      </c>
      <c r="D440" s="532" t="s">
        <v>437</v>
      </c>
      <c r="E440" s="533">
        <v>3550004</v>
      </c>
      <c r="F440" s="533">
        <v>1185</v>
      </c>
      <c r="G440" s="534">
        <v>29586</v>
      </c>
      <c r="H440" s="533">
        <v>7</v>
      </c>
      <c r="I440" s="532" t="s">
        <v>409</v>
      </c>
      <c r="J440" s="532" t="s">
        <v>2005</v>
      </c>
      <c r="K440" s="535">
        <v>3406.25</v>
      </c>
      <c r="L440" s="536"/>
      <c r="M440" s="537" t="s">
        <v>151</v>
      </c>
      <c r="N440" s="537" t="s">
        <v>141</v>
      </c>
      <c r="O440" s="538">
        <f t="shared" si="7"/>
        <v>1416.1147431517484</v>
      </c>
    </row>
    <row r="441" spans="1:15" s="225" customFormat="1" ht="31.5">
      <c r="A441" s="532" t="s">
        <v>406</v>
      </c>
      <c r="B441" s="533">
        <v>355</v>
      </c>
      <c r="C441" s="532" t="s">
        <v>416</v>
      </c>
      <c r="D441" s="532" t="s">
        <v>437</v>
      </c>
      <c r="E441" s="533">
        <v>3550004</v>
      </c>
      <c r="F441" s="533">
        <v>1186</v>
      </c>
      <c r="G441" s="534">
        <v>29586</v>
      </c>
      <c r="H441" s="533">
        <v>-7</v>
      </c>
      <c r="I441" s="532" t="s">
        <v>409</v>
      </c>
      <c r="J441" s="532" t="s">
        <v>2010</v>
      </c>
      <c r="K441" s="535">
        <v>-1308.93</v>
      </c>
      <c r="L441" s="536"/>
      <c r="M441" s="537" t="s">
        <v>151</v>
      </c>
      <c r="N441" s="537" t="s">
        <v>141</v>
      </c>
      <c r="O441" s="538">
        <f t="shared" si="7"/>
        <v>-544.17469967078694</v>
      </c>
    </row>
    <row r="442" spans="1:15" s="225" customFormat="1" ht="31.5">
      <c r="A442" s="532" t="s">
        <v>406</v>
      </c>
      <c r="B442" s="533">
        <v>355</v>
      </c>
      <c r="C442" s="532" t="s">
        <v>416</v>
      </c>
      <c r="D442" s="532" t="s">
        <v>437</v>
      </c>
      <c r="E442" s="533">
        <v>3550004</v>
      </c>
      <c r="F442" s="533">
        <v>1188</v>
      </c>
      <c r="G442" s="534">
        <v>29706</v>
      </c>
      <c r="H442" s="533">
        <v>3</v>
      </c>
      <c r="I442" s="532" t="s">
        <v>409</v>
      </c>
      <c r="J442" s="532" t="s">
        <v>2042</v>
      </c>
      <c r="K442" s="535">
        <v>1635.97</v>
      </c>
      <c r="L442" s="536"/>
      <c r="M442" s="537" t="s">
        <v>151</v>
      </c>
      <c r="N442" s="537" t="s">
        <v>141</v>
      </c>
      <c r="O442" s="538">
        <f t="shared" si="7"/>
        <v>680.13834461767806</v>
      </c>
    </row>
    <row r="443" spans="1:15" s="225" customFormat="1" ht="31.5">
      <c r="A443" s="532" t="s">
        <v>406</v>
      </c>
      <c r="B443" s="533">
        <v>355</v>
      </c>
      <c r="C443" s="532" t="s">
        <v>416</v>
      </c>
      <c r="D443" s="532" t="s">
        <v>437</v>
      </c>
      <c r="E443" s="533">
        <v>3550004</v>
      </c>
      <c r="F443" s="533">
        <v>1189</v>
      </c>
      <c r="G443" s="534">
        <v>29829</v>
      </c>
      <c r="H443" s="533">
        <v>5</v>
      </c>
      <c r="I443" s="532" t="s">
        <v>409</v>
      </c>
      <c r="J443" s="532" t="s">
        <v>2005</v>
      </c>
      <c r="K443" s="535">
        <v>2530.63</v>
      </c>
      <c r="L443" s="536"/>
      <c r="M443" s="537" t="s">
        <v>151</v>
      </c>
      <c r="N443" s="537" t="s">
        <v>141</v>
      </c>
      <c r="O443" s="538">
        <f t="shared" si="7"/>
        <v>1052.0843897136467</v>
      </c>
    </row>
    <row r="444" spans="1:15" s="225" customFormat="1" ht="31.5">
      <c r="A444" s="532" t="s">
        <v>406</v>
      </c>
      <c r="B444" s="533">
        <v>355</v>
      </c>
      <c r="C444" s="532" t="s">
        <v>416</v>
      </c>
      <c r="D444" s="532" t="s">
        <v>437</v>
      </c>
      <c r="E444" s="533">
        <v>3550004</v>
      </c>
      <c r="F444" s="533">
        <v>1190</v>
      </c>
      <c r="G444" s="534">
        <v>29829</v>
      </c>
      <c r="H444" s="533">
        <v>-5</v>
      </c>
      <c r="I444" s="532" t="s">
        <v>409</v>
      </c>
      <c r="J444" s="532" t="s">
        <v>2010</v>
      </c>
      <c r="K444" s="535">
        <v>-943.75</v>
      </c>
      <c r="L444" s="536"/>
      <c r="M444" s="537" t="s">
        <v>151</v>
      </c>
      <c r="N444" s="537" t="s">
        <v>141</v>
      </c>
      <c r="O444" s="538">
        <f t="shared" si="7"/>
        <v>-392.35472700167708</v>
      </c>
    </row>
    <row r="445" spans="1:15" s="225" customFormat="1" ht="31.5">
      <c r="A445" s="532" t="s">
        <v>406</v>
      </c>
      <c r="B445" s="533">
        <v>355</v>
      </c>
      <c r="C445" s="532" t="s">
        <v>416</v>
      </c>
      <c r="D445" s="532" t="s">
        <v>437</v>
      </c>
      <c r="E445" s="533">
        <v>3550004</v>
      </c>
      <c r="F445" s="533">
        <v>1191</v>
      </c>
      <c r="G445" s="534">
        <v>30316</v>
      </c>
      <c r="H445" s="533">
        <v>2</v>
      </c>
      <c r="I445" s="532" t="s">
        <v>409</v>
      </c>
      <c r="J445" s="532" t="s">
        <v>2005</v>
      </c>
      <c r="K445" s="535">
        <v>1023.94</v>
      </c>
      <c r="L445" s="536"/>
      <c r="M445" s="537" t="s">
        <v>151</v>
      </c>
      <c r="N445" s="537" t="s">
        <v>141</v>
      </c>
      <c r="O445" s="538">
        <f t="shared" si="7"/>
        <v>425.69292626871231</v>
      </c>
    </row>
    <row r="446" spans="1:15" s="225" customFormat="1" ht="31.5">
      <c r="A446" s="532" t="s">
        <v>406</v>
      </c>
      <c r="B446" s="533">
        <v>355</v>
      </c>
      <c r="C446" s="532" t="s">
        <v>416</v>
      </c>
      <c r="D446" s="532" t="s">
        <v>437</v>
      </c>
      <c r="E446" s="533">
        <v>3550004</v>
      </c>
      <c r="F446" s="533">
        <v>1192</v>
      </c>
      <c r="G446" s="534">
        <v>30316</v>
      </c>
      <c r="H446" s="533">
        <v>-2</v>
      </c>
      <c r="I446" s="532" t="s">
        <v>409</v>
      </c>
      <c r="J446" s="532" t="s">
        <v>2010</v>
      </c>
      <c r="K446" s="535">
        <v>-386.86</v>
      </c>
      <c r="L446" s="536"/>
      <c r="M446" s="537" t="s">
        <v>151</v>
      </c>
      <c r="N446" s="537" t="s">
        <v>141</v>
      </c>
      <c r="O446" s="538">
        <f t="shared" si="7"/>
        <v>-160.83321821231129</v>
      </c>
    </row>
    <row r="447" spans="1:15" s="225" customFormat="1" ht="31.5">
      <c r="A447" s="532" t="s">
        <v>406</v>
      </c>
      <c r="B447" s="533">
        <v>355</v>
      </c>
      <c r="C447" s="532" t="s">
        <v>416</v>
      </c>
      <c r="D447" s="532" t="s">
        <v>437</v>
      </c>
      <c r="E447" s="533">
        <v>3550004</v>
      </c>
      <c r="F447" s="533">
        <v>1201</v>
      </c>
      <c r="G447" s="534">
        <v>30925</v>
      </c>
      <c r="H447" s="533">
        <v>-49</v>
      </c>
      <c r="I447" s="532" t="s">
        <v>409</v>
      </c>
      <c r="J447" s="532" t="s">
        <v>2036</v>
      </c>
      <c r="K447" s="535">
        <v>-5275.53</v>
      </c>
      <c r="L447" s="536"/>
      <c r="M447" s="537" t="s">
        <v>151</v>
      </c>
      <c r="N447" s="537" t="s">
        <v>141</v>
      </c>
      <c r="O447" s="538">
        <f t="shared" si="7"/>
        <v>-2193.2494123858619</v>
      </c>
    </row>
    <row r="448" spans="1:15" s="225" customFormat="1" ht="31.5">
      <c r="A448" s="532" t="s">
        <v>406</v>
      </c>
      <c r="B448" s="533">
        <v>355</v>
      </c>
      <c r="C448" s="532" t="s">
        <v>416</v>
      </c>
      <c r="D448" s="532" t="s">
        <v>437</v>
      </c>
      <c r="E448" s="533">
        <v>3550004</v>
      </c>
      <c r="F448" s="533">
        <v>1204</v>
      </c>
      <c r="G448" s="534">
        <v>31198</v>
      </c>
      <c r="H448" s="542">
        <v>9</v>
      </c>
      <c r="I448" s="532" t="s">
        <v>409</v>
      </c>
      <c r="J448" s="532" t="s">
        <v>2005</v>
      </c>
      <c r="K448" s="535">
        <v>3946.1</v>
      </c>
      <c r="L448" s="536"/>
      <c r="M448" s="537" t="s">
        <v>151</v>
      </c>
      <c r="N448" s="537" t="s">
        <v>141</v>
      </c>
      <c r="O448" s="538">
        <f t="shared" si="7"/>
        <v>1640.5520404994097</v>
      </c>
    </row>
    <row r="449" spans="1:15" s="225" customFormat="1" ht="31.5">
      <c r="A449" s="532" t="s">
        <v>406</v>
      </c>
      <c r="B449" s="533">
        <v>355</v>
      </c>
      <c r="C449" s="532" t="s">
        <v>416</v>
      </c>
      <c r="D449" s="532" t="s">
        <v>437</v>
      </c>
      <c r="E449" s="533">
        <v>3550004</v>
      </c>
      <c r="F449" s="533">
        <v>1205</v>
      </c>
      <c r="G449" s="534">
        <v>31198</v>
      </c>
      <c r="H449" s="533">
        <v>-9</v>
      </c>
      <c r="I449" s="532" t="s">
        <v>409</v>
      </c>
      <c r="J449" s="532" t="s">
        <v>2010</v>
      </c>
      <c r="K449" s="535">
        <v>-1854.45</v>
      </c>
      <c r="L449" s="536"/>
      <c r="M449" s="537" t="s">
        <v>151</v>
      </c>
      <c r="N449" s="537" t="s">
        <v>141</v>
      </c>
      <c r="O449" s="538">
        <f t="shared" si="7"/>
        <v>-770.96924343126898</v>
      </c>
    </row>
    <row r="450" spans="1:15" s="225" customFormat="1" ht="31.5">
      <c r="A450" s="532" t="s">
        <v>406</v>
      </c>
      <c r="B450" s="533">
        <v>355</v>
      </c>
      <c r="C450" s="532" t="s">
        <v>416</v>
      </c>
      <c r="D450" s="532" t="s">
        <v>437</v>
      </c>
      <c r="E450" s="533">
        <v>3550004</v>
      </c>
      <c r="F450" s="533">
        <v>1207</v>
      </c>
      <c r="G450" s="534">
        <v>31471</v>
      </c>
      <c r="H450" s="533">
        <v>1</v>
      </c>
      <c r="I450" s="532" t="s">
        <v>409</v>
      </c>
      <c r="J450" s="532" t="s">
        <v>2005</v>
      </c>
      <c r="K450" s="535">
        <v>499.29</v>
      </c>
      <c r="L450" s="536"/>
      <c r="M450" s="537" t="s">
        <v>151</v>
      </c>
      <c r="N450" s="537" t="s">
        <v>141</v>
      </c>
      <c r="O450" s="538">
        <f t="shared" si="7"/>
        <v>207.57487856388593</v>
      </c>
    </row>
    <row r="451" spans="1:15" s="225" customFormat="1" ht="31.5">
      <c r="A451" s="532" t="s">
        <v>406</v>
      </c>
      <c r="B451" s="533">
        <v>355</v>
      </c>
      <c r="C451" s="532" t="s">
        <v>416</v>
      </c>
      <c r="D451" s="532" t="s">
        <v>437</v>
      </c>
      <c r="E451" s="533">
        <v>3550004</v>
      </c>
      <c r="F451" s="533">
        <v>1208</v>
      </c>
      <c r="G451" s="534">
        <v>31471</v>
      </c>
      <c r="H451" s="533">
        <v>-1</v>
      </c>
      <c r="I451" s="532" t="s">
        <v>409</v>
      </c>
      <c r="J451" s="532" t="s">
        <v>2010</v>
      </c>
      <c r="K451" s="535">
        <v>-208.4</v>
      </c>
      <c r="L451" s="536"/>
      <c r="M451" s="537" t="s">
        <v>151</v>
      </c>
      <c r="N451" s="537" t="s">
        <v>141</v>
      </c>
      <c r="O451" s="538">
        <f t="shared" si="7"/>
        <v>-86.640238524131931</v>
      </c>
    </row>
    <row r="452" spans="1:15" s="225" customFormat="1" ht="31.5">
      <c r="A452" s="532" t="s">
        <v>406</v>
      </c>
      <c r="B452" s="533">
        <v>355</v>
      </c>
      <c r="C452" s="532" t="s">
        <v>416</v>
      </c>
      <c r="D452" s="532" t="s">
        <v>437</v>
      </c>
      <c r="E452" s="533">
        <v>3550004</v>
      </c>
      <c r="F452" s="533">
        <v>1211</v>
      </c>
      <c r="G452" s="534">
        <v>31746</v>
      </c>
      <c r="H452" s="533">
        <v>2</v>
      </c>
      <c r="I452" s="532" t="s">
        <v>409</v>
      </c>
      <c r="J452" s="532" t="s">
        <v>2005</v>
      </c>
      <c r="K452" s="535">
        <v>1048</v>
      </c>
      <c r="L452" s="536"/>
      <c r="M452" s="537" t="s">
        <v>151</v>
      </c>
      <c r="N452" s="537" t="s">
        <v>141</v>
      </c>
      <c r="O452" s="538">
        <f t="shared" si="7"/>
        <v>435.69563326914709</v>
      </c>
    </row>
    <row r="453" spans="1:15" s="225" customFormat="1" ht="31.5">
      <c r="A453" s="532" t="s">
        <v>406</v>
      </c>
      <c r="B453" s="533">
        <v>355</v>
      </c>
      <c r="C453" s="532" t="s">
        <v>416</v>
      </c>
      <c r="D453" s="532" t="s">
        <v>437</v>
      </c>
      <c r="E453" s="533">
        <v>3550004</v>
      </c>
      <c r="F453" s="533">
        <v>1212</v>
      </c>
      <c r="G453" s="534">
        <v>31746</v>
      </c>
      <c r="H453" s="533">
        <v>-2</v>
      </c>
      <c r="I453" s="532" t="s">
        <v>409</v>
      </c>
      <c r="J453" s="532" t="s">
        <v>2010</v>
      </c>
      <c r="K453" s="535">
        <v>-418.6</v>
      </c>
      <c r="L453" s="536"/>
      <c r="M453" s="537" t="s">
        <v>151</v>
      </c>
      <c r="N453" s="537" t="s">
        <v>141</v>
      </c>
      <c r="O453" s="538">
        <f t="shared" si="7"/>
        <v>-174.0288092428101</v>
      </c>
    </row>
    <row r="454" spans="1:15" s="225" customFormat="1" ht="31.5">
      <c r="A454" s="532" t="s">
        <v>406</v>
      </c>
      <c r="B454" s="533">
        <v>355</v>
      </c>
      <c r="C454" s="532" t="s">
        <v>416</v>
      </c>
      <c r="D454" s="532" t="s">
        <v>437</v>
      </c>
      <c r="E454" s="533">
        <v>3550004</v>
      </c>
      <c r="F454" s="533">
        <v>1213</v>
      </c>
      <c r="G454" s="534">
        <v>31867</v>
      </c>
      <c r="H454" s="533">
        <v>10</v>
      </c>
      <c r="I454" s="532" t="s">
        <v>409</v>
      </c>
      <c r="J454" s="532" t="s">
        <v>2005</v>
      </c>
      <c r="K454" s="535">
        <v>3607.94</v>
      </c>
      <c r="L454" s="536"/>
      <c r="M454" s="537" t="s">
        <v>151</v>
      </c>
      <c r="N454" s="537" t="s">
        <v>141</v>
      </c>
      <c r="O454" s="538">
        <f t="shared" si="7"/>
        <v>1499.9653655506552</v>
      </c>
    </row>
    <row r="455" spans="1:15" s="225" customFormat="1" ht="31.5">
      <c r="A455" s="532" t="s">
        <v>406</v>
      </c>
      <c r="B455" s="533">
        <v>355</v>
      </c>
      <c r="C455" s="532" t="s">
        <v>416</v>
      </c>
      <c r="D455" s="532" t="s">
        <v>437</v>
      </c>
      <c r="E455" s="533">
        <v>3550004</v>
      </c>
      <c r="F455" s="533">
        <v>1214</v>
      </c>
      <c r="G455" s="534">
        <v>31867</v>
      </c>
      <c r="H455" s="533">
        <v>-10</v>
      </c>
      <c r="I455" s="532" t="s">
        <v>409</v>
      </c>
      <c r="J455" s="532" t="s">
        <v>2010</v>
      </c>
      <c r="K455" s="535">
        <v>-2098.6</v>
      </c>
      <c r="L455" s="536"/>
      <c r="M455" s="537" t="s">
        <v>151</v>
      </c>
      <c r="N455" s="537" t="s">
        <v>141</v>
      </c>
      <c r="O455" s="538">
        <f t="shared" si="7"/>
        <v>-872.47219081930541</v>
      </c>
    </row>
    <row r="456" spans="1:15" s="225" customFormat="1" ht="31.5">
      <c r="A456" s="532" t="s">
        <v>406</v>
      </c>
      <c r="B456" s="533">
        <v>355</v>
      </c>
      <c r="C456" s="532" t="s">
        <v>416</v>
      </c>
      <c r="D456" s="532" t="s">
        <v>437</v>
      </c>
      <c r="E456" s="533">
        <v>3550004</v>
      </c>
      <c r="F456" s="533">
        <v>1215</v>
      </c>
      <c r="G456" s="534">
        <v>32233</v>
      </c>
      <c r="H456" s="533">
        <v>5</v>
      </c>
      <c r="I456" s="532" t="s">
        <v>409</v>
      </c>
      <c r="J456" s="532" t="s">
        <v>2005</v>
      </c>
      <c r="K456" s="535">
        <v>4306.78</v>
      </c>
      <c r="L456" s="536"/>
      <c r="M456" s="537" t="s">
        <v>151</v>
      </c>
      <c r="N456" s="537" t="s">
        <v>141</v>
      </c>
      <c r="O456" s="538">
        <f t="shared" si="7"/>
        <v>1790.5011826821537</v>
      </c>
    </row>
    <row r="457" spans="1:15" s="225" customFormat="1" ht="31.5">
      <c r="A457" s="532" t="s">
        <v>406</v>
      </c>
      <c r="B457" s="533">
        <v>355</v>
      </c>
      <c r="C457" s="532" t="s">
        <v>416</v>
      </c>
      <c r="D457" s="532" t="s">
        <v>437</v>
      </c>
      <c r="E457" s="533">
        <v>3550004</v>
      </c>
      <c r="F457" s="533">
        <v>1216</v>
      </c>
      <c r="G457" s="534">
        <v>32233</v>
      </c>
      <c r="H457" s="533">
        <v>-5</v>
      </c>
      <c r="I457" s="532" t="s">
        <v>409</v>
      </c>
      <c r="J457" s="532" t="s">
        <v>2010</v>
      </c>
      <c r="K457" s="535">
        <v>-1055.9000000000001</v>
      </c>
      <c r="L457" s="536"/>
      <c r="M457" s="537" t="s">
        <v>151</v>
      </c>
      <c r="N457" s="537" t="s">
        <v>141</v>
      </c>
      <c r="O457" s="538">
        <f t="shared" si="7"/>
        <v>-438.97998012298899</v>
      </c>
    </row>
    <row r="458" spans="1:15" s="225" customFormat="1" ht="31.5">
      <c r="A458" s="532" t="s">
        <v>406</v>
      </c>
      <c r="B458" s="533">
        <v>355</v>
      </c>
      <c r="C458" s="532" t="s">
        <v>416</v>
      </c>
      <c r="D458" s="532" t="s">
        <v>437</v>
      </c>
      <c r="E458" s="533">
        <v>3550004</v>
      </c>
      <c r="F458" s="533">
        <v>1217</v>
      </c>
      <c r="G458" s="534">
        <v>32477</v>
      </c>
      <c r="H458" s="533">
        <v>-1</v>
      </c>
      <c r="I458" s="532" t="s">
        <v>409</v>
      </c>
      <c r="J458" s="532" t="s">
        <v>2043</v>
      </c>
      <c r="K458" s="535">
        <v>-219.7</v>
      </c>
      <c r="L458" s="536"/>
      <c r="M458" s="537" t="s">
        <v>151</v>
      </c>
      <c r="N458" s="537" t="s">
        <v>141</v>
      </c>
      <c r="O458" s="538">
        <f t="shared" si="7"/>
        <v>-91.338101745450018</v>
      </c>
    </row>
    <row r="459" spans="1:15" s="225" customFormat="1" ht="31.5">
      <c r="A459" s="532" t="s">
        <v>406</v>
      </c>
      <c r="B459" s="533">
        <v>355</v>
      </c>
      <c r="C459" s="532" t="s">
        <v>416</v>
      </c>
      <c r="D459" s="532" t="s">
        <v>437</v>
      </c>
      <c r="E459" s="533">
        <v>3550004</v>
      </c>
      <c r="F459" s="533">
        <v>1220</v>
      </c>
      <c r="G459" s="534">
        <v>32720</v>
      </c>
      <c r="H459" s="533">
        <v>4</v>
      </c>
      <c r="I459" s="532" t="s">
        <v>409</v>
      </c>
      <c r="J459" s="532" t="s">
        <v>2044</v>
      </c>
      <c r="K459" s="535">
        <v>2876.6</v>
      </c>
      <c r="L459" s="536"/>
      <c r="M459" s="537" t="s">
        <v>151</v>
      </c>
      <c r="N459" s="537" t="s">
        <v>141</v>
      </c>
      <c r="O459" s="538">
        <f t="shared" si="7"/>
        <v>1195.9179949065158</v>
      </c>
    </row>
    <row r="460" spans="1:15" s="225" customFormat="1" ht="31.5">
      <c r="A460" s="532" t="s">
        <v>406</v>
      </c>
      <c r="B460" s="533">
        <v>355</v>
      </c>
      <c r="C460" s="532" t="s">
        <v>416</v>
      </c>
      <c r="D460" s="532" t="s">
        <v>437</v>
      </c>
      <c r="E460" s="533">
        <v>3550004</v>
      </c>
      <c r="F460" s="533">
        <v>1221</v>
      </c>
      <c r="G460" s="534">
        <v>32720</v>
      </c>
      <c r="H460" s="533">
        <v>-4</v>
      </c>
      <c r="I460" s="532" t="s">
        <v>409</v>
      </c>
      <c r="J460" s="532" t="s">
        <v>2044</v>
      </c>
      <c r="K460" s="535">
        <v>-856.09</v>
      </c>
      <c r="L460" s="536"/>
      <c r="M460" s="537" t="s">
        <v>151</v>
      </c>
      <c r="N460" s="537" t="s">
        <v>141</v>
      </c>
      <c r="O460" s="538">
        <f t="shared" si="7"/>
        <v>-355.91094912727493</v>
      </c>
    </row>
    <row r="461" spans="1:15" s="225" customFormat="1" ht="31.5">
      <c r="A461" s="532" t="s">
        <v>406</v>
      </c>
      <c r="B461" s="533">
        <v>355</v>
      </c>
      <c r="C461" s="532" t="s">
        <v>416</v>
      </c>
      <c r="D461" s="532" t="s">
        <v>437</v>
      </c>
      <c r="E461" s="533">
        <v>3550004</v>
      </c>
      <c r="F461" s="533">
        <v>1222</v>
      </c>
      <c r="G461" s="534">
        <v>32720</v>
      </c>
      <c r="H461" s="533">
        <v>-6</v>
      </c>
      <c r="I461" s="532" t="s">
        <v>409</v>
      </c>
      <c r="J461" s="532" t="s">
        <v>2045</v>
      </c>
      <c r="K461" s="535">
        <v>-1236.3</v>
      </c>
      <c r="L461" s="536"/>
      <c r="M461" s="537" t="s">
        <v>151</v>
      </c>
      <c r="N461" s="537" t="s">
        <v>141</v>
      </c>
      <c r="O461" s="538">
        <f t="shared" si="7"/>
        <v>-513.97949562084591</v>
      </c>
    </row>
    <row r="462" spans="1:15" s="225" customFormat="1" ht="31.5">
      <c r="A462" s="532" t="s">
        <v>406</v>
      </c>
      <c r="B462" s="533">
        <v>355</v>
      </c>
      <c r="C462" s="532" t="s">
        <v>416</v>
      </c>
      <c r="D462" s="532" t="s">
        <v>437</v>
      </c>
      <c r="E462" s="533">
        <v>3550004</v>
      </c>
      <c r="F462" s="533">
        <v>1224</v>
      </c>
      <c r="G462" s="534">
        <v>33024</v>
      </c>
      <c r="H462" s="533">
        <v>6</v>
      </c>
      <c r="I462" s="532" t="s">
        <v>409</v>
      </c>
      <c r="J462" s="532" t="s">
        <v>2046</v>
      </c>
      <c r="K462" s="535">
        <v>4188.79</v>
      </c>
      <c r="L462" s="536"/>
      <c r="M462" s="537" t="s">
        <v>151</v>
      </c>
      <c r="N462" s="537" t="s">
        <v>141</v>
      </c>
      <c r="O462" s="538">
        <f t="shared" si="7"/>
        <v>1741.4480073296475</v>
      </c>
    </row>
    <row r="463" spans="1:15" s="225" customFormat="1" ht="31.5">
      <c r="A463" s="532" t="s">
        <v>406</v>
      </c>
      <c r="B463" s="533">
        <v>355</v>
      </c>
      <c r="C463" s="532" t="s">
        <v>416</v>
      </c>
      <c r="D463" s="532" t="s">
        <v>437</v>
      </c>
      <c r="E463" s="533">
        <v>3550004</v>
      </c>
      <c r="F463" s="533">
        <v>1225</v>
      </c>
      <c r="G463" s="534">
        <v>33024</v>
      </c>
      <c r="H463" s="533">
        <v>-6</v>
      </c>
      <c r="I463" s="532" t="s">
        <v>409</v>
      </c>
      <c r="J463" s="532" t="s">
        <v>2047</v>
      </c>
      <c r="K463" s="535">
        <v>-1294.8</v>
      </c>
      <c r="L463" s="536"/>
      <c r="M463" s="537" t="s">
        <v>151</v>
      </c>
      <c r="N463" s="537" t="s">
        <v>141</v>
      </c>
      <c r="O463" s="538">
        <f t="shared" si="7"/>
        <v>-538.30029194359884</v>
      </c>
    </row>
    <row r="464" spans="1:15" s="225" customFormat="1" ht="31.5">
      <c r="A464" s="532" t="s">
        <v>406</v>
      </c>
      <c r="B464" s="533">
        <v>355</v>
      </c>
      <c r="C464" s="532" t="s">
        <v>416</v>
      </c>
      <c r="D464" s="532" t="s">
        <v>437</v>
      </c>
      <c r="E464" s="533">
        <v>3550004</v>
      </c>
      <c r="F464" s="533">
        <v>1226</v>
      </c>
      <c r="G464" s="534">
        <v>33358</v>
      </c>
      <c r="H464" s="533">
        <v>4</v>
      </c>
      <c r="I464" s="532" t="s">
        <v>409</v>
      </c>
      <c r="J464" s="532" t="s">
        <v>2044</v>
      </c>
      <c r="K464" s="535">
        <v>2550.9899999999998</v>
      </c>
      <c r="L464" s="536"/>
      <c r="M464" s="537" t="s">
        <v>151</v>
      </c>
      <c r="N464" s="537" t="s">
        <v>141</v>
      </c>
      <c r="O464" s="538">
        <f t="shared" si="7"/>
        <v>1060.5488583141807</v>
      </c>
    </row>
    <row r="465" spans="1:15" s="225" customFormat="1" ht="31.5">
      <c r="A465" s="532" t="s">
        <v>406</v>
      </c>
      <c r="B465" s="533">
        <v>355</v>
      </c>
      <c r="C465" s="532" t="s">
        <v>416</v>
      </c>
      <c r="D465" s="532" t="s">
        <v>437</v>
      </c>
      <c r="E465" s="533">
        <v>3550004</v>
      </c>
      <c r="F465" s="533">
        <v>1227</v>
      </c>
      <c r="G465" s="534">
        <v>33358</v>
      </c>
      <c r="H465" s="533">
        <v>-4</v>
      </c>
      <c r="I465" s="532" t="s">
        <v>409</v>
      </c>
      <c r="J465" s="532" t="s">
        <v>2047</v>
      </c>
      <c r="K465" s="535">
        <v>-876.84</v>
      </c>
      <c r="L465" s="536"/>
      <c r="M465" s="537" t="s">
        <v>151</v>
      </c>
      <c r="N465" s="537" t="s">
        <v>141</v>
      </c>
      <c r="O465" s="538">
        <f t="shared" si="7"/>
        <v>-364.53755636996084</v>
      </c>
    </row>
    <row r="466" spans="1:15" s="225" customFormat="1" ht="31.5">
      <c r="A466" s="532" t="s">
        <v>406</v>
      </c>
      <c r="B466" s="533">
        <v>355</v>
      </c>
      <c r="C466" s="532" t="s">
        <v>416</v>
      </c>
      <c r="D466" s="532" t="s">
        <v>437</v>
      </c>
      <c r="E466" s="533">
        <v>3550004</v>
      </c>
      <c r="F466" s="533">
        <v>1228</v>
      </c>
      <c r="G466" s="534">
        <v>33419</v>
      </c>
      <c r="H466" s="533">
        <v>-4</v>
      </c>
      <c r="I466" s="532" t="s">
        <v>409</v>
      </c>
      <c r="J466" s="532" t="s">
        <v>2048</v>
      </c>
      <c r="K466" s="535">
        <v>-882.72</v>
      </c>
      <c r="L466" s="536"/>
      <c r="M466" s="537" t="s">
        <v>151</v>
      </c>
      <c r="N466" s="537" t="s">
        <v>141</v>
      </c>
      <c r="O466" s="538">
        <f t="shared" si="7"/>
        <v>-366.98210820547854</v>
      </c>
    </row>
    <row r="467" spans="1:15" s="225" customFormat="1" ht="31.5">
      <c r="A467" s="532" t="s">
        <v>406</v>
      </c>
      <c r="B467" s="533">
        <v>355</v>
      </c>
      <c r="C467" s="532" t="s">
        <v>416</v>
      </c>
      <c r="D467" s="532" t="s">
        <v>437</v>
      </c>
      <c r="E467" s="533">
        <v>3550004</v>
      </c>
      <c r="F467" s="533">
        <v>1229</v>
      </c>
      <c r="G467" s="534">
        <v>33634</v>
      </c>
      <c r="H467" s="533">
        <v>-6</v>
      </c>
      <c r="I467" s="532" t="s">
        <v>409</v>
      </c>
      <c r="J467" s="532" t="s">
        <v>2047</v>
      </c>
      <c r="K467" s="535">
        <v>-1324.08</v>
      </c>
      <c r="L467" s="536"/>
      <c r="M467" s="537" t="s">
        <v>151</v>
      </c>
      <c r="N467" s="537" t="s">
        <v>141</v>
      </c>
      <c r="O467" s="538">
        <f t="shared" si="7"/>
        <v>-550.47316230821775</v>
      </c>
    </row>
    <row r="468" spans="1:15" s="225" customFormat="1" ht="31.5">
      <c r="A468" s="532" t="s">
        <v>406</v>
      </c>
      <c r="B468" s="533">
        <v>355</v>
      </c>
      <c r="C468" s="532" t="s">
        <v>416</v>
      </c>
      <c r="D468" s="532" t="s">
        <v>437</v>
      </c>
      <c r="E468" s="533">
        <v>3550004</v>
      </c>
      <c r="F468" s="533">
        <v>1230</v>
      </c>
      <c r="G468" s="534">
        <v>33634</v>
      </c>
      <c r="H468" s="533">
        <v>6</v>
      </c>
      <c r="I468" s="532" t="s">
        <v>409</v>
      </c>
      <c r="J468" s="532" t="s">
        <v>2049</v>
      </c>
      <c r="K468" s="535">
        <v>6487.42</v>
      </c>
      <c r="L468" s="536"/>
      <c r="M468" s="537" t="s">
        <v>151</v>
      </c>
      <c r="N468" s="537" t="s">
        <v>141</v>
      </c>
      <c r="O468" s="538">
        <f t="shared" si="7"/>
        <v>2697.0806919684451</v>
      </c>
    </row>
    <row r="469" spans="1:15" s="225" customFormat="1" ht="31.5">
      <c r="A469" s="532" t="s">
        <v>406</v>
      </c>
      <c r="B469" s="533">
        <v>355</v>
      </c>
      <c r="C469" s="532" t="s">
        <v>416</v>
      </c>
      <c r="D469" s="532" t="s">
        <v>437</v>
      </c>
      <c r="E469" s="533">
        <v>3550004</v>
      </c>
      <c r="F469" s="533">
        <v>1231</v>
      </c>
      <c r="G469" s="534">
        <v>33877</v>
      </c>
      <c r="H469" s="533">
        <v>4</v>
      </c>
      <c r="I469" s="532" t="s">
        <v>409</v>
      </c>
      <c r="J469" s="532" t="s">
        <v>2049</v>
      </c>
      <c r="K469" s="535">
        <v>4666.6000000000004</v>
      </c>
      <c r="L469" s="536"/>
      <c r="M469" s="537" t="s">
        <v>151</v>
      </c>
      <c r="N469" s="537" t="s">
        <v>141</v>
      </c>
      <c r="O469" s="538">
        <f t="shared" si="7"/>
        <v>1940.0927883719485</v>
      </c>
    </row>
    <row r="470" spans="1:15" s="225" customFormat="1" ht="31.5">
      <c r="A470" s="532" t="s">
        <v>406</v>
      </c>
      <c r="B470" s="533">
        <v>355</v>
      </c>
      <c r="C470" s="532" t="s">
        <v>416</v>
      </c>
      <c r="D470" s="532" t="s">
        <v>437</v>
      </c>
      <c r="E470" s="533">
        <v>3550004</v>
      </c>
      <c r="F470" s="533">
        <v>1232</v>
      </c>
      <c r="G470" s="534">
        <v>33877</v>
      </c>
      <c r="H470" s="533">
        <v>-4</v>
      </c>
      <c r="I470" s="532" t="s">
        <v>409</v>
      </c>
      <c r="J470" s="532" t="s">
        <v>2047</v>
      </c>
      <c r="K470" s="535">
        <v>-900.96</v>
      </c>
      <c r="L470" s="536"/>
      <c r="M470" s="537" t="s">
        <v>151</v>
      </c>
      <c r="N470" s="537" t="s">
        <v>141</v>
      </c>
      <c r="O470" s="538">
        <f t="shared" si="7"/>
        <v>-374.56520777688053</v>
      </c>
    </row>
    <row r="471" spans="1:15" s="225" customFormat="1" ht="31.5">
      <c r="A471" s="532" t="s">
        <v>406</v>
      </c>
      <c r="B471" s="533">
        <v>355</v>
      </c>
      <c r="C471" s="532" t="s">
        <v>416</v>
      </c>
      <c r="D471" s="532" t="s">
        <v>437</v>
      </c>
      <c r="E471" s="533">
        <v>3550004</v>
      </c>
      <c r="F471" s="533">
        <v>1235</v>
      </c>
      <c r="G471" s="534">
        <v>34303</v>
      </c>
      <c r="H471" s="533">
        <v>-6</v>
      </c>
      <c r="I471" s="532" t="s">
        <v>409</v>
      </c>
      <c r="J471" s="532" t="s">
        <v>2050</v>
      </c>
      <c r="K471" s="535">
        <v>-1373.52</v>
      </c>
      <c r="L471" s="536"/>
      <c r="M471" s="537" t="s">
        <v>151</v>
      </c>
      <c r="N471" s="537" t="s">
        <v>141</v>
      </c>
      <c r="O471" s="538">
        <f t="shared" si="7"/>
        <v>-571.02735325175468</v>
      </c>
    </row>
    <row r="472" spans="1:15" s="225" customFormat="1" ht="31.5">
      <c r="A472" s="532" t="s">
        <v>406</v>
      </c>
      <c r="B472" s="533">
        <v>355</v>
      </c>
      <c r="C472" s="532" t="s">
        <v>416</v>
      </c>
      <c r="D472" s="532" t="s">
        <v>437</v>
      </c>
      <c r="E472" s="533">
        <v>3550004</v>
      </c>
      <c r="F472" s="533">
        <v>1236</v>
      </c>
      <c r="G472" s="534">
        <v>34303</v>
      </c>
      <c r="H472" s="533">
        <v>6</v>
      </c>
      <c r="I472" s="532" t="s">
        <v>409</v>
      </c>
      <c r="J472" s="532" t="s">
        <v>2051</v>
      </c>
      <c r="K472" s="535">
        <v>4987.58</v>
      </c>
      <c r="L472" s="536"/>
      <c r="M472" s="537" t="s">
        <v>151</v>
      </c>
      <c r="N472" s="537" t="s">
        <v>141</v>
      </c>
      <c r="O472" s="538">
        <f t="shared" si="7"/>
        <v>2073.5370482638668</v>
      </c>
    </row>
    <row r="473" spans="1:15" s="225" customFormat="1" ht="31.5">
      <c r="A473" s="532" t="s">
        <v>406</v>
      </c>
      <c r="B473" s="533">
        <v>355</v>
      </c>
      <c r="C473" s="532" t="s">
        <v>416</v>
      </c>
      <c r="D473" s="532" t="s">
        <v>437</v>
      </c>
      <c r="E473" s="533">
        <v>3550004</v>
      </c>
      <c r="F473" s="533">
        <v>1238</v>
      </c>
      <c r="G473" s="534">
        <v>34668</v>
      </c>
      <c r="H473" s="533">
        <v>3</v>
      </c>
      <c r="I473" s="532" t="s">
        <v>409</v>
      </c>
      <c r="J473" s="532" t="s">
        <v>2044</v>
      </c>
      <c r="K473" s="535">
        <v>3063.77</v>
      </c>
      <c r="L473" s="536"/>
      <c r="M473" s="537" t="s">
        <v>151</v>
      </c>
      <c r="N473" s="537" t="s">
        <v>141</v>
      </c>
      <c r="O473" s="538">
        <f t="shared" si="7"/>
        <v>1273.7320709360829</v>
      </c>
    </row>
    <row r="474" spans="1:15" s="225" customFormat="1" ht="31.5">
      <c r="A474" s="532" t="s">
        <v>406</v>
      </c>
      <c r="B474" s="533">
        <v>355</v>
      </c>
      <c r="C474" s="532" t="s">
        <v>416</v>
      </c>
      <c r="D474" s="532" t="s">
        <v>437</v>
      </c>
      <c r="E474" s="533">
        <v>3550004</v>
      </c>
      <c r="F474" s="533">
        <v>1239</v>
      </c>
      <c r="G474" s="534">
        <v>34668</v>
      </c>
      <c r="H474" s="533">
        <v>-3</v>
      </c>
      <c r="I474" s="532" t="s">
        <v>409</v>
      </c>
      <c r="J474" s="532" t="s">
        <v>2050</v>
      </c>
      <c r="K474" s="535">
        <v>-696.33</v>
      </c>
      <c r="L474" s="536"/>
      <c r="M474" s="537" t="s">
        <v>151</v>
      </c>
      <c r="N474" s="537" t="s">
        <v>141</v>
      </c>
      <c r="O474" s="538">
        <f t="shared" ref="O474:O537" si="8">+K474*E$3012</f>
        <v>-289.49230946021493</v>
      </c>
    </row>
    <row r="475" spans="1:15" s="225" customFormat="1" ht="31.5">
      <c r="A475" s="532" t="s">
        <v>406</v>
      </c>
      <c r="B475" s="533">
        <v>355</v>
      </c>
      <c r="C475" s="532" t="s">
        <v>416</v>
      </c>
      <c r="D475" s="532" t="s">
        <v>437</v>
      </c>
      <c r="E475" s="533">
        <v>3550004</v>
      </c>
      <c r="F475" s="533">
        <v>1240</v>
      </c>
      <c r="G475" s="534">
        <v>34730</v>
      </c>
      <c r="H475" s="533">
        <v>-1</v>
      </c>
      <c r="I475" s="532" t="s">
        <v>409</v>
      </c>
      <c r="J475" s="532" t="s">
        <v>2052</v>
      </c>
      <c r="K475" s="535">
        <v>-232.8</v>
      </c>
      <c r="L475" s="536"/>
      <c r="M475" s="537" t="s">
        <v>151</v>
      </c>
      <c r="N475" s="537" t="s">
        <v>141</v>
      </c>
      <c r="O475" s="538">
        <f t="shared" si="8"/>
        <v>-96.784297161314356</v>
      </c>
    </row>
    <row r="476" spans="1:15" s="225" customFormat="1" ht="31.5">
      <c r="A476" s="532" t="s">
        <v>406</v>
      </c>
      <c r="B476" s="533">
        <v>355</v>
      </c>
      <c r="C476" s="532" t="s">
        <v>416</v>
      </c>
      <c r="D476" s="532" t="s">
        <v>437</v>
      </c>
      <c r="E476" s="533">
        <v>3550004</v>
      </c>
      <c r="F476" s="533">
        <v>1241</v>
      </c>
      <c r="G476" s="534">
        <v>34730</v>
      </c>
      <c r="H476" s="533">
        <v>2</v>
      </c>
      <c r="I476" s="532" t="s">
        <v>409</v>
      </c>
      <c r="J476" s="532" t="s">
        <v>2053</v>
      </c>
      <c r="K476" s="535">
        <v>1653.26</v>
      </c>
      <c r="L476" s="536"/>
      <c r="M476" s="537" t="s">
        <v>151</v>
      </c>
      <c r="N476" s="537" t="s">
        <v>141</v>
      </c>
      <c r="O476" s="538">
        <f t="shared" si="8"/>
        <v>687.32649108640283</v>
      </c>
    </row>
    <row r="477" spans="1:15" s="225" customFormat="1" ht="31.5">
      <c r="A477" s="532" t="s">
        <v>406</v>
      </c>
      <c r="B477" s="533">
        <v>355</v>
      </c>
      <c r="C477" s="532" t="s">
        <v>416</v>
      </c>
      <c r="D477" s="532" t="s">
        <v>437</v>
      </c>
      <c r="E477" s="533">
        <v>3550004</v>
      </c>
      <c r="F477" s="533">
        <v>8504</v>
      </c>
      <c r="G477" s="534">
        <v>36280</v>
      </c>
      <c r="H477" s="533">
        <v>-6</v>
      </c>
      <c r="I477" s="532" t="s">
        <v>409</v>
      </c>
      <c r="J477" s="532" t="s">
        <v>2054</v>
      </c>
      <c r="K477" s="535">
        <v>-1423.02</v>
      </c>
      <c r="L477" s="536"/>
      <c r="M477" s="537" t="s">
        <v>151</v>
      </c>
      <c r="N477" s="537" t="s">
        <v>141</v>
      </c>
      <c r="O477" s="538">
        <f t="shared" si="8"/>
        <v>-591.60648860177639</v>
      </c>
    </row>
    <row r="478" spans="1:15" s="225" customFormat="1" ht="31.5">
      <c r="A478" s="532" t="s">
        <v>406</v>
      </c>
      <c r="B478" s="533">
        <v>355</v>
      </c>
      <c r="C478" s="532" t="s">
        <v>416</v>
      </c>
      <c r="D478" s="532" t="s">
        <v>437</v>
      </c>
      <c r="E478" s="533">
        <v>3550004</v>
      </c>
      <c r="F478" s="533">
        <v>8515</v>
      </c>
      <c r="G478" s="534">
        <v>36280</v>
      </c>
      <c r="H478" s="533">
        <v>6</v>
      </c>
      <c r="I478" s="532" t="s">
        <v>409</v>
      </c>
      <c r="J478" s="532" t="s">
        <v>2055</v>
      </c>
      <c r="K478" s="535">
        <v>6731.36</v>
      </c>
      <c r="L478" s="536"/>
      <c r="M478" s="537" t="s">
        <v>151</v>
      </c>
      <c r="N478" s="537" t="s">
        <v>141</v>
      </c>
      <c r="O478" s="538">
        <f t="shared" si="8"/>
        <v>2798.4963339337842</v>
      </c>
    </row>
    <row r="479" spans="1:15" s="225" customFormat="1" ht="31.5">
      <c r="A479" s="532" t="s">
        <v>406</v>
      </c>
      <c r="B479" s="533">
        <v>355</v>
      </c>
      <c r="C479" s="532" t="s">
        <v>416</v>
      </c>
      <c r="D479" s="532" t="s">
        <v>437</v>
      </c>
      <c r="E479" s="533">
        <v>3550004</v>
      </c>
      <c r="F479" s="533">
        <v>8596</v>
      </c>
      <c r="G479" s="534">
        <v>35976</v>
      </c>
      <c r="H479" s="533">
        <v>-6</v>
      </c>
      <c r="I479" s="532" t="s">
        <v>409</v>
      </c>
      <c r="J479" s="532" t="s">
        <v>2056</v>
      </c>
      <c r="K479" s="535">
        <v>-1417.98</v>
      </c>
      <c r="L479" s="536"/>
      <c r="M479" s="537" t="s">
        <v>151</v>
      </c>
      <c r="N479" s="537" t="s">
        <v>141</v>
      </c>
      <c r="O479" s="538">
        <f t="shared" si="8"/>
        <v>-589.51115845704692</v>
      </c>
    </row>
    <row r="480" spans="1:15" s="225" customFormat="1" ht="31.5">
      <c r="A480" s="532" t="s">
        <v>406</v>
      </c>
      <c r="B480" s="533">
        <v>355</v>
      </c>
      <c r="C480" s="532" t="s">
        <v>416</v>
      </c>
      <c r="D480" s="532" t="s">
        <v>437</v>
      </c>
      <c r="E480" s="533">
        <v>3550004</v>
      </c>
      <c r="F480" s="533">
        <v>8597</v>
      </c>
      <c r="G480" s="534">
        <v>35976</v>
      </c>
      <c r="H480" s="533">
        <v>-3</v>
      </c>
      <c r="I480" s="532" t="s">
        <v>409</v>
      </c>
      <c r="J480" s="532" t="s">
        <v>2057</v>
      </c>
      <c r="K480" s="535">
        <v>-910.68</v>
      </c>
      <c r="L480" s="536"/>
      <c r="M480" s="537" t="s">
        <v>151</v>
      </c>
      <c r="N480" s="537" t="s">
        <v>141</v>
      </c>
      <c r="O480" s="538">
        <f t="shared" si="8"/>
        <v>-378.60620162743021</v>
      </c>
    </row>
    <row r="481" spans="1:15" s="225" customFormat="1" ht="31.5">
      <c r="A481" s="532" t="s">
        <v>406</v>
      </c>
      <c r="B481" s="533">
        <v>355</v>
      </c>
      <c r="C481" s="532" t="s">
        <v>416</v>
      </c>
      <c r="D481" s="532" t="s">
        <v>437</v>
      </c>
      <c r="E481" s="533">
        <v>3550004</v>
      </c>
      <c r="F481" s="533">
        <v>10644</v>
      </c>
      <c r="G481" s="534">
        <v>37864</v>
      </c>
      <c r="H481" s="533">
        <v>-1</v>
      </c>
      <c r="I481" s="532" t="s">
        <v>409</v>
      </c>
      <c r="J481" s="532" t="s">
        <v>2058</v>
      </c>
      <c r="K481" s="535">
        <v>-243.7</v>
      </c>
      <c r="L481" s="536"/>
      <c r="M481" s="537" t="s">
        <v>151</v>
      </c>
      <c r="N481" s="537" t="s">
        <v>141</v>
      </c>
      <c r="O481" s="538">
        <f t="shared" si="8"/>
        <v>-101.31586433939995</v>
      </c>
    </row>
    <row r="482" spans="1:15" s="225" customFormat="1" ht="31.5">
      <c r="A482" s="532" t="s">
        <v>406</v>
      </c>
      <c r="B482" s="533">
        <v>355</v>
      </c>
      <c r="C482" s="532" t="s">
        <v>416</v>
      </c>
      <c r="D482" s="532" t="s">
        <v>437</v>
      </c>
      <c r="E482" s="533">
        <v>3550004</v>
      </c>
      <c r="F482" s="533">
        <v>10653</v>
      </c>
      <c r="G482" s="534">
        <v>37864</v>
      </c>
      <c r="H482" s="533">
        <v>1</v>
      </c>
      <c r="I482" s="532" t="s">
        <v>409</v>
      </c>
      <c r="J482" s="532" t="s">
        <v>445</v>
      </c>
      <c r="K482" s="535">
        <v>1458.41</v>
      </c>
      <c r="L482" s="536"/>
      <c r="M482" s="537" t="s">
        <v>151</v>
      </c>
      <c r="N482" s="537" t="s">
        <v>141</v>
      </c>
      <c r="O482" s="538">
        <f t="shared" si="8"/>
        <v>606.31953102677176</v>
      </c>
    </row>
    <row r="483" spans="1:15" s="225" customFormat="1" ht="31.5">
      <c r="A483" s="532" t="s">
        <v>406</v>
      </c>
      <c r="B483" s="533">
        <v>355</v>
      </c>
      <c r="C483" s="532" t="s">
        <v>416</v>
      </c>
      <c r="D483" s="532" t="s">
        <v>437</v>
      </c>
      <c r="E483" s="533">
        <v>3550004</v>
      </c>
      <c r="F483" s="533">
        <v>9485</v>
      </c>
      <c r="G483" s="534">
        <v>37468</v>
      </c>
      <c r="H483" s="533">
        <v>-3</v>
      </c>
      <c r="I483" s="532" t="s">
        <v>409</v>
      </c>
      <c r="J483" s="532" t="s">
        <v>2059</v>
      </c>
      <c r="K483" s="535">
        <v>-725.16</v>
      </c>
      <c r="L483" s="536"/>
      <c r="M483" s="537" t="s">
        <v>151</v>
      </c>
      <c r="N483" s="537" t="s">
        <v>141</v>
      </c>
      <c r="O483" s="538">
        <f t="shared" si="8"/>
        <v>-301.47809677619722</v>
      </c>
    </row>
    <row r="484" spans="1:15" s="225" customFormat="1" ht="31.5">
      <c r="A484" s="532" t="s">
        <v>406</v>
      </c>
      <c r="B484" s="533">
        <v>355</v>
      </c>
      <c r="C484" s="532" t="s">
        <v>416</v>
      </c>
      <c r="D484" s="532" t="s">
        <v>437</v>
      </c>
      <c r="E484" s="533">
        <v>3550004</v>
      </c>
      <c r="F484" s="533">
        <v>10049</v>
      </c>
      <c r="G484" s="534">
        <v>37468</v>
      </c>
      <c r="H484" s="533">
        <v>3</v>
      </c>
      <c r="I484" s="532" t="s">
        <v>409</v>
      </c>
      <c r="J484" s="532" t="s">
        <v>445</v>
      </c>
      <c r="K484" s="535">
        <v>2957.57</v>
      </c>
      <c r="L484" s="536"/>
      <c r="M484" s="537" t="s">
        <v>151</v>
      </c>
      <c r="N484" s="537" t="s">
        <v>141</v>
      </c>
      <c r="O484" s="538">
        <f t="shared" si="8"/>
        <v>1229.5804714578544</v>
      </c>
    </row>
    <row r="485" spans="1:15" s="225" customFormat="1" ht="31.5">
      <c r="A485" s="532" t="s">
        <v>406</v>
      </c>
      <c r="B485" s="533">
        <v>355</v>
      </c>
      <c r="C485" s="532" t="s">
        <v>416</v>
      </c>
      <c r="D485" s="532" t="s">
        <v>437</v>
      </c>
      <c r="E485" s="533">
        <v>3550004</v>
      </c>
      <c r="F485" s="533">
        <v>11126</v>
      </c>
      <c r="G485" s="534">
        <v>38352</v>
      </c>
      <c r="H485" s="533">
        <v>1</v>
      </c>
      <c r="I485" s="532" t="s">
        <v>409</v>
      </c>
      <c r="J485" s="532" t="s">
        <v>446</v>
      </c>
      <c r="K485" s="535">
        <v>1400.65</v>
      </c>
      <c r="L485" s="536"/>
      <c r="M485" s="537" t="s">
        <v>151</v>
      </c>
      <c r="N485" s="537" t="s">
        <v>141</v>
      </c>
      <c r="O485" s="538">
        <f t="shared" si="8"/>
        <v>582.30638238399899</v>
      </c>
    </row>
    <row r="486" spans="1:15" s="225" customFormat="1" ht="31.5">
      <c r="A486" s="532" t="s">
        <v>406</v>
      </c>
      <c r="B486" s="533">
        <v>355</v>
      </c>
      <c r="C486" s="532" t="s">
        <v>416</v>
      </c>
      <c r="D486" s="532" t="s">
        <v>437</v>
      </c>
      <c r="E486" s="533">
        <v>3550004</v>
      </c>
      <c r="F486" s="533">
        <v>12106</v>
      </c>
      <c r="G486" s="534">
        <v>38717</v>
      </c>
      <c r="H486" s="533">
        <v>2</v>
      </c>
      <c r="I486" s="532" t="s">
        <v>409</v>
      </c>
      <c r="J486" s="532" t="s">
        <v>446</v>
      </c>
      <c r="K486" s="535">
        <v>1214.67</v>
      </c>
      <c r="L486" s="536"/>
      <c r="M486" s="537" t="s">
        <v>151</v>
      </c>
      <c r="N486" s="537" t="s">
        <v>141</v>
      </c>
      <c r="O486" s="538">
        <f t="shared" si="8"/>
        <v>504.98703708304862</v>
      </c>
    </row>
    <row r="487" spans="1:15" s="225" customFormat="1" ht="31.5">
      <c r="A487" s="532" t="s">
        <v>406</v>
      </c>
      <c r="B487" s="533">
        <v>355</v>
      </c>
      <c r="C487" s="532" t="s">
        <v>416</v>
      </c>
      <c r="D487" s="532" t="s">
        <v>437</v>
      </c>
      <c r="E487" s="533">
        <v>3550004</v>
      </c>
      <c r="F487" s="533">
        <v>13122</v>
      </c>
      <c r="G487" s="534">
        <v>39447</v>
      </c>
      <c r="H487" s="533">
        <v>2</v>
      </c>
      <c r="I487" s="532" t="s">
        <v>409</v>
      </c>
      <c r="J487" s="532" t="s">
        <v>2060</v>
      </c>
      <c r="K487" s="535">
        <v>4747.13</v>
      </c>
      <c r="L487" s="536"/>
      <c r="M487" s="537" t="s">
        <v>151</v>
      </c>
      <c r="N487" s="537" t="s">
        <v>141</v>
      </c>
      <c r="O487" s="538">
        <f t="shared" si="8"/>
        <v>1973.5723392757311</v>
      </c>
    </row>
    <row r="488" spans="1:15" s="225" customFormat="1" ht="31.5">
      <c r="A488" s="532" t="s">
        <v>406</v>
      </c>
      <c r="B488" s="533">
        <v>355</v>
      </c>
      <c r="C488" s="532" t="s">
        <v>416</v>
      </c>
      <c r="D488" s="532" t="s">
        <v>437</v>
      </c>
      <c r="E488" s="533">
        <v>3550004</v>
      </c>
      <c r="F488" s="533">
        <v>13252</v>
      </c>
      <c r="G488" s="534">
        <v>39813</v>
      </c>
      <c r="H488" s="533">
        <v>1</v>
      </c>
      <c r="I488" s="532" t="s">
        <v>409</v>
      </c>
      <c r="J488" s="532" t="s">
        <v>2061</v>
      </c>
      <c r="K488" s="535">
        <v>2151.6999999999998</v>
      </c>
      <c r="L488" s="536"/>
      <c r="M488" s="537" t="s">
        <v>151</v>
      </c>
      <c r="N488" s="537" t="s">
        <v>141</v>
      </c>
      <c r="O488" s="538">
        <f t="shared" si="8"/>
        <v>894.54799055841954</v>
      </c>
    </row>
    <row r="489" spans="1:15" s="225" customFormat="1" ht="31.5">
      <c r="A489" s="532" t="s">
        <v>406</v>
      </c>
      <c r="B489" s="533">
        <v>355</v>
      </c>
      <c r="C489" s="532" t="s">
        <v>416</v>
      </c>
      <c r="D489" s="532" t="s">
        <v>437</v>
      </c>
      <c r="E489" s="533">
        <v>3550004</v>
      </c>
      <c r="F489" s="533">
        <v>13268</v>
      </c>
      <c r="G489" s="534">
        <v>39813</v>
      </c>
      <c r="H489" s="533">
        <v>-1</v>
      </c>
      <c r="I489" s="532" t="s">
        <v>409</v>
      </c>
      <c r="J489" s="532" t="s">
        <v>2062</v>
      </c>
      <c r="K489" s="535">
        <v>-486.22</v>
      </c>
      <c r="L489" s="536"/>
      <c r="M489" s="537" t="s">
        <v>151</v>
      </c>
      <c r="N489" s="537" t="s">
        <v>141</v>
      </c>
      <c r="O489" s="538">
        <f t="shared" si="8"/>
        <v>-202.14115535126405</v>
      </c>
    </row>
    <row r="490" spans="1:15" s="225" customFormat="1" ht="31.5">
      <c r="A490" s="532" t="s">
        <v>406</v>
      </c>
      <c r="B490" s="533">
        <v>355</v>
      </c>
      <c r="C490" s="532" t="s">
        <v>416</v>
      </c>
      <c r="D490" s="532" t="s">
        <v>437</v>
      </c>
      <c r="E490" s="533">
        <v>3550004</v>
      </c>
      <c r="F490" s="533">
        <v>13464</v>
      </c>
      <c r="G490" s="534">
        <v>40178</v>
      </c>
      <c r="H490" s="533">
        <v>2</v>
      </c>
      <c r="I490" s="532" t="s">
        <v>409</v>
      </c>
      <c r="J490" s="532" t="s">
        <v>2063</v>
      </c>
      <c r="K490" s="535">
        <v>3822.96</v>
      </c>
      <c r="L490" s="536"/>
      <c r="M490" s="537" t="s">
        <v>151</v>
      </c>
      <c r="N490" s="537" t="s">
        <v>141</v>
      </c>
      <c r="O490" s="538">
        <f t="shared" si="8"/>
        <v>1589.3578035902849</v>
      </c>
    </row>
    <row r="491" spans="1:15" s="225" customFormat="1" ht="31.5">
      <c r="A491" s="532" t="s">
        <v>406</v>
      </c>
      <c r="B491" s="533">
        <v>355</v>
      </c>
      <c r="C491" s="532" t="s">
        <v>416</v>
      </c>
      <c r="D491" s="532" t="s">
        <v>437</v>
      </c>
      <c r="E491" s="533">
        <v>3550004</v>
      </c>
      <c r="F491" s="533">
        <v>13473</v>
      </c>
      <c r="G491" s="534">
        <v>40178</v>
      </c>
      <c r="H491" s="533">
        <v>-2</v>
      </c>
      <c r="I491" s="532" t="s">
        <v>409</v>
      </c>
      <c r="J491" s="532" t="s">
        <v>2063</v>
      </c>
      <c r="K491" s="535">
        <v>-503.42</v>
      </c>
      <c r="L491" s="536"/>
      <c r="M491" s="537" t="s">
        <v>151</v>
      </c>
      <c r="N491" s="537" t="s">
        <v>141</v>
      </c>
      <c r="O491" s="538">
        <f t="shared" si="8"/>
        <v>-209.29188521026148</v>
      </c>
    </row>
    <row r="492" spans="1:15" s="225" customFormat="1" ht="31.5">
      <c r="A492" s="532" t="s">
        <v>406</v>
      </c>
      <c r="B492" s="533">
        <v>355</v>
      </c>
      <c r="C492" s="532" t="s">
        <v>416</v>
      </c>
      <c r="D492" s="532" t="s">
        <v>437</v>
      </c>
      <c r="E492" s="533">
        <v>3550004</v>
      </c>
      <c r="F492" s="533">
        <v>13615</v>
      </c>
      <c r="G492" s="534">
        <v>40543</v>
      </c>
      <c r="H492" s="533">
        <v>3</v>
      </c>
      <c r="I492" s="532" t="s">
        <v>447</v>
      </c>
      <c r="J492" s="532" t="s">
        <v>2064</v>
      </c>
      <c r="K492" s="535">
        <v>10013.92</v>
      </c>
      <c r="L492" s="536"/>
      <c r="M492" s="537" t="s">
        <v>151</v>
      </c>
      <c r="N492" s="537" t="s">
        <v>141</v>
      </c>
      <c r="O492" s="538">
        <f t="shared" si="8"/>
        <v>4163.188183116963</v>
      </c>
    </row>
    <row r="493" spans="1:15" s="225" customFormat="1" ht="31.5">
      <c r="A493" s="532" t="s">
        <v>406</v>
      </c>
      <c r="B493" s="533">
        <v>355</v>
      </c>
      <c r="C493" s="532" t="s">
        <v>416</v>
      </c>
      <c r="D493" s="532" t="s">
        <v>417</v>
      </c>
      <c r="E493" s="533">
        <v>3550005</v>
      </c>
      <c r="F493" s="533">
        <v>1244</v>
      </c>
      <c r="G493" s="534">
        <v>24951</v>
      </c>
      <c r="H493" s="533">
        <v>416</v>
      </c>
      <c r="I493" s="532" t="s">
        <v>409</v>
      </c>
      <c r="J493" s="532" t="s">
        <v>1996</v>
      </c>
      <c r="K493" s="535">
        <v>43552.42</v>
      </c>
      <c r="L493" s="536"/>
      <c r="M493" s="537" t="s">
        <v>151</v>
      </c>
      <c r="N493" s="537" t="s">
        <v>141</v>
      </c>
      <c r="O493" s="538">
        <f t="shared" si="8"/>
        <v>18106.487797999871</v>
      </c>
    </row>
    <row r="494" spans="1:15" s="225" customFormat="1" ht="31.5">
      <c r="A494" s="532" t="s">
        <v>406</v>
      </c>
      <c r="B494" s="533">
        <v>355</v>
      </c>
      <c r="C494" s="532" t="s">
        <v>416</v>
      </c>
      <c r="D494" s="532" t="s">
        <v>417</v>
      </c>
      <c r="E494" s="533">
        <v>3550005</v>
      </c>
      <c r="F494" s="533">
        <v>1245</v>
      </c>
      <c r="G494" s="534">
        <v>24951</v>
      </c>
      <c r="H494" s="533">
        <v>12</v>
      </c>
      <c r="I494" s="532" t="s">
        <v>409</v>
      </c>
      <c r="J494" s="532" t="s">
        <v>1997</v>
      </c>
      <c r="K494" s="535">
        <v>534.80999999999995</v>
      </c>
      <c r="L494" s="536"/>
      <c r="M494" s="537" t="s">
        <v>151</v>
      </c>
      <c r="N494" s="537" t="s">
        <v>141</v>
      </c>
      <c r="O494" s="538">
        <f t="shared" si="8"/>
        <v>222.34196720293181</v>
      </c>
    </row>
    <row r="495" spans="1:15" s="225" customFormat="1" ht="31.5">
      <c r="A495" s="532" t="s">
        <v>406</v>
      </c>
      <c r="B495" s="533">
        <v>355</v>
      </c>
      <c r="C495" s="532" t="s">
        <v>416</v>
      </c>
      <c r="D495" s="532" t="s">
        <v>417</v>
      </c>
      <c r="E495" s="533">
        <v>3550005</v>
      </c>
      <c r="F495" s="533">
        <v>1246</v>
      </c>
      <c r="G495" s="534">
        <v>24951</v>
      </c>
      <c r="H495" s="533">
        <v>1</v>
      </c>
      <c r="I495" s="532" t="s">
        <v>409</v>
      </c>
      <c r="J495" s="532" t="s">
        <v>1997</v>
      </c>
      <c r="K495" s="535">
        <v>109.91</v>
      </c>
      <c r="L495" s="536"/>
      <c r="M495" s="537" t="s">
        <v>151</v>
      </c>
      <c r="N495" s="537" t="s">
        <v>141</v>
      </c>
      <c r="O495" s="538">
        <f t="shared" si="8"/>
        <v>45.693995279209879</v>
      </c>
    </row>
    <row r="496" spans="1:15" s="225" customFormat="1" ht="31.5">
      <c r="A496" s="532" t="s">
        <v>406</v>
      </c>
      <c r="B496" s="533">
        <v>355</v>
      </c>
      <c r="C496" s="532" t="s">
        <v>416</v>
      </c>
      <c r="D496" s="532" t="s">
        <v>417</v>
      </c>
      <c r="E496" s="533">
        <v>3550005</v>
      </c>
      <c r="F496" s="533">
        <v>1247</v>
      </c>
      <c r="G496" s="534">
        <v>24951</v>
      </c>
      <c r="H496" s="533">
        <v>330</v>
      </c>
      <c r="I496" s="532" t="s">
        <v>409</v>
      </c>
      <c r="J496" s="532" t="s">
        <v>1998</v>
      </c>
      <c r="K496" s="535">
        <v>59767.519999999997</v>
      </c>
      <c r="L496" s="536"/>
      <c r="M496" s="537" t="s">
        <v>151</v>
      </c>
      <c r="N496" s="537" t="s">
        <v>141</v>
      </c>
      <c r="O496" s="538">
        <f t="shared" si="8"/>
        <v>24847.755224548106</v>
      </c>
    </row>
    <row r="497" spans="1:15" s="225" customFormat="1" ht="31.5">
      <c r="A497" s="532" t="s">
        <v>406</v>
      </c>
      <c r="B497" s="533">
        <v>355</v>
      </c>
      <c r="C497" s="532" t="s">
        <v>416</v>
      </c>
      <c r="D497" s="532" t="s">
        <v>417</v>
      </c>
      <c r="E497" s="533">
        <v>3550005</v>
      </c>
      <c r="F497" s="533">
        <v>1248</v>
      </c>
      <c r="G497" s="534">
        <v>24951</v>
      </c>
      <c r="H497" s="533">
        <v>82</v>
      </c>
      <c r="I497" s="532" t="s">
        <v>409</v>
      </c>
      <c r="J497" s="532" t="s">
        <v>1999</v>
      </c>
      <c r="K497" s="535">
        <v>14685.75</v>
      </c>
      <c r="L497" s="536"/>
      <c r="M497" s="537" t="s">
        <v>151</v>
      </c>
      <c r="N497" s="537" t="s">
        <v>141</v>
      </c>
      <c r="O497" s="538">
        <f t="shared" si="8"/>
        <v>6105.4552922541761</v>
      </c>
    </row>
    <row r="498" spans="1:15" s="225" customFormat="1" ht="31.5">
      <c r="A498" s="532" t="s">
        <v>406</v>
      </c>
      <c r="B498" s="533">
        <v>355</v>
      </c>
      <c r="C498" s="532" t="s">
        <v>416</v>
      </c>
      <c r="D498" s="532" t="s">
        <v>417</v>
      </c>
      <c r="E498" s="533">
        <v>3550005</v>
      </c>
      <c r="F498" s="533">
        <v>1249</v>
      </c>
      <c r="G498" s="534">
        <v>24951</v>
      </c>
      <c r="H498" s="533">
        <v>197</v>
      </c>
      <c r="I498" s="532" t="s">
        <v>409</v>
      </c>
      <c r="J498" s="532" t="s">
        <v>2000</v>
      </c>
      <c r="K498" s="535">
        <v>36905.620000000003</v>
      </c>
      <c r="L498" s="536"/>
      <c r="M498" s="537" t="s">
        <v>151</v>
      </c>
      <c r="N498" s="537" t="s">
        <v>141</v>
      </c>
      <c r="O498" s="538">
        <f t="shared" si="8"/>
        <v>15343.146447605441</v>
      </c>
    </row>
    <row r="499" spans="1:15" s="225" customFormat="1" ht="31.5">
      <c r="A499" s="532" t="s">
        <v>406</v>
      </c>
      <c r="B499" s="533">
        <v>355</v>
      </c>
      <c r="C499" s="532" t="s">
        <v>416</v>
      </c>
      <c r="D499" s="532" t="s">
        <v>417</v>
      </c>
      <c r="E499" s="533">
        <v>3550005</v>
      </c>
      <c r="F499" s="533">
        <v>1252</v>
      </c>
      <c r="G499" s="534">
        <v>24951</v>
      </c>
      <c r="H499" s="539"/>
      <c r="I499" s="532" t="s">
        <v>409</v>
      </c>
      <c r="J499" s="532" t="s">
        <v>2065</v>
      </c>
      <c r="K499" s="535">
        <v>104.45</v>
      </c>
      <c r="L499" s="536"/>
      <c r="M499" s="537" t="s">
        <v>151</v>
      </c>
      <c r="N499" s="537" t="s">
        <v>141</v>
      </c>
      <c r="O499" s="538">
        <f t="shared" si="8"/>
        <v>43.424054289086271</v>
      </c>
    </row>
    <row r="500" spans="1:15" s="225" customFormat="1" ht="47.25">
      <c r="A500" s="532" t="s">
        <v>406</v>
      </c>
      <c r="B500" s="533">
        <v>355</v>
      </c>
      <c r="C500" s="532" t="s">
        <v>416</v>
      </c>
      <c r="D500" s="532" t="s">
        <v>417</v>
      </c>
      <c r="E500" s="533">
        <v>3550005</v>
      </c>
      <c r="F500" s="533">
        <v>1253</v>
      </c>
      <c r="G500" s="534">
        <v>24951</v>
      </c>
      <c r="H500" s="539"/>
      <c r="I500" s="532" t="s">
        <v>409</v>
      </c>
      <c r="J500" s="532" t="s">
        <v>2066</v>
      </c>
      <c r="K500" s="535">
        <v>25.67</v>
      </c>
      <c r="L500" s="536"/>
      <c r="M500" s="537" t="s">
        <v>151</v>
      </c>
      <c r="N500" s="537" t="s">
        <v>141</v>
      </c>
      <c r="O500" s="538">
        <f t="shared" si="8"/>
        <v>10.672048574445617</v>
      </c>
    </row>
    <row r="501" spans="1:15" s="225" customFormat="1" ht="47.25">
      <c r="A501" s="532" t="s">
        <v>406</v>
      </c>
      <c r="B501" s="533">
        <v>355</v>
      </c>
      <c r="C501" s="532" t="s">
        <v>416</v>
      </c>
      <c r="D501" s="532" t="s">
        <v>417</v>
      </c>
      <c r="E501" s="533">
        <v>3550005</v>
      </c>
      <c r="F501" s="533">
        <v>1254</v>
      </c>
      <c r="G501" s="534">
        <v>24951</v>
      </c>
      <c r="H501" s="539"/>
      <c r="I501" s="532" t="s">
        <v>409</v>
      </c>
      <c r="J501" s="532" t="s">
        <v>2067</v>
      </c>
      <c r="K501" s="535">
        <v>64.510000000000005</v>
      </c>
      <c r="L501" s="536"/>
      <c r="M501" s="537" t="s">
        <v>151</v>
      </c>
      <c r="N501" s="537" t="s">
        <v>141</v>
      </c>
      <c r="O501" s="538">
        <f t="shared" si="8"/>
        <v>26.819394372321259</v>
      </c>
    </row>
    <row r="502" spans="1:15" s="225" customFormat="1" ht="31.5">
      <c r="A502" s="532" t="s">
        <v>406</v>
      </c>
      <c r="B502" s="533">
        <v>355</v>
      </c>
      <c r="C502" s="532" t="s">
        <v>416</v>
      </c>
      <c r="D502" s="532" t="s">
        <v>417</v>
      </c>
      <c r="E502" s="533">
        <v>3550005</v>
      </c>
      <c r="F502" s="533">
        <v>1256</v>
      </c>
      <c r="G502" s="534">
        <v>24951</v>
      </c>
      <c r="H502" s="533">
        <v>-5</v>
      </c>
      <c r="I502" s="532" t="s">
        <v>409</v>
      </c>
      <c r="J502" s="532" t="s">
        <v>2010</v>
      </c>
      <c r="K502" s="535">
        <v>-744</v>
      </c>
      <c r="L502" s="536"/>
      <c r="M502" s="537" t="s">
        <v>151</v>
      </c>
      <c r="N502" s="537" t="s">
        <v>141</v>
      </c>
      <c r="O502" s="538">
        <f t="shared" si="8"/>
        <v>-309.31064041244792</v>
      </c>
    </row>
    <row r="503" spans="1:15" s="225" customFormat="1" ht="31.5">
      <c r="A503" s="532" t="s">
        <v>406</v>
      </c>
      <c r="B503" s="533">
        <v>355</v>
      </c>
      <c r="C503" s="532" t="s">
        <v>416</v>
      </c>
      <c r="D503" s="532" t="s">
        <v>417</v>
      </c>
      <c r="E503" s="533">
        <v>3550005</v>
      </c>
      <c r="F503" s="533">
        <v>1257</v>
      </c>
      <c r="G503" s="534">
        <v>24951</v>
      </c>
      <c r="H503" s="533">
        <v>5</v>
      </c>
      <c r="I503" s="532" t="s">
        <v>409</v>
      </c>
      <c r="J503" s="532" t="s">
        <v>2005</v>
      </c>
      <c r="K503" s="535">
        <v>1084.8</v>
      </c>
      <c r="L503" s="536"/>
      <c r="M503" s="537" t="s">
        <v>151</v>
      </c>
      <c r="N503" s="537" t="s">
        <v>141</v>
      </c>
      <c r="O503" s="538">
        <f t="shared" si="8"/>
        <v>450.99486924653695</v>
      </c>
    </row>
    <row r="504" spans="1:15" s="225" customFormat="1" ht="31.5">
      <c r="A504" s="532" t="s">
        <v>406</v>
      </c>
      <c r="B504" s="533">
        <v>355</v>
      </c>
      <c r="C504" s="532" t="s">
        <v>416</v>
      </c>
      <c r="D504" s="532" t="s">
        <v>417</v>
      </c>
      <c r="E504" s="533">
        <v>3550005</v>
      </c>
      <c r="F504" s="533">
        <v>1260</v>
      </c>
      <c r="G504" s="534">
        <v>25262</v>
      </c>
      <c r="H504" s="539"/>
      <c r="I504" s="532" t="s">
        <v>409</v>
      </c>
      <c r="J504" s="532" t="s">
        <v>2068</v>
      </c>
      <c r="K504" s="535">
        <v>21832.49</v>
      </c>
      <c r="L504" s="536"/>
      <c r="M504" s="537" t="s">
        <v>151</v>
      </c>
      <c r="N504" s="537" t="s">
        <v>141</v>
      </c>
      <c r="O504" s="538">
        <f t="shared" si="8"/>
        <v>9076.6417522827505</v>
      </c>
    </row>
    <row r="505" spans="1:15" s="225" customFormat="1" ht="31.5">
      <c r="A505" s="532" t="s">
        <v>406</v>
      </c>
      <c r="B505" s="533">
        <v>355</v>
      </c>
      <c r="C505" s="532" t="s">
        <v>416</v>
      </c>
      <c r="D505" s="532" t="s">
        <v>417</v>
      </c>
      <c r="E505" s="533">
        <v>3550005</v>
      </c>
      <c r="F505" s="533">
        <v>1261</v>
      </c>
      <c r="G505" s="534">
        <v>25507</v>
      </c>
      <c r="H505" s="533">
        <v>50</v>
      </c>
      <c r="I505" s="532" t="s">
        <v>409</v>
      </c>
      <c r="J505" s="532" t="s">
        <v>2008</v>
      </c>
      <c r="K505" s="535">
        <v>11295.71</v>
      </c>
      <c r="L505" s="536"/>
      <c r="M505" s="537" t="s">
        <v>151</v>
      </c>
      <c r="N505" s="537" t="s">
        <v>141</v>
      </c>
      <c r="O505" s="538">
        <f t="shared" si="8"/>
        <v>4696.0796962544246</v>
      </c>
    </row>
    <row r="506" spans="1:15" s="225" customFormat="1" ht="31.5">
      <c r="A506" s="532" t="s">
        <v>406</v>
      </c>
      <c r="B506" s="533">
        <v>355</v>
      </c>
      <c r="C506" s="532" t="s">
        <v>416</v>
      </c>
      <c r="D506" s="532" t="s">
        <v>417</v>
      </c>
      <c r="E506" s="533">
        <v>3550005</v>
      </c>
      <c r="F506" s="533">
        <v>1264</v>
      </c>
      <c r="G506" s="534">
        <v>25293</v>
      </c>
      <c r="H506" s="533">
        <v>-9</v>
      </c>
      <c r="I506" s="532" t="s">
        <v>409</v>
      </c>
      <c r="J506" s="532" t="s">
        <v>2010</v>
      </c>
      <c r="K506" s="535">
        <v>-1342.08</v>
      </c>
      <c r="L506" s="536"/>
      <c r="M506" s="537" t="s">
        <v>151</v>
      </c>
      <c r="N506" s="537" t="s">
        <v>141</v>
      </c>
      <c r="O506" s="538">
        <f t="shared" si="8"/>
        <v>-557.95648425368029</v>
      </c>
    </row>
    <row r="507" spans="1:15" s="225" customFormat="1" ht="31.5">
      <c r="A507" s="532" t="s">
        <v>406</v>
      </c>
      <c r="B507" s="533">
        <v>355</v>
      </c>
      <c r="C507" s="532" t="s">
        <v>416</v>
      </c>
      <c r="D507" s="532" t="s">
        <v>417</v>
      </c>
      <c r="E507" s="533">
        <v>3550005</v>
      </c>
      <c r="F507" s="533">
        <v>1265</v>
      </c>
      <c r="G507" s="534">
        <v>25293</v>
      </c>
      <c r="H507" s="533">
        <v>9</v>
      </c>
      <c r="I507" s="532" t="s">
        <v>409</v>
      </c>
      <c r="J507" s="532" t="s">
        <v>2005</v>
      </c>
      <c r="K507" s="535">
        <v>3060.26</v>
      </c>
      <c r="L507" s="536"/>
      <c r="M507" s="537" t="s">
        <v>151</v>
      </c>
      <c r="N507" s="537" t="s">
        <v>141</v>
      </c>
      <c r="O507" s="538">
        <f t="shared" si="8"/>
        <v>1272.2728231567178</v>
      </c>
    </row>
    <row r="508" spans="1:15" s="225" customFormat="1" ht="31.5">
      <c r="A508" s="532" t="s">
        <v>406</v>
      </c>
      <c r="B508" s="533">
        <v>355</v>
      </c>
      <c r="C508" s="532" t="s">
        <v>416</v>
      </c>
      <c r="D508" s="532" t="s">
        <v>417</v>
      </c>
      <c r="E508" s="533">
        <v>3550005</v>
      </c>
      <c r="F508" s="533">
        <v>1266</v>
      </c>
      <c r="G508" s="534">
        <v>25293</v>
      </c>
      <c r="H508" s="533">
        <v>-1</v>
      </c>
      <c r="I508" s="532" t="s">
        <v>409</v>
      </c>
      <c r="J508" s="532" t="s">
        <v>2011</v>
      </c>
      <c r="K508" s="535">
        <v>-179.09</v>
      </c>
      <c r="L508" s="536"/>
      <c r="M508" s="537" t="s">
        <v>151</v>
      </c>
      <c r="N508" s="537" t="s">
        <v>141</v>
      </c>
      <c r="O508" s="538">
        <f t="shared" si="8"/>
        <v>-74.454895956270562</v>
      </c>
    </row>
    <row r="509" spans="1:15" s="225" customFormat="1" ht="31.5">
      <c r="A509" s="532" t="s">
        <v>406</v>
      </c>
      <c r="B509" s="533">
        <v>355</v>
      </c>
      <c r="C509" s="532" t="s">
        <v>416</v>
      </c>
      <c r="D509" s="532" t="s">
        <v>417</v>
      </c>
      <c r="E509" s="533">
        <v>3550005</v>
      </c>
      <c r="F509" s="533">
        <v>1267</v>
      </c>
      <c r="G509" s="534">
        <v>25293</v>
      </c>
      <c r="H509" s="533">
        <v>2</v>
      </c>
      <c r="I509" s="532" t="s">
        <v>409</v>
      </c>
      <c r="J509" s="532" t="s">
        <v>2012</v>
      </c>
      <c r="K509" s="535">
        <v>543.71</v>
      </c>
      <c r="L509" s="536"/>
      <c r="M509" s="537" t="s">
        <v>151</v>
      </c>
      <c r="N509" s="537" t="s">
        <v>141</v>
      </c>
      <c r="O509" s="538">
        <f t="shared" si="8"/>
        <v>226.04205416485493</v>
      </c>
    </row>
    <row r="510" spans="1:15" s="225" customFormat="1" ht="31.5">
      <c r="A510" s="532" t="s">
        <v>406</v>
      </c>
      <c r="B510" s="533">
        <v>355</v>
      </c>
      <c r="C510" s="532" t="s">
        <v>416</v>
      </c>
      <c r="D510" s="532" t="s">
        <v>417</v>
      </c>
      <c r="E510" s="533">
        <v>3550005</v>
      </c>
      <c r="F510" s="533">
        <v>1270</v>
      </c>
      <c r="G510" s="534">
        <v>25507</v>
      </c>
      <c r="H510" s="533">
        <v>34</v>
      </c>
      <c r="I510" s="532" t="s">
        <v>409</v>
      </c>
      <c r="J510" s="532" t="s">
        <v>1997</v>
      </c>
      <c r="K510" s="535">
        <v>8268.1299999999992</v>
      </c>
      <c r="L510" s="536"/>
      <c r="M510" s="537" t="s">
        <v>151</v>
      </c>
      <c r="N510" s="537" t="s">
        <v>141</v>
      </c>
      <c r="O510" s="538">
        <f t="shared" si="8"/>
        <v>3437.3932598298024</v>
      </c>
    </row>
    <row r="511" spans="1:15" s="225" customFormat="1" ht="31.5">
      <c r="A511" s="532" t="s">
        <v>406</v>
      </c>
      <c r="B511" s="533">
        <v>355</v>
      </c>
      <c r="C511" s="532" t="s">
        <v>416</v>
      </c>
      <c r="D511" s="532" t="s">
        <v>417</v>
      </c>
      <c r="E511" s="533">
        <v>3550005</v>
      </c>
      <c r="F511" s="533">
        <v>1271</v>
      </c>
      <c r="G511" s="534">
        <v>25627</v>
      </c>
      <c r="H511" s="533">
        <v>1</v>
      </c>
      <c r="I511" s="532" t="s">
        <v>409</v>
      </c>
      <c r="J511" s="532" t="s">
        <v>2069</v>
      </c>
      <c r="K511" s="535">
        <v>174.84</v>
      </c>
      <c r="L511" s="536"/>
      <c r="M511" s="537" t="s">
        <v>151</v>
      </c>
      <c r="N511" s="537" t="s">
        <v>141</v>
      </c>
      <c r="O511" s="538">
        <f t="shared" si="8"/>
        <v>72.68800049692527</v>
      </c>
    </row>
    <row r="512" spans="1:15" s="225" customFormat="1" ht="31.5">
      <c r="A512" s="532" t="s">
        <v>406</v>
      </c>
      <c r="B512" s="533">
        <v>355</v>
      </c>
      <c r="C512" s="532" t="s">
        <v>416</v>
      </c>
      <c r="D512" s="532" t="s">
        <v>417</v>
      </c>
      <c r="E512" s="533">
        <v>3550005</v>
      </c>
      <c r="F512" s="533">
        <v>1272</v>
      </c>
      <c r="G512" s="534">
        <v>25627</v>
      </c>
      <c r="H512" s="539"/>
      <c r="I512" s="532" t="s">
        <v>409</v>
      </c>
      <c r="J512" s="532" t="s">
        <v>2013</v>
      </c>
      <c r="K512" s="535">
        <v>820.1</v>
      </c>
      <c r="L512" s="536"/>
      <c r="M512" s="537" t="s">
        <v>151</v>
      </c>
      <c r="N512" s="537" t="s">
        <v>141</v>
      </c>
      <c r="O512" s="538">
        <f t="shared" si="8"/>
        <v>340.94846263743085</v>
      </c>
    </row>
    <row r="513" spans="1:15" s="225" customFormat="1" ht="31.5">
      <c r="A513" s="532" t="s">
        <v>406</v>
      </c>
      <c r="B513" s="533">
        <v>355</v>
      </c>
      <c r="C513" s="532" t="s">
        <v>416</v>
      </c>
      <c r="D513" s="532" t="s">
        <v>417</v>
      </c>
      <c r="E513" s="533">
        <v>3550005</v>
      </c>
      <c r="F513" s="533">
        <v>1273</v>
      </c>
      <c r="G513" s="534">
        <v>25627</v>
      </c>
      <c r="H513" s="533">
        <v>6</v>
      </c>
      <c r="I513" s="532" t="s">
        <v>409</v>
      </c>
      <c r="J513" s="532" t="s">
        <v>2005</v>
      </c>
      <c r="K513" s="535">
        <v>2225.9299999999998</v>
      </c>
      <c r="L513" s="536"/>
      <c r="M513" s="537" t="s">
        <v>151</v>
      </c>
      <c r="N513" s="537" t="s">
        <v>141</v>
      </c>
      <c r="O513" s="538">
        <f t="shared" si="8"/>
        <v>925.40837878129059</v>
      </c>
    </row>
    <row r="514" spans="1:15" s="225" customFormat="1" ht="31.5">
      <c r="A514" s="532" t="s">
        <v>406</v>
      </c>
      <c r="B514" s="533">
        <v>355</v>
      </c>
      <c r="C514" s="532" t="s">
        <v>416</v>
      </c>
      <c r="D514" s="532" t="s">
        <v>417</v>
      </c>
      <c r="E514" s="533">
        <v>3550005</v>
      </c>
      <c r="F514" s="533">
        <v>1274</v>
      </c>
      <c r="G514" s="534">
        <v>25627</v>
      </c>
      <c r="H514" s="533">
        <v>-6</v>
      </c>
      <c r="I514" s="532" t="s">
        <v>409</v>
      </c>
      <c r="J514" s="532" t="s">
        <v>2010</v>
      </c>
      <c r="K514" s="535">
        <v>-1036.6199999999999</v>
      </c>
      <c r="L514" s="536"/>
      <c r="M514" s="537" t="s">
        <v>151</v>
      </c>
      <c r="N514" s="537" t="s">
        <v>141</v>
      </c>
      <c r="O514" s="538">
        <f t="shared" si="8"/>
        <v>-430.96451083918248</v>
      </c>
    </row>
    <row r="515" spans="1:15" s="225" customFormat="1" ht="31.5">
      <c r="A515" s="532" t="s">
        <v>406</v>
      </c>
      <c r="B515" s="533">
        <v>355</v>
      </c>
      <c r="C515" s="532" t="s">
        <v>416</v>
      </c>
      <c r="D515" s="532" t="s">
        <v>417</v>
      </c>
      <c r="E515" s="533">
        <v>3550005</v>
      </c>
      <c r="F515" s="533">
        <v>1275</v>
      </c>
      <c r="G515" s="534">
        <v>25780</v>
      </c>
      <c r="H515" s="533">
        <v>-13</v>
      </c>
      <c r="I515" s="532" t="s">
        <v>409</v>
      </c>
      <c r="J515" s="532" t="s">
        <v>2014</v>
      </c>
      <c r="K515" s="535">
        <v>-644.72</v>
      </c>
      <c r="L515" s="536"/>
      <c r="M515" s="537" t="s">
        <v>151</v>
      </c>
      <c r="N515" s="537" t="s">
        <v>141</v>
      </c>
      <c r="O515" s="538">
        <f t="shared" si="8"/>
        <v>-268.03596248214171</v>
      </c>
    </row>
    <row r="516" spans="1:15" s="225" customFormat="1" ht="31.5">
      <c r="A516" s="532" t="s">
        <v>406</v>
      </c>
      <c r="B516" s="533">
        <v>355</v>
      </c>
      <c r="C516" s="532" t="s">
        <v>416</v>
      </c>
      <c r="D516" s="532" t="s">
        <v>417</v>
      </c>
      <c r="E516" s="533">
        <v>3550005</v>
      </c>
      <c r="F516" s="533">
        <v>1276</v>
      </c>
      <c r="G516" s="534">
        <v>25780</v>
      </c>
      <c r="H516" s="533">
        <v>50</v>
      </c>
      <c r="I516" s="532" t="s">
        <v>409</v>
      </c>
      <c r="J516" s="532" t="s">
        <v>2015</v>
      </c>
      <c r="K516" s="535">
        <v>12060.01</v>
      </c>
      <c r="L516" s="536"/>
      <c r="M516" s="537" t="s">
        <v>151</v>
      </c>
      <c r="N516" s="537" t="s">
        <v>141</v>
      </c>
      <c r="O516" s="538">
        <f t="shared" si="8"/>
        <v>5013.8298608609221</v>
      </c>
    </row>
    <row r="517" spans="1:15" s="225" customFormat="1" ht="31.5">
      <c r="A517" s="532" t="s">
        <v>406</v>
      </c>
      <c r="B517" s="533">
        <v>355</v>
      </c>
      <c r="C517" s="532" t="s">
        <v>416</v>
      </c>
      <c r="D517" s="532" t="s">
        <v>417</v>
      </c>
      <c r="E517" s="533">
        <v>3550005</v>
      </c>
      <c r="F517" s="533">
        <v>1279</v>
      </c>
      <c r="G517" s="534">
        <v>26145</v>
      </c>
      <c r="H517" s="533">
        <v>42</v>
      </c>
      <c r="I517" s="532" t="s">
        <v>409</v>
      </c>
      <c r="J517" s="532" t="s">
        <v>2016</v>
      </c>
      <c r="K517" s="535">
        <v>11423.28</v>
      </c>
      <c r="L517" s="536"/>
      <c r="M517" s="537" t="s">
        <v>151</v>
      </c>
      <c r="N517" s="537" t="s">
        <v>141</v>
      </c>
      <c r="O517" s="538">
        <f t="shared" si="8"/>
        <v>4749.1156618423502</v>
      </c>
    </row>
    <row r="518" spans="1:15" s="225" customFormat="1" ht="31.5">
      <c r="A518" s="532" t="s">
        <v>406</v>
      </c>
      <c r="B518" s="533">
        <v>355</v>
      </c>
      <c r="C518" s="532" t="s">
        <v>416</v>
      </c>
      <c r="D518" s="532" t="s">
        <v>417</v>
      </c>
      <c r="E518" s="533">
        <v>3550005</v>
      </c>
      <c r="F518" s="533">
        <v>1280</v>
      </c>
      <c r="G518" s="534">
        <v>26329</v>
      </c>
      <c r="H518" s="539"/>
      <c r="I518" s="532" t="s">
        <v>409</v>
      </c>
      <c r="J518" s="532" t="s">
        <v>2070</v>
      </c>
      <c r="K518" s="535">
        <v>72.430000000000007</v>
      </c>
      <c r="L518" s="536"/>
      <c r="M518" s="537" t="s">
        <v>151</v>
      </c>
      <c r="N518" s="537" t="s">
        <v>141</v>
      </c>
      <c r="O518" s="538">
        <f t="shared" si="8"/>
        <v>30.112056028324741</v>
      </c>
    </row>
    <row r="519" spans="1:15" s="225" customFormat="1" ht="31.5">
      <c r="A519" s="532" t="s">
        <v>406</v>
      </c>
      <c r="B519" s="533">
        <v>355</v>
      </c>
      <c r="C519" s="532" t="s">
        <v>416</v>
      </c>
      <c r="D519" s="532" t="s">
        <v>417</v>
      </c>
      <c r="E519" s="533">
        <v>3550005</v>
      </c>
      <c r="F519" s="533">
        <v>1281</v>
      </c>
      <c r="G519" s="534">
        <v>26542</v>
      </c>
      <c r="H519" s="542">
        <v>2</v>
      </c>
      <c r="I519" s="532" t="s">
        <v>409</v>
      </c>
      <c r="J519" s="532" t="s">
        <v>2005</v>
      </c>
      <c r="K519" s="535">
        <v>729.65</v>
      </c>
      <c r="L519" s="536"/>
      <c r="M519" s="537" t="s">
        <v>151</v>
      </c>
      <c r="N519" s="537" t="s">
        <v>141</v>
      </c>
      <c r="O519" s="538">
        <f t="shared" si="8"/>
        <v>303.34476986148201</v>
      </c>
    </row>
    <row r="520" spans="1:15" s="225" customFormat="1" ht="31.5">
      <c r="A520" s="532" t="s">
        <v>406</v>
      </c>
      <c r="B520" s="533">
        <v>355</v>
      </c>
      <c r="C520" s="532" t="s">
        <v>416</v>
      </c>
      <c r="D520" s="532" t="s">
        <v>417</v>
      </c>
      <c r="E520" s="533">
        <v>3550005</v>
      </c>
      <c r="F520" s="533">
        <v>1282</v>
      </c>
      <c r="G520" s="534">
        <v>26542</v>
      </c>
      <c r="H520" s="542">
        <v>-2</v>
      </c>
      <c r="I520" s="532" t="s">
        <v>409</v>
      </c>
      <c r="J520" s="532" t="s">
        <v>2010</v>
      </c>
      <c r="K520" s="535">
        <v>-348.92</v>
      </c>
      <c r="L520" s="536"/>
      <c r="M520" s="537" t="s">
        <v>151</v>
      </c>
      <c r="N520" s="537" t="s">
        <v>141</v>
      </c>
      <c r="O520" s="538">
        <f t="shared" si="8"/>
        <v>-145.0600385117088</v>
      </c>
    </row>
    <row r="521" spans="1:15" s="225" customFormat="1" ht="31.5">
      <c r="A521" s="532" t="s">
        <v>406</v>
      </c>
      <c r="B521" s="533">
        <v>355</v>
      </c>
      <c r="C521" s="532" t="s">
        <v>416</v>
      </c>
      <c r="D521" s="532" t="s">
        <v>417</v>
      </c>
      <c r="E521" s="533">
        <v>3550005</v>
      </c>
      <c r="F521" s="533">
        <v>1283</v>
      </c>
      <c r="G521" s="534">
        <v>26542</v>
      </c>
      <c r="H521" s="542">
        <v>18</v>
      </c>
      <c r="I521" s="532" t="s">
        <v>409</v>
      </c>
      <c r="J521" s="532" t="s">
        <v>2071</v>
      </c>
      <c r="K521" s="535">
        <v>4974.9399999999996</v>
      </c>
      <c r="L521" s="536"/>
      <c r="M521" s="537" t="s">
        <v>151</v>
      </c>
      <c r="N521" s="537" t="s">
        <v>141</v>
      </c>
      <c r="O521" s="538">
        <f t="shared" si="8"/>
        <v>2068.2820932977197</v>
      </c>
    </row>
    <row r="522" spans="1:15" s="225" customFormat="1" ht="31.5">
      <c r="A522" s="532" t="s">
        <v>406</v>
      </c>
      <c r="B522" s="533">
        <v>355</v>
      </c>
      <c r="C522" s="532" t="s">
        <v>416</v>
      </c>
      <c r="D522" s="532" t="s">
        <v>417</v>
      </c>
      <c r="E522" s="533">
        <v>3550005</v>
      </c>
      <c r="F522" s="533">
        <v>1284</v>
      </c>
      <c r="G522" s="534">
        <v>26542</v>
      </c>
      <c r="H522" s="533">
        <v>14</v>
      </c>
      <c r="I522" s="532" t="s">
        <v>409</v>
      </c>
      <c r="J522" s="532" t="s">
        <v>2018</v>
      </c>
      <c r="K522" s="535">
        <v>2628.65</v>
      </c>
      <c r="L522" s="536"/>
      <c r="M522" s="537" t="s">
        <v>151</v>
      </c>
      <c r="N522" s="537" t="s">
        <v>141</v>
      </c>
      <c r="O522" s="538">
        <f t="shared" si="8"/>
        <v>1092.8352351077706</v>
      </c>
    </row>
    <row r="523" spans="1:15" s="225" customFormat="1" ht="31.5">
      <c r="A523" s="532" t="s">
        <v>406</v>
      </c>
      <c r="B523" s="533">
        <v>355</v>
      </c>
      <c r="C523" s="532" t="s">
        <v>416</v>
      </c>
      <c r="D523" s="532" t="s">
        <v>417</v>
      </c>
      <c r="E523" s="533">
        <v>3550005</v>
      </c>
      <c r="F523" s="533">
        <v>1286</v>
      </c>
      <c r="G523" s="534">
        <v>26754</v>
      </c>
      <c r="H523" s="542">
        <v>10</v>
      </c>
      <c r="I523" s="532" t="s">
        <v>409</v>
      </c>
      <c r="J523" s="532" t="s">
        <v>2005</v>
      </c>
      <c r="K523" s="535">
        <v>3222.89</v>
      </c>
      <c r="L523" s="536"/>
      <c r="M523" s="537" t="s">
        <v>151</v>
      </c>
      <c r="N523" s="537" t="s">
        <v>141</v>
      </c>
      <c r="O523" s="538">
        <f t="shared" si="8"/>
        <v>1339.8846369339708</v>
      </c>
    </row>
    <row r="524" spans="1:15" s="225" customFormat="1" ht="31.5">
      <c r="A524" s="532" t="s">
        <v>406</v>
      </c>
      <c r="B524" s="533">
        <v>355</v>
      </c>
      <c r="C524" s="532" t="s">
        <v>416</v>
      </c>
      <c r="D524" s="532" t="s">
        <v>417</v>
      </c>
      <c r="E524" s="533">
        <v>3550005</v>
      </c>
      <c r="F524" s="533">
        <v>1287</v>
      </c>
      <c r="G524" s="534">
        <v>26754</v>
      </c>
      <c r="H524" s="533">
        <v>-10</v>
      </c>
      <c r="I524" s="532" t="s">
        <v>409</v>
      </c>
      <c r="J524" s="532" t="s">
        <v>2010</v>
      </c>
      <c r="K524" s="535">
        <v>-1783.1</v>
      </c>
      <c r="L524" s="536"/>
      <c r="M524" s="537" t="s">
        <v>151</v>
      </c>
      <c r="N524" s="537" t="s">
        <v>141</v>
      </c>
      <c r="O524" s="538">
        <f t="shared" si="8"/>
        <v>-741.30618671967193</v>
      </c>
    </row>
    <row r="525" spans="1:15" s="225" customFormat="1" ht="31.5">
      <c r="A525" s="532" t="s">
        <v>406</v>
      </c>
      <c r="B525" s="533">
        <v>355</v>
      </c>
      <c r="C525" s="532" t="s">
        <v>416</v>
      </c>
      <c r="D525" s="532" t="s">
        <v>417</v>
      </c>
      <c r="E525" s="533">
        <v>3550005</v>
      </c>
      <c r="F525" s="533">
        <v>1288</v>
      </c>
      <c r="G525" s="534">
        <v>26754</v>
      </c>
      <c r="H525" s="539"/>
      <c r="I525" s="532" t="s">
        <v>409</v>
      </c>
      <c r="J525" s="532" t="s">
        <v>2020</v>
      </c>
      <c r="K525" s="535">
        <v>324.13</v>
      </c>
      <c r="L525" s="536"/>
      <c r="M525" s="537" t="s">
        <v>151</v>
      </c>
      <c r="N525" s="537" t="s">
        <v>141</v>
      </c>
      <c r="O525" s="538">
        <f t="shared" si="8"/>
        <v>134.75384123237467</v>
      </c>
    </row>
    <row r="526" spans="1:15" s="225" customFormat="1" ht="31.5">
      <c r="A526" s="532" t="s">
        <v>406</v>
      </c>
      <c r="B526" s="533">
        <v>355</v>
      </c>
      <c r="C526" s="532" t="s">
        <v>416</v>
      </c>
      <c r="D526" s="532" t="s">
        <v>417</v>
      </c>
      <c r="E526" s="533">
        <v>3550005</v>
      </c>
      <c r="F526" s="533">
        <v>1289</v>
      </c>
      <c r="G526" s="534">
        <v>27029</v>
      </c>
      <c r="H526" s="533">
        <v>5</v>
      </c>
      <c r="I526" s="532" t="s">
        <v>409</v>
      </c>
      <c r="J526" s="532" t="s">
        <v>2005</v>
      </c>
      <c r="K526" s="535">
        <v>2051.4299999999998</v>
      </c>
      <c r="L526" s="536"/>
      <c r="M526" s="537" t="s">
        <v>151</v>
      </c>
      <c r="N526" s="537" t="s">
        <v>141</v>
      </c>
      <c r="O526" s="538">
        <f t="shared" si="8"/>
        <v>852.8617299211129</v>
      </c>
    </row>
    <row r="527" spans="1:15" s="225" customFormat="1" ht="31.5">
      <c r="A527" s="532" t="s">
        <v>406</v>
      </c>
      <c r="B527" s="533">
        <v>355</v>
      </c>
      <c r="C527" s="532" t="s">
        <v>416</v>
      </c>
      <c r="D527" s="532" t="s">
        <v>417</v>
      </c>
      <c r="E527" s="533">
        <v>3550005</v>
      </c>
      <c r="F527" s="533">
        <v>1290</v>
      </c>
      <c r="G527" s="534">
        <v>27029</v>
      </c>
      <c r="H527" s="533">
        <v>-5</v>
      </c>
      <c r="I527" s="532" t="s">
        <v>409</v>
      </c>
      <c r="J527" s="532" t="s">
        <v>2010</v>
      </c>
      <c r="K527" s="535">
        <v>-896.6</v>
      </c>
      <c r="L527" s="536"/>
      <c r="M527" s="537" t="s">
        <v>151</v>
      </c>
      <c r="N527" s="537" t="s">
        <v>141</v>
      </c>
      <c r="O527" s="538">
        <f t="shared" si="8"/>
        <v>-372.75258090564625</v>
      </c>
    </row>
    <row r="528" spans="1:15" s="225" customFormat="1" ht="31.5">
      <c r="A528" s="532" t="s">
        <v>406</v>
      </c>
      <c r="B528" s="533">
        <v>355</v>
      </c>
      <c r="C528" s="532" t="s">
        <v>416</v>
      </c>
      <c r="D528" s="532" t="s">
        <v>417</v>
      </c>
      <c r="E528" s="533">
        <v>3550005</v>
      </c>
      <c r="F528" s="533">
        <v>1292</v>
      </c>
      <c r="G528" s="534">
        <v>27180</v>
      </c>
      <c r="H528" s="533">
        <v>-1</v>
      </c>
      <c r="I528" s="532" t="s">
        <v>409</v>
      </c>
      <c r="J528" s="532" t="s">
        <v>2021</v>
      </c>
      <c r="K528" s="535">
        <v>-179.32</v>
      </c>
      <c r="L528" s="536"/>
      <c r="M528" s="537" t="s">
        <v>151</v>
      </c>
      <c r="N528" s="537" t="s">
        <v>141</v>
      </c>
      <c r="O528" s="538">
        <f t="shared" si="8"/>
        <v>-74.550516181129254</v>
      </c>
    </row>
    <row r="529" spans="1:15" s="225" customFormat="1" ht="31.5">
      <c r="A529" s="532" t="s">
        <v>406</v>
      </c>
      <c r="B529" s="533">
        <v>355</v>
      </c>
      <c r="C529" s="532" t="s">
        <v>416</v>
      </c>
      <c r="D529" s="532" t="s">
        <v>417</v>
      </c>
      <c r="E529" s="533">
        <v>3550005</v>
      </c>
      <c r="F529" s="533">
        <v>1293</v>
      </c>
      <c r="G529" s="534">
        <v>27210</v>
      </c>
      <c r="H529" s="542">
        <v>4</v>
      </c>
      <c r="I529" s="532" t="s">
        <v>409</v>
      </c>
      <c r="J529" s="532" t="s">
        <v>2005</v>
      </c>
      <c r="K529" s="535">
        <v>1581.97</v>
      </c>
      <c r="L529" s="536"/>
      <c r="M529" s="537" t="s">
        <v>151</v>
      </c>
      <c r="N529" s="537" t="s">
        <v>141</v>
      </c>
      <c r="O529" s="538">
        <f t="shared" si="8"/>
        <v>657.68837878129068</v>
      </c>
    </row>
    <row r="530" spans="1:15" s="225" customFormat="1" ht="31.5">
      <c r="A530" s="532" t="s">
        <v>406</v>
      </c>
      <c r="B530" s="533">
        <v>355</v>
      </c>
      <c r="C530" s="532" t="s">
        <v>416</v>
      </c>
      <c r="D530" s="532" t="s">
        <v>417</v>
      </c>
      <c r="E530" s="533">
        <v>3550005</v>
      </c>
      <c r="F530" s="533">
        <v>1294</v>
      </c>
      <c r="G530" s="534">
        <v>27210</v>
      </c>
      <c r="H530" s="533">
        <v>-4</v>
      </c>
      <c r="I530" s="532" t="s">
        <v>409</v>
      </c>
      <c r="J530" s="532" t="s">
        <v>2010</v>
      </c>
      <c r="K530" s="535">
        <v>-720.8</v>
      </c>
      <c r="L530" s="536"/>
      <c r="M530" s="537" t="s">
        <v>151</v>
      </c>
      <c r="N530" s="537" t="s">
        <v>141</v>
      </c>
      <c r="O530" s="538">
        <f t="shared" si="8"/>
        <v>-299.665469904963</v>
      </c>
    </row>
    <row r="531" spans="1:15" s="225" customFormat="1" ht="31.5">
      <c r="A531" s="532" t="s">
        <v>406</v>
      </c>
      <c r="B531" s="533">
        <v>355</v>
      </c>
      <c r="C531" s="532" t="s">
        <v>416</v>
      </c>
      <c r="D531" s="532" t="s">
        <v>417</v>
      </c>
      <c r="E531" s="533">
        <v>3550005</v>
      </c>
      <c r="F531" s="533">
        <v>1295</v>
      </c>
      <c r="G531" s="534">
        <v>27484</v>
      </c>
      <c r="H531" s="533">
        <v>1</v>
      </c>
      <c r="I531" s="532" t="s">
        <v>409</v>
      </c>
      <c r="J531" s="532" t="s">
        <v>2072</v>
      </c>
      <c r="K531" s="535">
        <v>230.03</v>
      </c>
      <c r="L531" s="536"/>
      <c r="M531" s="537" t="s">
        <v>151</v>
      </c>
      <c r="N531" s="537" t="s">
        <v>141</v>
      </c>
      <c r="O531" s="538">
        <f t="shared" si="8"/>
        <v>95.632697061929306</v>
      </c>
    </row>
    <row r="532" spans="1:15" s="225" customFormat="1" ht="31.5">
      <c r="A532" s="532" t="s">
        <v>406</v>
      </c>
      <c r="B532" s="533">
        <v>355</v>
      </c>
      <c r="C532" s="532" t="s">
        <v>416</v>
      </c>
      <c r="D532" s="532" t="s">
        <v>417</v>
      </c>
      <c r="E532" s="533">
        <v>3550005</v>
      </c>
      <c r="F532" s="533">
        <v>1296</v>
      </c>
      <c r="G532" s="534">
        <v>27484</v>
      </c>
      <c r="H532" s="533">
        <v>-5</v>
      </c>
      <c r="I532" s="532" t="s">
        <v>409</v>
      </c>
      <c r="J532" s="532" t="s">
        <v>2022</v>
      </c>
      <c r="K532" s="535">
        <v>-901</v>
      </c>
      <c r="L532" s="536"/>
      <c r="M532" s="537" t="s">
        <v>151</v>
      </c>
      <c r="N532" s="537" t="s">
        <v>141</v>
      </c>
      <c r="O532" s="538">
        <f t="shared" si="8"/>
        <v>-374.58183738120374</v>
      </c>
    </row>
    <row r="533" spans="1:15" s="225" customFormat="1" ht="31.5">
      <c r="A533" s="532" t="s">
        <v>406</v>
      </c>
      <c r="B533" s="533">
        <v>355</v>
      </c>
      <c r="C533" s="532" t="s">
        <v>416</v>
      </c>
      <c r="D533" s="532" t="s">
        <v>417</v>
      </c>
      <c r="E533" s="533">
        <v>3550005</v>
      </c>
      <c r="F533" s="533">
        <v>1297</v>
      </c>
      <c r="G533" s="534">
        <v>27484</v>
      </c>
      <c r="H533" s="533">
        <v>1</v>
      </c>
      <c r="I533" s="532" t="s">
        <v>409</v>
      </c>
      <c r="J533" s="532" t="s">
        <v>2073</v>
      </c>
      <c r="K533" s="535">
        <v>206.51</v>
      </c>
      <c r="L533" s="536"/>
      <c r="M533" s="537" t="s">
        <v>151</v>
      </c>
      <c r="N533" s="537" t="s">
        <v>141</v>
      </c>
      <c r="O533" s="538">
        <f t="shared" si="8"/>
        <v>85.854489719858364</v>
      </c>
    </row>
    <row r="534" spans="1:15" s="225" customFormat="1" ht="31.5">
      <c r="A534" s="532" t="s">
        <v>406</v>
      </c>
      <c r="B534" s="533">
        <v>355</v>
      </c>
      <c r="C534" s="532" t="s">
        <v>416</v>
      </c>
      <c r="D534" s="532" t="s">
        <v>417</v>
      </c>
      <c r="E534" s="533">
        <v>3550005</v>
      </c>
      <c r="F534" s="533">
        <v>1298</v>
      </c>
      <c r="G534" s="534">
        <v>27484</v>
      </c>
      <c r="H534" s="533">
        <v>-2</v>
      </c>
      <c r="I534" s="532" t="s">
        <v>409</v>
      </c>
      <c r="J534" s="532" t="s">
        <v>2023</v>
      </c>
      <c r="K534" s="535">
        <v>-360.4</v>
      </c>
      <c r="L534" s="536"/>
      <c r="M534" s="537" t="s">
        <v>151</v>
      </c>
      <c r="N534" s="537" t="s">
        <v>141</v>
      </c>
      <c r="O534" s="538">
        <f t="shared" si="8"/>
        <v>-149.8327349524815</v>
      </c>
    </row>
    <row r="535" spans="1:15" s="225" customFormat="1" ht="31.5">
      <c r="A535" s="532" t="s">
        <v>406</v>
      </c>
      <c r="B535" s="533">
        <v>355</v>
      </c>
      <c r="C535" s="532" t="s">
        <v>416</v>
      </c>
      <c r="D535" s="532" t="s">
        <v>417</v>
      </c>
      <c r="E535" s="533">
        <v>3550005</v>
      </c>
      <c r="F535" s="533">
        <v>1299</v>
      </c>
      <c r="G535" s="534">
        <v>27667</v>
      </c>
      <c r="H535" s="533">
        <v>4</v>
      </c>
      <c r="I535" s="532" t="s">
        <v>409</v>
      </c>
      <c r="J535" s="532" t="s">
        <v>2005</v>
      </c>
      <c r="K535" s="535">
        <v>2648.16</v>
      </c>
      <c r="L535" s="536"/>
      <c r="M535" s="537" t="s">
        <v>151</v>
      </c>
      <c r="N535" s="537" t="s">
        <v>141</v>
      </c>
      <c r="O535" s="538">
        <f t="shared" si="8"/>
        <v>1100.9463246164355</v>
      </c>
    </row>
    <row r="536" spans="1:15" s="225" customFormat="1" ht="31.5">
      <c r="A536" s="532" t="s">
        <v>406</v>
      </c>
      <c r="B536" s="533">
        <v>355</v>
      </c>
      <c r="C536" s="532" t="s">
        <v>416</v>
      </c>
      <c r="D536" s="532" t="s">
        <v>417</v>
      </c>
      <c r="E536" s="533">
        <v>3550005</v>
      </c>
      <c r="F536" s="533">
        <v>1300</v>
      </c>
      <c r="G536" s="534">
        <v>27667</v>
      </c>
      <c r="H536" s="533">
        <v>-4</v>
      </c>
      <c r="I536" s="532" t="s">
        <v>409</v>
      </c>
      <c r="J536" s="532" t="s">
        <v>2010</v>
      </c>
      <c r="K536" s="535">
        <v>-722.8</v>
      </c>
      <c r="L536" s="536"/>
      <c r="M536" s="537" t="s">
        <v>151</v>
      </c>
      <c r="N536" s="537" t="s">
        <v>141</v>
      </c>
      <c r="O536" s="538">
        <f t="shared" si="8"/>
        <v>-300.49695012112545</v>
      </c>
    </row>
    <row r="537" spans="1:15" s="225" customFormat="1" ht="31.5">
      <c r="A537" s="532" t="s">
        <v>406</v>
      </c>
      <c r="B537" s="533">
        <v>355</v>
      </c>
      <c r="C537" s="532" t="s">
        <v>416</v>
      </c>
      <c r="D537" s="532" t="s">
        <v>417</v>
      </c>
      <c r="E537" s="533">
        <v>3550005</v>
      </c>
      <c r="F537" s="533">
        <v>1301</v>
      </c>
      <c r="G537" s="534">
        <v>27667</v>
      </c>
      <c r="H537" s="542">
        <v>28</v>
      </c>
      <c r="I537" s="532" t="s">
        <v>409</v>
      </c>
      <c r="J537" s="532" t="s">
        <v>2025</v>
      </c>
      <c r="K537" s="535">
        <v>8076.3</v>
      </c>
      <c r="L537" s="536"/>
      <c r="M537" s="537" t="s">
        <v>151</v>
      </c>
      <c r="N537" s="537" t="s">
        <v>141</v>
      </c>
      <c r="O537" s="538">
        <f t="shared" si="8"/>
        <v>3357.6418348965772</v>
      </c>
    </row>
    <row r="538" spans="1:15" s="225" customFormat="1" ht="31.5">
      <c r="A538" s="532" t="s">
        <v>406</v>
      </c>
      <c r="B538" s="533">
        <v>355</v>
      </c>
      <c r="C538" s="532" t="s">
        <v>416</v>
      </c>
      <c r="D538" s="532" t="s">
        <v>417</v>
      </c>
      <c r="E538" s="533">
        <v>3550005</v>
      </c>
      <c r="F538" s="533">
        <v>1302</v>
      </c>
      <c r="G538" s="534">
        <v>27667</v>
      </c>
      <c r="H538" s="533">
        <v>74</v>
      </c>
      <c r="I538" s="532" t="s">
        <v>409</v>
      </c>
      <c r="J538" s="532" t="s">
        <v>2026</v>
      </c>
      <c r="K538" s="535">
        <v>18754.919999999998</v>
      </c>
      <c r="L538" s="536"/>
      <c r="M538" s="537" t="s">
        <v>151</v>
      </c>
      <c r="N538" s="537" t="s">
        <v>141</v>
      </c>
      <c r="O538" s="538">
        <f t="shared" ref="O538:O601" si="9">+K538*E$3012</f>
        <v>7797.1724678551445</v>
      </c>
    </row>
    <row r="539" spans="1:15" s="225" customFormat="1" ht="31.5">
      <c r="A539" s="532" t="s">
        <v>406</v>
      </c>
      <c r="B539" s="533">
        <v>355</v>
      </c>
      <c r="C539" s="532" t="s">
        <v>416</v>
      </c>
      <c r="D539" s="532" t="s">
        <v>417</v>
      </c>
      <c r="E539" s="533">
        <v>3550005</v>
      </c>
      <c r="F539" s="533">
        <v>1303</v>
      </c>
      <c r="G539" s="534">
        <v>27667</v>
      </c>
      <c r="H539" s="533">
        <v>-5</v>
      </c>
      <c r="I539" s="532" t="s">
        <v>409</v>
      </c>
      <c r="J539" s="532" t="s">
        <v>2027</v>
      </c>
      <c r="K539" s="535">
        <v>-903.5</v>
      </c>
      <c r="L539" s="536"/>
      <c r="M539" s="537" t="s">
        <v>151</v>
      </c>
      <c r="N539" s="537" t="s">
        <v>141</v>
      </c>
      <c r="O539" s="538">
        <f t="shared" si="9"/>
        <v>-375.6211876514069</v>
      </c>
    </row>
    <row r="540" spans="1:15" s="225" customFormat="1" ht="31.5">
      <c r="A540" s="532" t="s">
        <v>406</v>
      </c>
      <c r="B540" s="533">
        <v>355</v>
      </c>
      <c r="C540" s="532" t="s">
        <v>416</v>
      </c>
      <c r="D540" s="532" t="s">
        <v>417</v>
      </c>
      <c r="E540" s="533">
        <v>3550005</v>
      </c>
      <c r="F540" s="533">
        <v>1304</v>
      </c>
      <c r="G540" s="534">
        <v>27667</v>
      </c>
      <c r="H540" s="533">
        <v>23</v>
      </c>
      <c r="I540" s="532" t="s">
        <v>409</v>
      </c>
      <c r="J540" s="532" t="s">
        <v>2028</v>
      </c>
      <c r="K540" s="535">
        <v>14049.09</v>
      </c>
      <c r="L540" s="536"/>
      <c r="M540" s="537" t="s">
        <v>151</v>
      </c>
      <c r="N540" s="537" t="s">
        <v>141</v>
      </c>
      <c r="O540" s="538">
        <f t="shared" si="9"/>
        <v>5840.7701950431701</v>
      </c>
    </row>
    <row r="541" spans="1:15" s="225" customFormat="1" ht="31.5">
      <c r="A541" s="532" t="s">
        <v>406</v>
      </c>
      <c r="B541" s="533">
        <v>355</v>
      </c>
      <c r="C541" s="532" t="s">
        <v>416</v>
      </c>
      <c r="D541" s="532" t="s">
        <v>417</v>
      </c>
      <c r="E541" s="533">
        <v>3550005</v>
      </c>
      <c r="F541" s="533">
        <v>1305</v>
      </c>
      <c r="G541" s="534">
        <v>27667</v>
      </c>
      <c r="H541" s="533">
        <v>52</v>
      </c>
      <c r="I541" s="532" t="s">
        <v>409</v>
      </c>
      <c r="J541" s="532" t="s">
        <v>2029</v>
      </c>
      <c r="K541" s="535">
        <v>24356.86</v>
      </c>
      <c r="L541" s="536"/>
      <c r="M541" s="537" t="s">
        <v>151</v>
      </c>
      <c r="N541" s="537" t="s">
        <v>141</v>
      </c>
      <c r="O541" s="538">
        <f t="shared" si="9"/>
        <v>10126.123608919808</v>
      </c>
    </row>
    <row r="542" spans="1:15" s="225" customFormat="1" ht="31.5">
      <c r="A542" s="532" t="s">
        <v>406</v>
      </c>
      <c r="B542" s="533">
        <v>355</v>
      </c>
      <c r="C542" s="532" t="s">
        <v>416</v>
      </c>
      <c r="D542" s="532" t="s">
        <v>417</v>
      </c>
      <c r="E542" s="533">
        <v>3550005</v>
      </c>
      <c r="F542" s="533">
        <v>1306</v>
      </c>
      <c r="G542" s="534">
        <v>27667</v>
      </c>
      <c r="H542" s="533">
        <v>-1</v>
      </c>
      <c r="I542" s="532" t="s">
        <v>409</v>
      </c>
      <c r="J542" s="532" t="s">
        <v>2074</v>
      </c>
      <c r="K542" s="535">
        <v>-259.3</v>
      </c>
      <c r="L542" s="536"/>
      <c r="M542" s="537" t="s">
        <v>151</v>
      </c>
      <c r="N542" s="537" t="s">
        <v>141</v>
      </c>
      <c r="O542" s="538">
        <f t="shared" si="9"/>
        <v>-107.8014100254674</v>
      </c>
    </row>
    <row r="543" spans="1:15" s="225" customFormat="1" ht="31.5">
      <c r="A543" s="532" t="s">
        <v>406</v>
      </c>
      <c r="B543" s="533">
        <v>355</v>
      </c>
      <c r="C543" s="532" t="s">
        <v>416</v>
      </c>
      <c r="D543" s="532" t="s">
        <v>417</v>
      </c>
      <c r="E543" s="533">
        <v>3550005</v>
      </c>
      <c r="F543" s="533">
        <v>1307</v>
      </c>
      <c r="G543" s="534">
        <v>27880</v>
      </c>
      <c r="H543" s="539"/>
      <c r="I543" s="532" t="s">
        <v>409</v>
      </c>
      <c r="J543" s="532" t="s">
        <v>2031</v>
      </c>
      <c r="K543" s="535">
        <v>473.97</v>
      </c>
      <c r="L543" s="536"/>
      <c r="M543" s="537" t="s">
        <v>151</v>
      </c>
      <c r="N543" s="537" t="s">
        <v>141</v>
      </c>
      <c r="O543" s="538">
        <f t="shared" si="9"/>
        <v>197.04833902726875</v>
      </c>
    </row>
    <row r="544" spans="1:15" s="225" customFormat="1" ht="31.5">
      <c r="A544" s="532" t="s">
        <v>406</v>
      </c>
      <c r="B544" s="533">
        <v>355</v>
      </c>
      <c r="C544" s="532" t="s">
        <v>416</v>
      </c>
      <c r="D544" s="532" t="s">
        <v>417</v>
      </c>
      <c r="E544" s="533">
        <v>3550005</v>
      </c>
      <c r="F544" s="533">
        <v>1308</v>
      </c>
      <c r="G544" s="534">
        <v>27880</v>
      </c>
      <c r="H544" s="533">
        <v>24</v>
      </c>
      <c r="I544" s="532" t="s">
        <v>409</v>
      </c>
      <c r="J544" s="532" t="s">
        <v>2033</v>
      </c>
      <c r="K544" s="535">
        <v>7819.44</v>
      </c>
      <c r="L544" s="536"/>
      <c r="M544" s="537" t="s">
        <v>151</v>
      </c>
      <c r="N544" s="537" t="s">
        <v>141</v>
      </c>
      <c r="O544" s="538">
        <f t="shared" si="9"/>
        <v>3250.8548307348278</v>
      </c>
    </row>
    <row r="545" spans="1:15" s="225" customFormat="1" ht="31.5">
      <c r="A545" s="532" t="s">
        <v>406</v>
      </c>
      <c r="B545" s="533">
        <v>355</v>
      </c>
      <c r="C545" s="532" t="s">
        <v>416</v>
      </c>
      <c r="D545" s="532" t="s">
        <v>417</v>
      </c>
      <c r="E545" s="533">
        <v>3550005</v>
      </c>
      <c r="F545" s="533">
        <v>1309</v>
      </c>
      <c r="G545" s="534">
        <v>27880</v>
      </c>
      <c r="H545" s="533">
        <v>8</v>
      </c>
      <c r="I545" s="532" t="s">
        <v>409</v>
      </c>
      <c r="J545" s="532" t="s">
        <v>2075</v>
      </c>
      <c r="K545" s="535">
        <v>1338.82</v>
      </c>
      <c r="L545" s="536"/>
      <c r="M545" s="537" t="s">
        <v>151</v>
      </c>
      <c r="N545" s="537" t="s">
        <v>141</v>
      </c>
      <c r="O545" s="538">
        <f t="shared" si="9"/>
        <v>556.60117150133544</v>
      </c>
    </row>
    <row r="546" spans="1:15" s="225" customFormat="1" ht="31.5">
      <c r="A546" s="532" t="s">
        <v>406</v>
      </c>
      <c r="B546" s="533">
        <v>355</v>
      </c>
      <c r="C546" s="532" t="s">
        <v>416</v>
      </c>
      <c r="D546" s="532" t="s">
        <v>417</v>
      </c>
      <c r="E546" s="533">
        <v>3550005</v>
      </c>
      <c r="F546" s="533">
        <v>1310</v>
      </c>
      <c r="G546" s="534">
        <v>28064</v>
      </c>
      <c r="H546" s="533">
        <v>14</v>
      </c>
      <c r="I546" s="532" t="s">
        <v>409</v>
      </c>
      <c r="J546" s="532" t="s">
        <v>2005</v>
      </c>
      <c r="K546" s="535">
        <v>8184.15</v>
      </c>
      <c r="L546" s="536"/>
      <c r="M546" s="537" t="s">
        <v>151</v>
      </c>
      <c r="N546" s="537" t="s">
        <v>141</v>
      </c>
      <c r="O546" s="538">
        <f t="shared" si="9"/>
        <v>3402.4794055531393</v>
      </c>
    </row>
    <row r="547" spans="1:15" s="225" customFormat="1" ht="31.5">
      <c r="A547" s="532" t="s">
        <v>406</v>
      </c>
      <c r="B547" s="533">
        <v>355</v>
      </c>
      <c r="C547" s="532" t="s">
        <v>416</v>
      </c>
      <c r="D547" s="532" t="s">
        <v>417</v>
      </c>
      <c r="E547" s="533">
        <v>3550005</v>
      </c>
      <c r="F547" s="533">
        <v>1311</v>
      </c>
      <c r="G547" s="534">
        <v>28064</v>
      </c>
      <c r="H547" s="533">
        <v>-14</v>
      </c>
      <c r="I547" s="532" t="s">
        <v>409</v>
      </c>
      <c r="J547" s="532" t="s">
        <v>2010</v>
      </c>
      <c r="K547" s="535">
        <v>-2786.84</v>
      </c>
      <c r="L547" s="536"/>
      <c r="M547" s="537" t="s">
        <v>151</v>
      </c>
      <c r="N547" s="537" t="s">
        <v>141</v>
      </c>
      <c r="O547" s="538">
        <f t="shared" si="9"/>
        <v>-1158.6011628051431</v>
      </c>
    </row>
    <row r="548" spans="1:15" s="225" customFormat="1" ht="31.5">
      <c r="A548" s="532" t="s">
        <v>406</v>
      </c>
      <c r="B548" s="533">
        <v>355</v>
      </c>
      <c r="C548" s="532" t="s">
        <v>416</v>
      </c>
      <c r="D548" s="532" t="s">
        <v>417</v>
      </c>
      <c r="E548" s="533">
        <v>3550005</v>
      </c>
      <c r="F548" s="533">
        <v>1312</v>
      </c>
      <c r="G548" s="534">
        <v>28064</v>
      </c>
      <c r="H548" s="539"/>
      <c r="I548" s="532" t="s">
        <v>409</v>
      </c>
      <c r="J548" s="532" t="s">
        <v>2034</v>
      </c>
      <c r="K548" s="535">
        <v>581.53</v>
      </c>
      <c r="L548" s="536"/>
      <c r="M548" s="537" t="s">
        <v>151</v>
      </c>
      <c r="N548" s="537" t="s">
        <v>141</v>
      </c>
      <c r="O548" s="538">
        <f t="shared" si="9"/>
        <v>241.7653450524877</v>
      </c>
    </row>
    <row r="549" spans="1:15" s="225" customFormat="1" ht="31.5">
      <c r="A549" s="532" t="s">
        <v>406</v>
      </c>
      <c r="B549" s="533">
        <v>355</v>
      </c>
      <c r="C549" s="532" t="s">
        <v>416</v>
      </c>
      <c r="D549" s="532" t="s">
        <v>417</v>
      </c>
      <c r="E549" s="533">
        <v>3550005</v>
      </c>
      <c r="F549" s="533">
        <v>1313</v>
      </c>
      <c r="G549" s="534">
        <v>28064</v>
      </c>
      <c r="H549" s="533">
        <v>17</v>
      </c>
      <c r="I549" s="532" t="s">
        <v>409</v>
      </c>
      <c r="J549" s="532" t="s">
        <v>2035</v>
      </c>
      <c r="K549" s="535">
        <v>5721.85</v>
      </c>
      <c r="L549" s="536"/>
      <c r="M549" s="537" t="s">
        <v>151</v>
      </c>
      <c r="N549" s="537" t="s">
        <v>141</v>
      </c>
      <c r="O549" s="538">
        <f t="shared" si="9"/>
        <v>2378.8025374246845</v>
      </c>
    </row>
    <row r="550" spans="1:15" s="225" customFormat="1" ht="31.5">
      <c r="A550" s="532" t="s">
        <v>406</v>
      </c>
      <c r="B550" s="533">
        <v>355</v>
      </c>
      <c r="C550" s="532" t="s">
        <v>416</v>
      </c>
      <c r="D550" s="532" t="s">
        <v>417</v>
      </c>
      <c r="E550" s="533">
        <v>3550005</v>
      </c>
      <c r="F550" s="533">
        <v>1314</v>
      </c>
      <c r="G550" s="534">
        <v>28033</v>
      </c>
      <c r="H550" s="533">
        <v>-24</v>
      </c>
      <c r="I550" s="532" t="s">
        <v>409</v>
      </c>
      <c r="J550" s="532" t="s">
        <v>2036</v>
      </c>
      <c r="K550" s="535">
        <v>-3705.97</v>
      </c>
      <c r="L550" s="536"/>
      <c r="M550" s="537" t="s">
        <v>151</v>
      </c>
      <c r="N550" s="537" t="s">
        <v>141</v>
      </c>
      <c r="O550" s="538">
        <f t="shared" si="9"/>
        <v>-1540.7203683458597</v>
      </c>
    </row>
    <row r="551" spans="1:15" s="225" customFormat="1" ht="31.5">
      <c r="A551" s="532" t="s">
        <v>406</v>
      </c>
      <c r="B551" s="533">
        <v>355</v>
      </c>
      <c r="C551" s="532" t="s">
        <v>416</v>
      </c>
      <c r="D551" s="532" t="s">
        <v>417</v>
      </c>
      <c r="E551" s="533">
        <v>3550005</v>
      </c>
      <c r="F551" s="533">
        <v>1315</v>
      </c>
      <c r="G551" s="534">
        <v>28033</v>
      </c>
      <c r="H551" s="539"/>
      <c r="I551" s="532" t="s">
        <v>409</v>
      </c>
      <c r="J551" s="532" t="s">
        <v>2037</v>
      </c>
      <c r="K551" s="535">
        <v>-2513.4699999999998</v>
      </c>
      <c r="L551" s="536"/>
      <c r="M551" s="537" t="s">
        <v>151</v>
      </c>
      <c r="N551" s="537" t="s">
        <v>141</v>
      </c>
      <c r="O551" s="538">
        <f t="shared" si="9"/>
        <v>-1044.9502894589723</v>
      </c>
    </row>
    <row r="552" spans="1:15" s="225" customFormat="1" ht="31.5">
      <c r="A552" s="532" t="s">
        <v>406</v>
      </c>
      <c r="B552" s="533">
        <v>355</v>
      </c>
      <c r="C552" s="532" t="s">
        <v>416</v>
      </c>
      <c r="D552" s="532" t="s">
        <v>417</v>
      </c>
      <c r="E552" s="533">
        <v>3550005</v>
      </c>
      <c r="F552" s="533">
        <v>1316</v>
      </c>
      <c r="G552" s="534">
        <v>28429</v>
      </c>
      <c r="H552" s="533">
        <v>-11</v>
      </c>
      <c r="I552" s="532" t="s">
        <v>409</v>
      </c>
      <c r="J552" s="532" t="s">
        <v>2036</v>
      </c>
      <c r="K552" s="535">
        <v>-1231.6400000000001</v>
      </c>
      <c r="L552" s="536"/>
      <c r="M552" s="537" t="s">
        <v>151</v>
      </c>
      <c r="N552" s="537" t="s">
        <v>141</v>
      </c>
      <c r="O552" s="538">
        <f t="shared" si="9"/>
        <v>-512.04214671718739</v>
      </c>
    </row>
    <row r="553" spans="1:15" s="225" customFormat="1" ht="31.5">
      <c r="A553" s="532" t="s">
        <v>406</v>
      </c>
      <c r="B553" s="533">
        <v>355</v>
      </c>
      <c r="C553" s="532" t="s">
        <v>416</v>
      </c>
      <c r="D553" s="532" t="s">
        <v>417</v>
      </c>
      <c r="E553" s="533">
        <v>3550005</v>
      </c>
      <c r="F553" s="533">
        <v>1323</v>
      </c>
      <c r="G553" s="534">
        <v>28368</v>
      </c>
      <c r="H553" s="533">
        <v>-1</v>
      </c>
      <c r="I553" s="532" t="s">
        <v>409</v>
      </c>
      <c r="J553" s="532" t="s">
        <v>2076</v>
      </c>
      <c r="K553" s="535">
        <v>-216.59</v>
      </c>
      <c r="L553" s="536"/>
      <c r="M553" s="537" t="s">
        <v>151</v>
      </c>
      <c r="N553" s="537" t="s">
        <v>141</v>
      </c>
      <c r="O553" s="538">
        <f t="shared" si="9"/>
        <v>-90.045150009317339</v>
      </c>
    </row>
    <row r="554" spans="1:15" s="225" customFormat="1" ht="31.5">
      <c r="A554" s="532" t="s">
        <v>406</v>
      </c>
      <c r="B554" s="533">
        <v>355</v>
      </c>
      <c r="C554" s="532" t="s">
        <v>416</v>
      </c>
      <c r="D554" s="532" t="s">
        <v>417</v>
      </c>
      <c r="E554" s="533">
        <v>3550005</v>
      </c>
      <c r="F554" s="533">
        <v>1325</v>
      </c>
      <c r="G554" s="534">
        <v>28641</v>
      </c>
      <c r="H554" s="533">
        <v>-1</v>
      </c>
      <c r="I554" s="532" t="s">
        <v>409</v>
      </c>
      <c r="J554" s="532" t="s">
        <v>2038</v>
      </c>
      <c r="K554" s="535">
        <v>-214.69</v>
      </c>
      <c r="L554" s="536"/>
      <c r="M554" s="537" t="s">
        <v>151</v>
      </c>
      <c r="N554" s="537" t="s">
        <v>141</v>
      </c>
      <c r="O554" s="538">
        <f t="shared" si="9"/>
        <v>-89.255243803962969</v>
      </c>
    </row>
    <row r="555" spans="1:15" s="225" customFormat="1" ht="31.5">
      <c r="A555" s="532" t="s">
        <v>406</v>
      </c>
      <c r="B555" s="533">
        <v>355</v>
      </c>
      <c r="C555" s="532" t="s">
        <v>416</v>
      </c>
      <c r="D555" s="532" t="s">
        <v>417</v>
      </c>
      <c r="E555" s="533">
        <v>3550005</v>
      </c>
      <c r="F555" s="533">
        <v>1327</v>
      </c>
      <c r="G555" s="534">
        <v>28945</v>
      </c>
      <c r="H555" s="533">
        <v>12</v>
      </c>
      <c r="I555" s="532" t="s">
        <v>409</v>
      </c>
      <c r="J555" s="532" t="s">
        <v>2005</v>
      </c>
      <c r="K555" s="535">
        <v>7740.86</v>
      </c>
      <c r="L555" s="536"/>
      <c r="M555" s="537" t="s">
        <v>151</v>
      </c>
      <c r="N555" s="537" t="s">
        <v>141</v>
      </c>
      <c r="O555" s="538">
        <f t="shared" si="9"/>
        <v>3218.1859730418032</v>
      </c>
    </row>
    <row r="556" spans="1:15" s="225" customFormat="1" ht="31.5">
      <c r="A556" s="532" t="s">
        <v>406</v>
      </c>
      <c r="B556" s="533">
        <v>355</v>
      </c>
      <c r="C556" s="532" t="s">
        <v>416</v>
      </c>
      <c r="D556" s="532" t="s">
        <v>417</v>
      </c>
      <c r="E556" s="533">
        <v>3550005</v>
      </c>
      <c r="F556" s="533">
        <v>1328</v>
      </c>
      <c r="G556" s="534">
        <v>28945</v>
      </c>
      <c r="H556" s="533">
        <v>-12</v>
      </c>
      <c r="I556" s="532" t="s">
        <v>409</v>
      </c>
      <c r="J556" s="532" t="s">
        <v>2010</v>
      </c>
      <c r="K556" s="535">
        <v>-2699.76</v>
      </c>
      <c r="L556" s="536"/>
      <c r="M556" s="537" t="s">
        <v>151</v>
      </c>
      <c r="N556" s="537" t="s">
        <v>141</v>
      </c>
      <c r="O556" s="538">
        <f t="shared" si="9"/>
        <v>-1122.3985141934281</v>
      </c>
    </row>
    <row r="557" spans="1:15" s="225" customFormat="1" ht="31.5">
      <c r="A557" s="532" t="s">
        <v>406</v>
      </c>
      <c r="B557" s="533">
        <v>355</v>
      </c>
      <c r="C557" s="532" t="s">
        <v>416</v>
      </c>
      <c r="D557" s="532" t="s">
        <v>417</v>
      </c>
      <c r="E557" s="533">
        <v>3550005</v>
      </c>
      <c r="F557" s="533">
        <v>1329</v>
      </c>
      <c r="G557" s="534">
        <v>28975</v>
      </c>
      <c r="H557" s="533">
        <v>-11</v>
      </c>
      <c r="I557" s="532" t="s">
        <v>409</v>
      </c>
      <c r="J557" s="532" t="s">
        <v>2039</v>
      </c>
      <c r="K557" s="535">
        <v>-2576.65</v>
      </c>
      <c r="L557" s="536"/>
      <c r="M557" s="537" t="s">
        <v>151</v>
      </c>
      <c r="N557" s="537" t="s">
        <v>141</v>
      </c>
      <c r="O557" s="538">
        <f t="shared" si="9"/>
        <v>-1071.2167494875457</v>
      </c>
    </row>
    <row r="558" spans="1:15" s="225" customFormat="1" ht="31.5">
      <c r="A558" s="532" t="s">
        <v>406</v>
      </c>
      <c r="B558" s="533">
        <v>355</v>
      </c>
      <c r="C558" s="532" t="s">
        <v>416</v>
      </c>
      <c r="D558" s="532" t="s">
        <v>417</v>
      </c>
      <c r="E558" s="533">
        <v>3550005</v>
      </c>
      <c r="F558" s="533">
        <v>1330</v>
      </c>
      <c r="G558" s="534">
        <v>28975</v>
      </c>
      <c r="H558" s="533">
        <v>1</v>
      </c>
      <c r="I558" s="532" t="s">
        <v>409</v>
      </c>
      <c r="J558" s="532" t="s">
        <v>2040</v>
      </c>
      <c r="K558" s="535">
        <v>472.4</v>
      </c>
      <c r="L558" s="536"/>
      <c r="M558" s="537" t="s">
        <v>151</v>
      </c>
      <c r="N558" s="537" t="s">
        <v>141</v>
      </c>
      <c r="O558" s="538">
        <f t="shared" si="9"/>
        <v>196.39562705758118</v>
      </c>
    </row>
    <row r="559" spans="1:15" s="225" customFormat="1" ht="31.5">
      <c r="A559" s="532" t="s">
        <v>406</v>
      </c>
      <c r="B559" s="533">
        <v>355</v>
      </c>
      <c r="C559" s="532" t="s">
        <v>416</v>
      </c>
      <c r="D559" s="532" t="s">
        <v>417</v>
      </c>
      <c r="E559" s="533">
        <v>3550005</v>
      </c>
      <c r="F559" s="533">
        <v>1331</v>
      </c>
      <c r="G559" s="534">
        <v>29006</v>
      </c>
      <c r="H559" s="533">
        <v>2</v>
      </c>
      <c r="I559" s="532" t="s">
        <v>409</v>
      </c>
      <c r="J559" s="532" t="s">
        <v>2077</v>
      </c>
      <c r="K559" s="535">
        <v>1028.3599999999999</v>
      </c>
      <c r="L559" s="536"/>
      <c r="M559" s="537" t="s">
        <v>151</v>
      </c>
      <c r="N559" s="537" t="s">
        <v>141</v>
      </c>
      <c r="O559" s="538">
        <f t="shared" si="9"/>
        <v>427.53049754643138</v>
      </c>
    </row>
    <row r="560" spans="1:15" s="225" customFormat="1" ht="31.5">
      <c r="A560" s="532" t="s">
        <v>406</v>
      </c>
      <c r="B560" s="533">
        <v>355</v>
      </c>
      <c r="C560" s="532" t="s">
        <v>416</v>
      </c>
      <c r="D560" s="532" t="s">
        <v>417</v>
      </c>
      <c r="E560" s="533">
        <v>3550005</v>
      </c>
      <c r="F560" s="533">
        <v>1332</v>
      </c>
      <c r="G560" s="534">
        <v>29159</v>
      </c>
      <c r="H560" s="533">
        <v>2</v>
      </c>
      <c r="I560" s="532" t="s">
        <v>409</v>
      </c>
      <c r="J560" s="532" t="s">
        <v>2005</v>
      </c>
      <c r="K560" s="535">
        <v>1099.98</v>
      </c>
      <c r="L560" s="536"/>
      <c r="M560" s="537" t="s">
        <v>151</v>
      </c>
      <c r="N560" s="537" t="s">
        <v>141</v>
      </c>
      <c r="O560" s="538">
        <f t="shared" si="9"/>
        <v>457.30580408721033</v>
      </c>
    </row>
    <row r="561" spans="1:15" s="225" customFormat="1" ht="31.5">
      <c r="A561" s="532" t="s">
        <v>406</v>
      </c>
      <c r="B561" s="533">
        <v>355</v>
      </c>
      <c r="C561" s="532" t="s">
        <v>416</v>
      </c>
      <c r="D561" s="532" t="s">
        <v>417</v>
      </c>
      <c r="E561" s="533">
        <v>3550005</v>
      </c>
      <c r="F561" s="533">
        <v>1333</v>
      </c>
      <c r="G561" s="534">
        <v>29159</v>
      </c>
      <c r="H561" s="533">
        <v>-2</v>
      </c>
      <c r="I561" s="532" t="s">
        <v>409</v>
      </c>
      <c r="J561" s="532" t="s">
        <v>2010</v>
      </c>
      <c r="K561" s="535">
        <v>-449.96</v>
      </c>
      <c r="L561" s="536"/>
      <c r="M561" s="537" t="s">
        <v>151</v>
      </c>
      <c r="N561" s="537" t="s">
        <v>141</v>
      </c>
      <c r="O561" s="538">
        <f t="shared" si="9"/>
        <v>-187.066419032238</v>
      </c>
    </row>
    <row r="562" spans="1:15" s="225" customFormat="1" ht="31.5">
      <c r="A562" s="532" t="s">
        <v>406</v>
      </c>
      <c r="B562" s="533">
        <v>355</v>
      </c>
      <c r="C562" s="532" t="s">
        <v>416</v>
      </c>
      <c r="D562" s="532" t="s">
        <v>417</v>
      </c>
      <c r="E562" s="533">
        <v>3550005</v>
      </c>
      <c r="F562" s="533">
        <v>1336</v>
      </c>
      <c r="G562" s="534">
        <v>29341</v>
      </c>
      <c r="H562" s="533">
        <v>13</v>
      </c>
      <c r="I562" s="532" t="s">
        <v>409</v>
      </c>
      <c r="J562" s="532" t="s">
        <v>2005</v>
      </c>
      <c r="K562" s="535">
        <v>11374.34</v>
      </c>
      <c r="L562" s="536"/>
      <c r="M562" s="537" t="s">
        <v>151</v>
      </c>
      <c r="N562" s="537" t="s">
        <v>141</v>
      </c>
      <c r="O562" s="538">
        <f t="shared" si="9"/>
        <v>4728.7693409528538</v>
      </c>
    </row>
    <row r="563" spans="1:15" s="225" customFormat="1" ht="31.5">
      <c r="A563" s="532" t="s">
        <v>406</v>
      </c>
      <c r="B563" s="533">
        <v>355</v>
      </c>
      <c r="C563" s="532" t="s">
        <v>416</v>
      </c>
      <c r="D563" s="532" t="s">
        <v>417</v>
      </c>
      <c r="E563" s="533">
        <v>3550005</v>
      </c>
      <c r="F563" s="533">
        <v>1337</v>
      </c>
      <c r="G563" s="534">
        <v>29341</v>
      </c>
      <c r="H563" s="533">
        <v>-13</v>
      </c>
      <c r="I563" s="532" t="s">
        <v>409</v>
      </c>
      <c r="J563" s="532" t="s">
        <v>2010</v>
      </c>
      <c r="K563" s="535">
        <v>-2964.13</v>
      </c>
      <c r="L563" s="536"/>
      <c r="M563" s="537" t="s">
        <v>151</v>
      </c>
      <c r="N563" s="537" t="s">
        <v>141</v>
      </c>
      <c r="O563" s="538">
        <f t="shared" si="9"/>
        <v>-1232.3077265668674</v>
      </c>
    </row>
    <row r="564" spans="1:15" s="225" customFormat="1" ht="31.5">
      <c r="A564" s="532" t="s">
        <v>406</v>
      </c>
      <c r="B564" s="533">
        <v>355</v>
      </c>
      <c r="C564" s="532" t="s">
        <v>416</v>
      </c>
      <c r="D564" s="532" t="s">
        <v>417</v>
      </c>
      <c r="E564" s="533">
        <v>3550005</v>
      </c>
      <c r="F564" s="533">
        <v>1338</v>
      </c>
      <c r="G564" s="534">
        <v>29586</v>
      </c>
      <c r="H564" s="533">
        <v>35</v>
      </c>
      <c r="I564" s="532" t="s">
        <v>409</v>
      </c>
      <c r="J564" s="532" t="s">
        <v>2005</v>
      </c>
      <c r="K564" s="535">
        <v>20788.919999999998</v>
      </c>
      <c r="L564" s="536"/>
      <c r="M564" s="537" t="s">
        <v>151</v>
      </c>
      <c r="N564" s="537" t="s">
        <v>141</v>
      </c>
      <c r="O564" s="538">
        <f t="shared" si="9"/>
        <v>8642.7878476924016</v>
      </c>
    </row>
    <row r="565" spans="1:15" s="225" customFormat="1" ht="31.5">
      <c r="A565" s="532" t="s">
        <v>406</v>
      </c>
      <c r="B565" s="533">
        <v>355</v>
      </c>
      <c r="C565" s="532" t="s">
        <v>416</v>
      </c>
      <c r="D565" s="532" t="s">
        <v>417</v>
      </c>
      <c r="E565" s="533">
        <v>3550005</v>
      </c>
      <c r="F565" s="533">
        <v>1339</v>
      </c>
      <c r="G565" s="534">
        <v>29586</v>
      </c>
      <c r="H565" s="533">
        <v>-35</v>
      </c>
      <c r="I565" s="532" t="s">
        <v>409</v>
      </c>
      <c r="J565" s="532" t="s">
        <v>2010</v>
      </c>
      <c r="K565" s="535">
        <v>-8209.6</v>
      </c>
      <c r="L565" s="536"/>
      <c r="M565" s="537" t="s">
        <v>151</v>
      </c>
      <c r="N565" s="537" t="s">
        <v>141</v>
      </c>
      <c r="O565" s="538">
        <f t="shared" si="9"/>
        <v>-3413.0599913038072</v>
      </c>
    </row>
    <row r="566" spans="1:15" s="225" customFormat="1" ht="31.5">
      <c r="A566" s="532" t="s">
        <v>406</v>
      </c>
      <c r="B566" s="533">
        <v>355</v>
      </c>
      <c r="C566" s="532" t="s">
        <v>416</v>
      </c>
      <c r="D566" s="532" t="s">
        <v>417</v>
      </c>
      <c r="E566" s="533">
        <v>3550005</v>
      </c>
      <c r="F566" s="533">
        <v>1341</v>
      </c>
      <c r="G566" s="534">
        <v>29706</v>
      </c>
      <c r="H566" s="533">
        <v>2</v>
      </c>
      <c r="I566" s="532" t="s">
        <v>409</v>
      </c>
      <c r="J566" s="532" t="s">
        <v>2042</v>
      </c>
      <c r="K566" s="535">
        <v>1401.78</v>
      </c>
      <c r="L566" s="536"/>
      <c r="M566" s="537" t="s">
        <v>151</v>
      </c>
      <c r="N566" s="537" t="s">
        <v>141</v>
      </c>
      <c r="O566" s="538">
        <f t="shared" si="9"/>
        <v>582.77616870613076</v>
      </c>
    </row>
    <row r="567" spans="1:15" s="225" customFormat="1" ht="31.5">
      <c r="A567" s="532" t="s">
        <v>406</v>
      </c>
      <c r="B567" s="533">
        <v>355</v>
      </c>
      <c r="C567" s="532" t="s">
        <v>416</v>
      </c>
      <c r="D567" s="532" t="s">
        <v>417</v>
      </c>
      <c r="E567" s="533">
        <v>3550005</v>
      </c>
      <c r="F567" s="533">
        <v>1342</v>
      </c>
      <c r="G567" s="534">
        <v>29829</v>
      </c>
      <c r="H567" s="533">
        <v>2</v>
      </c>
      <c r="I567" s="532" t="s">
        <v>409</v>
      </c>
      <c r="J567" s="532" t="s">
        <v>2005</v>
      </c>
      <c r="K567" s="535">
        <v>1932.98</v>
      </c>
      <c r="L567" s="536"/>
      <c r="M567" s="537" t="s">
        <v>151</v>
      </c>
      <c r="N567" s="537" t="s">
        <v>141</v>
      </c>
      <c r="O567" s="538">
        <f t="shared" si="9"/>
        <v>803.61731411888923</v>
      </c>
    </row>
    <row r="568" spans="1:15" s="225" customFormat="1" ht="31.5">
      <c r="A568" s="532" t="s">
        <v>406</v>
      </c>
      <c r="B568" s="533">
        <v>355</v>
      </c>
      <c r="C568" s="532" t="s">
        <v>416</v>
      </c>
      <c r="D568" s="532" t="s">
        <v>417</v>
      </c>
      <c r="E568" s="533">
        <v>3550005</v>
      </c>
      <c r="F568" s="533">
        <v>1343</v>
      </c>
      <c r="G568" s="534">
        <v>29829</v>
      </c>
      <c r="H568" s="533">
        <v>-2</v>
      </c>
      <c r="I568" s="532" t="s">
        <v>409</v>
      </c>
      <c r="J568" s="532" t="s">
        <v>2010</v>
      </c>
      <c r="K568" s="535">
        <v>-480.92</v>
      </c>
      <c r="L568" s="536"/>
      <c r="M568" s="537" t="s">
        <v>151</v>
      </c>
      <c r="N568" s="537" t="s">
        <v>141</v>
      </c>
      <c r="O568" s="538">
        <f t="shared" si="9"/>
        <v>-199.93773277843343</v>
      </c>
    </row>
    <row r="569" spans="1:15" s="225" customFormat="1" ht="31.5">
      <c r="A569" s="532" t="s">
        <v>406</v>
      </c>
      <c r="B569" s="533">
        <v>355</v>
      </c>
      <c r="C569" s="532" t="s">
        <v>416</v>
      </c>
      <c r="D569" s="532" t="s">
        <v>417</v>
      </c>
      <c r="E569" s="533">
        <v>3550005</v>
      </c>
      <c r="F569" s="533">
        <v>1346</v>
      </c>
      <c r="G569" s="534">
        <v>30316</v>
      </c>
      <c r="H569" s="533">
        <v>-2</v>
      </c>
      <c r="I569" s="532" t="s">
        <v>409</v>
      </c>
      <c r="J569" s="532" t="s">
        <v>2078</v>
      </c>
      <c r="K569" s="535">
        <v>-521.6</v>
      </c>
      <c r="L569" s="536"/>
      <c r="M569" s="537" t="s">
        <v>151</v>
      </c>
      <c r="N569" s="537" t="s">
        <v>141</v>
      </c>
      <c r="O569" s="538">
        <f t="shared" si="9"/>
        <v>-216.85004037517857</v>
      </c>
    </row>
    <row r="570" spans="1:15" s="225" customFormat="1" ht="31.5">
      <c r="A570" s="532" t="s">
        <v>406</v>
      </c>
      <c r="B570" s="533">
        <v>355</v>
      </c>
      <c r="C570" s="532" t="s">
        <v>416</v>
      </c>
      <c r="D570" s="532" t="s">
        <v>417</v>
      </c>
      <c r="E570" s="533">
        <v>3550005</v>
      </c>
      <c r="F570" s="533">
        <v>1350</v>
      </c>
      <c r="G570" s="534">
        <v>30650</v>
      </c>
      <c r="H570" s="533">
        <v>-1</v>
      </c>
      <c r="I570" s="532" t="s">
        <v>409</v>
      </c>
      <c r="J570" s="532" t="s">
        <v>2079</v>
      </c>
      <c r="K570" s="535">
        <v>-260.8</v>
      </c>
      <c r="L570" s="536"/>
      <c r="M570" s="537" t="s">
        <v>151</v>
      </c>
      <c r="N570" s="537" t="s">
        <v>141</v>
      </c>
      <c r="O570" s="538">
        <f t="shared" si="9"/>
        <v>-108.42502018758928</v>
      </c>
    </row>
    <row r="571" spans="1:15" s="225" customFormat="1" ht="31.5">
      <c r="A571" s="532" t="s">
        <v>406</v>
      </c>
      <c r="B571" s="533">
        <v>355</v>
      </c>
      <c r="C571" s="532" t="s">
        <v>416</v>
      </c>
      <c r="D571" s="532" t="s">
        <v>417</v>
      </c>
      <c r="E571" s="533">
        <v>3550005</v>
      </c>
      <c r="F571" s="533">
        <v>1362</v>
      </c>
      <c r="G571" s="534">
        <v>30925</v>
      </c>
      <c r="H571" s="533">
        <v>-27</v>
      </c>
      <c r="I571" s="532" t="s">
        <v>409</v>
      </c>
      <c r="J571" s="532" t="s">
        <v>2036</v>
      </c>
      <c r="K571" s="535">
        <v>-3470.66</v>
      </c>
      <c r="L571" s="536"/>
      <c r="M571" s="537" t="s">
        <v>151</v>
      </c>
      <c r="N571" s="537" t="s">
        <v>141</v>
      </c>
      <c r="O571" s="538">
        <f t="shared" si="9"/>
        <v>-1442.8925635132614</v>
      </c>
    </row>
    <row r="572" spans="1:15" s="225" customFormat="1" ht="31.5">
      <c r="A572" s="532" t="s">
        <v>406</v>
      </c>
      <c r="B572" s="533">
        <v>355</v>
      </c>
      <c r="C572" s="532" t="s">
        <v>416</v>
      </c>
      <c r="D572" s="532" t="s">
        <v>417</v>
      </c>
      <c r="E572" s="533">
        <v>3550005</v>
      </c>
      <c r="F572" s="533">
        <v>1364</v>
      </c>
      <c r="G572" s="534">
        <v>31198</v>
      </c>
      <c r="H572" s="533">
        <v>27</v>
      </c>
      <c r="I572" s="532" t="s">
        <v>409</v>
      </c>
      <c r="J572" s="532" t="s">
        <v>2005</v>
      </c>
      <c r="K572" s="535">
        <v>17206.150000000001</v>
      </c>
      <c r="L572" s="536"/>
      <c r="M572" s="537" t="s">
        <v>151</v>
      </c>
      <c r="N572" s="537" t="s">
        <v>141</v>
      </c>
      <c r="O572" s="538">
        <f t="shared" si="9"/>
        <v>7153.2866606621528</v>
      </c>
    </row>
    <row r="573" spans="1:15" s="225" customFormat="1" ht="31.5">
      <c r="A573" s="532" t="s">
        <v>406</v>
      </c>
      <c r="B573" s="533">
        <v>355</v>
      </c>
      <c r="C573" s="532" t="s">
        <v>416</v>
      </c>
      <c r="D573" s="532" t="s">
        <v>417</v>
      </c>
      <c r="E573" s="533">
        <v>3550005</v>
      </c>
      <c r="F573" s="533">
        <v>1365</v>
      </c>
      <c r="G573" s="534">
        <v>31198</v>
      </c>
      <c r="H573" s="533">
        <v>-27</v>
      </c>
      <c r="I573" s="532" t="s">
        <v>409</v>
      </c>
      <c r="J573" s="532" t="s">
        <v>2010</v>
      </c>
      <c r="K573" s="535">
        <v>-7607.79</v>
      </c>
      <c r="L573" s="536"/>
      <c r="M573" s="537" t="s">
        <v>151</v>
      </c>
      <c r="N573" s="537" t="s">
        <v>141</v>
      </c>
      <c r="O573" s="538">
        <f t="shared" si="9"/>
        <v>-3162.8634368594317</v>
      </c>
    </row>
    <row r="574" spans="1:15" s="225" customFormat="1" ht="31.5">
      <c r="A574" s="532" t="s">
        <v>406</v>
      </c>
      <c r="B574" s="533">
        <v>355</v>
      </c>
      <c r="C574" s="532" t="s">
        <v>416</v>
      </c>
      <c r="D574" s="532" t="s">
        <v>417</v>
      </c>
      <c r="E574" s="533">
        <v>3550005</v>
      </c>
      <c r="F574" s="533">
        <v>1367</v>
      </c>
      <c r="G574" s="534">
        <v>31471</v>
      </c>
      <c r="H574" s="533">
        <v>2</v>
      </c>
      <c r="I574" s="532" t="s">
        <v>409</v>
      </c>
      <c r="J574" s="532" t="s">
        <v>2005</v>
      </c>
      <c r="K574" s="535">
        <v>1219.95</v>
      </c>
      <c r="L574" s="536"/>
      <c r="M574" s="537" t="s">
        <v>151</v>
      </c>
      <c r="N574" s="537" t="s">
        <v>141</v>
      </c>
      <c r="O574" s="538">
        <f t="shared" si="9"/>
        <v>507.1821448537176</v>
      </c>
    </row>
    <row r="575" spans="1:15" s="225" customFormat="1" ht="31.5">
      <c r="A575" s="532" t="s">
        <v>406</v>
      </c>
      <c r="B575" s="533">
        <v>355</v>
      </c>
      <c r="C575" s="532" t="s">
        <v>416</v>
      </c>
      <c r="D575" s="532" t="s">
        <v>417</v>
      </c>
      <c r="E575" s="533">
        <v>3550005</v>
      </c>
      <c r="F575" s="533">
        <v>1368</v>
      </c>
      <c r="G575" s="534">
        <v>31471</v>
      </c>
      <c r="H575" s="533">
        <v>-2</v>
      </c>
      <c r="I575" s="532" t="s">
        <v>409</v>
      </c>
      <c r="J575" s="532" t="s">
        <v>2010</v>
      </c>
      <c r="K575" s="535">
        <v>-573.46</v>
      </c>
      <c r="L575" s="536"/>
      <c r="M575" s="537" t="s">
        <v>151</v>
      </c>
      <c r="N575" s="537" t="s">
        <v>141</v>
      </c>
      <c r="O575" s="538">
        <f t="shared" si="9"/>
        <v>-238.41032238027205</v>
      </c>
    </row>
    <row r="576" spans="1:15" s="225" customFormat="1" ht="31.5">
      <c r="A576" s="532" t="s">
        <v>406</v>
      </c>
      <c r="B576" s="533">
        <v>355</v>
      </c>
      <c r="C576" s="532" t="s">
        <v>416</v>
      </c>
      <c r="D576" s="532" t="s">
        <v>417</v>
      </c>
      <c r="E576" s="533">
        <v>3550005</v>
      </c>
      <c r="F576" s="533">
        <v>1370</v>
      </c>
      <c r="G576" s="534">
        <v>31746</v>
      </c>
      <c r="H576" s="542">
        <v>3</v>
      </c>
      <c r="I576" s="532" t="s">
        <v>409</v>
      </c>
      <c r="J576" s="532" t="s">
        <v>2005</v>
      </c>
      <c r="K576" s="535">
        <v>1955.31</v>
      </c>
      <c r="L576" s="536"/>
      <c r="M576" s="537" t="s">
        <v>151</v>
      </c>
      <c r="N576" s="537" t="s">
        <v>141</v>
      </c>
      <c r="O576" s="538">
        <f t="shared" si="9"/>
        <v>812.90079073234347</v>
      </c>
    </row>
    <row r="577" spans="1:15" s="225" customFormat="1" ht="31.5">
      <c r="A577" s="532" t="s">
        <v>406</v>
      </c>
      <c r="B577" s="533">
        <v>355</v>
      </c>
      <c r="C577" s="532" t="s">
        <v>416</v>
      </c>
      <c r="D577" s="532" t="s">
        <v>417</v>
      </c>
      <c r="E577" s="533">
        <v>3550005</v>
      </c>
      <c r="F577" s="533">
        <v>1371</v>
      </c>
      <c r="G577" s="534">
        <v>31746</v>
      </c>
      <c r="H577" s="542">
        <v>-3</v>
      </c>
      <c r="I577" s="532" t="s">
        <v>409</v>
      </c>
      <c r="J577" s="532" t="s">
        <v>2080</v>
      </c>
      <c r="K577" s="535">
        <v>-865.56</v>
      </c>
      <c r="L577" s="536"/>
      <c r="M577" s="537" t="s">
        <v>151</v>
      </c>
      <c r="N577" s="537" t="s">
        <v>141</v>
      </c>
      <c r="O577" s="538">
        <f t="shared" si="9"/>
        <v>-359.84800795080434</v>
      </c>
    </row>
    <row r="578" spans="1:15" s="225" customFormat="1" ht="31.5">
      <c r="A578" s="532" t="s">
        <v>406</v>
      </c>
      <c r="B578" s="533">
        <v>355</v>
      </c>
      <c r="C578" s="532" t="s">
        <v>416</v>
      </c>
      <c r="D578" s="532" t="s">
        <v>417</v>
      </c>
      <c r="E578" s="533">
        <v>3550005</v>
      </c>
      <c r="F578" s="533">
        <v>1372</v>
      </c>
      <c r="G578" s="534">
        <v>31867</v>
      </c>
      <c r="H578" s="542">
        <v>11</v>
      </c>
      <c r="I578" s="532" t="s">
        <v>409</v>
      </c>
      <c r="J578" s="532" t="s">
        <v>2005</v>
      </c>
      <c r="K578" s="535">
        <v>4398.91</v>
      </c>
      <c r="L578" s="536"/>
      <c r="M578" s="537" t="s">
        <v>151</v>
      </c>
      <c r="N578" s="537" t="s">
        <v>141</v>
      </c>
      <c r="O578" s="538">
        <f t="shared" si="9"/>
        <v>1828.8033188396792</v>
      </c>
    </row>
    <row r="579" spans="1:15" s="225" customFormat="1" ht="31.5">
      <c r="A579" s="532" t="s">
        <v>406</v>
      </c>
      <c r="B579" s="533">
        <v>355</v>
      </c>
      <c r="C579" s="532" t="s">
        <v>416</v>
      </c>
      <c r="D579" s="532" t="s">
        <v>417</v>
      </c>
      <c r="E579" s="533">
        <v>3550005</v>
      </c>
      <c r="F579" s="533">
        <v>1373</v>
      </c>
      <c r="G579" s="534">
        <v>31867</v>
      </c>
      <c r="H579" s="533">
        <v>-11</v>
      </c>
      <c r="I579" s="532" t="s">
        <v>409</v>
      </c>
      <c r="J579" s="532" t="s">
        <v>2010</v>
      </c>
      <c r="K579" s="535">
        <v>-3178.78</v>
      </c>
      <c r="L579" s="536"/>
      <c r="M579" s="537" t="s">
        <v>151</v>
      </c>
      <c r="N579" s="537" t="s">
        <v>141</v>
      </c>
      <c r="O579" s="538">
        <f t="shared" si="9"/>
        <v>-1321.5463407665072</v>
      </c>
    </row>
    <row r="580" spans="1:15" s="225" customFormat="1" ht="31.5">
      <c r="A580" s="532" t="s">
        <v>406</v>
      </c>
      <c r="B580" s="533">
        <v>355</v>
      </c>
      <c r="C580" s="532" t="s">
        <v>416</v>
      </c>
      <c r="D580" s="532" t="s">
        <v>417</v>
      </c>
      <c r="E580" s="533">
        <v>3550005</v>
      </c>
      <c r="F580" s="533">
        <v>1374</v>
      </c>
      <c r="G580" s="534">
        <v>32233</v>
      </c>
      <c r="H580" s="533">
        <v>2</v>
      </c>
      <c r="I580" s="532" t="s">
        <v>409</v>
      </c>
      <c r="J580" s="532" t="s">
        <v>2005</v>
      </c>
      <c r="K580" s="535">
        <v>2438.98</v>
      </c>
      <c r="L580" s="536"/>
      <c r="M580" s="537" t="s">
        <v>151</v>
      </c>
      <c r="N580" s="537" t="s">
        <v>141</v>
      </c>
      <c r="O580" s="538">
        <f t="shared" si="9"/>
        <v>1013.9818088080003</v>
      </c>
    </row>
    <row r="581" spans="1:15" s="225" customFormat="1" ht="31.5">
      <c r="A581" s="532" t="s">
        <v>406</v>
      </c>
      <c r="B581" s="533">
        <v>355</v>
      </c>
      <c r="C581" s="532" t="s">
        <v>416</v>
      </c>
      <c r="D581" s="532" t="s">
        <v>417</v>
      </c>
      <c r="E581" s="533">
        <v>3550005</v>
      </c>
      <c r="F581" s="533">
        <v>1375</v>
      </c>
      <c r="G581" s="534">
        <v>32233</v>
      </c>
      <c r="H581" s="542">
        <v>-2</v>
      </c>
      <c r="I581" s="532" t="s">
        <v>409</v>
      </c>
      <c r="J581" s="532" t="s">
        <v>2010</v>
      </c>
      <c r="K581" s="535">
        <v>-579</v>
      </c>
      <c r="L581" s="536"/>
      <c r="M581" s="537" t="s">
        <v>151</v>
      </c>
      <c r="N581" s="537" t="s">
        <v>141</v>
      </c>
      <c r="O581" s="538">
        <f t="shared" si="9"/>
        <v>-240.71352257904215</v>
      </c>
    </row>
    <row r="582" spans="1:15" s="225" customFormat="1" ht="31.5">
      <c r="A582" s="532" t="s">
        <v>406</v>
      </c>
      <c r="B582" s="533">
        <v>355</v>
      </c>
      <c r="C582" s="532" t="s">
        <v>416</v>
      </c>
      <c r="D582" s="532" t="s">
        <v>417</v>
      </c>
      <c r="E582" s="533">
        <v>3550005</v>
      </c>
      <c r="F582" s="533">
        <v>1376</v>
      </c>
      <c r="G582" s="534">
        <v>32477</v>
      </c>
      <c r="H582" s="533">
        <v>-1</v>
      </c>
      <c r="I582" s="532" t="s">
        <v>409</v>
      </c>
      <c r="J582" s="532" t="s">
        <v>2043</v>
      </c>
      <c r="K582" s="535">
        <v>-300.85000000000002</v>
      </c>
      <c r="L582" s="536"/>
      <c r="M582" s="537" t="s">
        <v>151</v>
      </c>
      <c r="N582" s="537" t="s">
        <v>141</v>
      </c>
      <c r="O582" s="538">
        <f t="shared" si="9"/>
        <v>-125.07541151624324</v>
      </c>
    </row>
    <row r="583" spans="1:15" s="225" customFormat="1" ht="31.5">
      <c r="A583" s="532" t="s">
        <v>406</v>
      </c>
      <c r="B583" s="533">
        <v>355</v>
      </c>
      <c r="C583" s="532" t="s">
        <v>416</v>
      </c>
      <c r="D583" s="532" t="s">
        <v>417</v>
      </c>
      <c r="E583" s="533">
        <v>3550005</v>
      </c>
      <c r="F583" s="533">
        <v>1378</v>
      </c>
      <c r="G583" s="534">
        <v>32720</v>
      </c>
      <c r="H583" s="533">
        <v>21</v>
      </c>
      <c r="I583" s="532" t="s">
        <v>409</v>
      </c>
      <c r="J583" s="532" t="s">
        <v>2044</v>
      </c>
      <c r="K583" s="535">
        <v>17093.38</v>
      </c>
      <c r="L583" s="536"/>
      <c r="M583" s="537" t="s">
        <v>151</v>
      </c>
      <c r="N583" s="537" t="s">
        <v>141</v>
      </c>
      <c r="O583" s="538">
        <f t="shared" si="9"/>
        <v>7106.4036486738305</v>
      </c>
    </row>
    <row r="584" spans="1:15" s="225" customFormat="1" ht="31.5">
      <c r="A584" s="532" t="s">
        <v>406</v>
      </c>
      <c r="B584" s="533">
        <v>355</v>
      </c>
      <c r="C584" s="532" t="s">
        <v>416</v>
      </c>
      <c r="D584" s="532" t="s">
        <v>417</v>
      </c>
      <c r="E584" s="533">
        <v>3550005</v>
      </c>
      <c r="F584" s="533">
        <v>1379</v>
      </c>
      <c r="G584" s="534">
        <v>32720</v>
      </c>
      <c r="H584" s="533">
        <v>-21</v>
      </c>
      <c r="I584" s="532" t="s">
        <v>409</v>
      </c>
      <c r="J584" s="532" t="s">
        <v>2044</v>
      </c>
      <c r="K584" s="535">
        <v>-6095.85</v>
      </c>
      <c r="L584" s="536"/>
      <c r="M584" s="537" t="s">
        <v>151</v>
      </c>
      <c r="N584" s="537" t="s">
        <v>141</v>
      </c>
      <c r="O584" s="538">
        <f t="shared" si="9"/>
        <v>-2534.2893378470712</v>
      </c>
    </row>
    <row r="585" spans="1:15" s="225" customFormat="1" ht="31.5">
      <c r="A585" s="532" t="s">
        <v>406</v>
      </c>
      <c r="B585" s="533">
        <v>355</v>
      </c>
      <c r="C585" s="532" t="s">
        <v>416</v>
      </c>
      <c r="D585" s="532" t="s">
        <v>417</v>
      </c>
      <c r="E585" s="533">
        <v>3550005</v>
      </c>
      <c r="F585" s="533">
        <v>1382</v>
      </c>
      <c r="G585" s="534">
        <v>33024</v>
      </c>
      <c r="H585" s="533">
        <v>8</v>
      </c>
      <c r="I585" s="532" t="s">
        <v>409</v>
      </c>
      <c r="J585" s="532" t="s">
        <v>2051</v>
      </c>
      <c r="K585" s="535">
        <v>7951.65</v>
      </c>
      <c r="L585" s="536"/>
      <c r="M585" s="537" t="s">
        <v>151</v>
      </c>
      <c r="N585" s="537" t="s">
        <v>141</v>
      </c>
      <c r="O585" s="538">
        <f t="shared" si="9"/>
        <v>3305.8198304242492</v>
      </c>
    </row>
    <row r="586" spans="1:15" s="225" customFormat="1" ht="31.5">
      <c r="A586" s="532" t="s">
        <v>406</v>
      </c>
      <c r="B586" s="533">
        <v>355</v>
      </c>
      <c r="C586" s="532" t="s">
        <v>416</v>
      </c>
      <c r="D586" s="532" t="s">
        <v>417</v>
      </c>
      <c r="E586" s="533">
        <v>3550005</v>
      </c>
      <c r="F586" s="533">
        <v>1383</v>
      </c>
      <c r="G586" s="534">
        <v>33024</v>
      </c>
      <c r="H586" s="533">
        <v>-8</v>
      </c>
      <c r="I586" s="532" t="s">
        <v>409</v>
      </c>
      <c r="J586" s="532" t="s">
        <v>2047</v>
      </c>
      <c r="K586" s="535">
        <v>-2359.36</v>
      </c>
      <c r="L586" s="536"/>
      <c r="M586" s="537" t="s">
        <v>151</v>
      </c>
      <c r="N586" s="537" t="s">
        <v>141</v>
      </c>
      <c r="O586" s="538">
        <f t="shared" si="9"/>
        <v>-980.88058140257147</v>
      </c>
    </row>
    <row r="587" spans="1:15" s="225" customFormat="1" ht="31.5">
      <c r="A587" s="532" t="s">
        <v>406</v>
      </c>
      <c r="B587" s="533">
        <v>355</v>
      </c>
      <c r="C587" s="532" t="s">
        <v>416</v>
      </c>
      <c r="D587" s="532" t="s">
        <v>417</v>
      </c>
      <c r="E587" s="533">
        <v>3550005</v>
      </c>
      <c r="F587" s="533">
        <v>1384</v>
      </c>
      <c r="G587" s="534">
        <v>33358</v>
      </c>
      <c r="H587" s="533">
        <v>8</v>
      </c>
      <c r="I587" s="532" t="s">
        <v>409</v>
      </c>
      <c r="J587" s="532" t="s">
        <v>2051</v>
      </c>
      <c r="K587" s="535">
        <v>7981.38</v>
      </c>
      <c r="L587" s="536"/>
      <c r="M587" s="537" t="s">
        <v>151</v>
      </c>
      <c r="N587" s="537" t="s">
        <v>141</v>
      </c>
      <c r="O587" s="538">
        <f t="shared" si="9"/>
        <v>3318.1797838375051</v>
      </c>
    </row>
    <row r="588" spans="1:15" s="225" customFormat="1" ht="31.5">
      <c r="A588" s="532" t="s">
        <v>406</v>
      </c>
      <c r="B588" s="533">
        <v>355</v>
      </c>
      <c r="C588" s="532" t="s">
        <v>416</v>
      </c>
      <c r="D588" s="532" t="s">
        <v>417</v>
      </c>
      <c r="E588" s="533">
        <v>3550005</v>
      </c>
      <c r="F588" s="533">
        <v>1385</v>
      </c>
      <c r="G588" s="534">
        <v>33358</v>
      </c>
      <c r="H588" s="533">
        <v>-8</v>
      </c>
      <c r="I588" s="532" t="s">
        <v>409</v>
      </c>
      <c r="J588" s="532" t="s">
        <v>2047</v>
      </c>
      <c r="K588" s="535">
        <v>-2382.2399999999998</v>
      </c>
      <c r="L588" s="536"/>
      <c r="M588" s="537" t="s">
        <v>151</v>
      </c>
      <c r="N588" s="537" t="s">
        <v>141</v>
      </c>
      <c r="O588" s="538">
        <f t="shared" si="9"/>
        <v>-990.39271507547028</v>
      </c>
    </row>
    <row r="589" spans="1:15" s="225" customFormat="1" ht="31.5">
      <c r="A589" s="532" t="s">
        <v>406</v>
      </c>
      <c r="B589" s="533">
        <v>355</v>
      </c>
      <c r="C589" s="532" t="s">
        <v>416</v>
      </c>
      <c r="D589" s="532" t="s">
        <v>417</v>
      </c>
      <c r="E589" s="533">
        <v>3550005</v>
      </c>
      <c r="F589" s="533">
        <v>1387</v>
      </c>
      <c r="G589" s="534">
        <v>33634</v>
      </c>
      <c r="H589" s="533">
        <v>-3</v>
      </c>
      <c r="I589" s="532" t="s">
        <v>409</v>
      </c>
      <c r="J589" s="532" t="s">
        <v>2047</v>
      </c>
      <c r="K589" s="535">
        <v>-900.42</v>
      </c>
      <c r="L589" s="536"/>
      <c r="M589" s="537" t="s">
        <v>151</v>
      </c>
      <c r="N589" s="537" t="s">
        <v>141</v>
      </c>
      <c r="O589" s="538">
        <f t="shared" si="9"/>
        <v>-374.3407081185166</v>
      </c>
    </row>
    <row r="590" spans="1:15" s="225" customFormat="1" ht="31.5">
      <c r="A590" s="532" t="s">
        <v>406</v>
      </c>
      <c r="B590" s="533">
        <v>355</v>
      </c>
      <c r="C590" s="532" t="s">
        <v>416</v>
      </c>
      <c r="D590" s="532" t="s">
        <v>417</v>
      </c>
      <c r="E590" s="533">
        <v>3550005</v>
      </c>
      <c r="F590" s="533">
        <v>1388</v>
      </c>
      <c r="G590" s="534">
        <v>33634</v>
      </c>
      <c r="H590" s="533">
        <v>3</v>
      </c>
      <c r="I590" s="532" t="s">
        <v>409</v>
      </c>
      <c r="J590" s="532" t="s">
        <v>2051</v>
      </c>
      <c r="K590" s="535">
        <v>4246</v>
      </c>
      <c r="L590" s="536"/>
      <c r="M590" s="537" t="s">
        <v>151</v>
      </c>
      <c r="N590" s="537" t="s">
        <v>141</v>
      </c>
      <c r="O590" s="538">
        <f t="shared" si="9"/>
        <v>1765.2324989129756</v>
      </c>
    </row>
    <row r="591" spans="1:15" s="225" customFormat="1" ht="31.5">
      <c r="A591" s="532" t="s">
        <v>406</v>
      </c>
      <c r="B591" s="533">
        <v>355</v>
      </c>
      <c r="C591" s="532" t="s">
        <v>416</v>
      </c>
      <c r="D591" s="532" t="s">
        <v>417</v>
      </c>
      <c r="E591" s="533">
        <v>3550005</v>
      </c>
      <c r="F591" s="533">
        <v>1390</v>
      </c>
      <c r="G591" s="534">
        <v>33877</v>
      </c>
      <c r="H591" s="533">
        <v>3</v>
      </c>
      <c r="I591" s="532" t="s">
        <v>409</v>
      </c>
      <c r="J591" s="532" t="s">
        <v>2051</v>
      </c>
      <c r="K591" s="535">
        <v>4533.5200000000004</v>
      </c>
      <c r="L591" s="536"/>
      <c r="M591" s="537" t="s">
        <v>151</v>
      </c>
      <c r="N591" s="537" t="s">
        <v>141</v>
      </c>
      <c r="O591" s="538">
        <f t="shared" si="9"/>
        <v>1884.766094788496</v>
      </c>
    </row>
    <row r="592" spans="1:15" s="225" customFormat="1" ht="31.5">
      <c r="A592" s="532" t="s">
        <v>406</v>
      </c>
      <c r="B592" s="533">
        <v>355</v>
      </c>
      <c r="C592" s="532" t="s">
        <v>416</v>
      </c>
      <c r="D592" s="532" t="s">
        <v>417</v>
      </c>
      <c r="E592" s="533">
        <v>3550005</v>
      </c>
      <c r="F592" s="533">
        <v>1391</v>
      </c>
      <c r="G592" s="534">
        <v>33877</v>
      </c>
      <c r="H592" s="533">
        <v>-3</v>
      </c>
      <c r="I592" s="532" t="s">
        <v>409</v>
      </c>
      <c r="J592" s="532" t="s">
        <v>2047</v>
      </c>
      <c r="K592" s="535">
        <v>-904.65</v>
      </c>
      <c r="L592" s="536"/>
      <c r="M592" s="537" t="s">
        <v>151</v>
      </c>
      <c r="N592" s="537" t="s">
        <v>141</v>
      </c>
      <c r="O592" s="538">
        <f t="shared" si="9"/>
        <v>-376.0992887757003</v>
      </c>
    </row>
    <row r="593" spans="1:15" s="225" customFormat="1" ht="31.5">
      <c r="A593" s="532" t="s">
        <v>406</v>
      </c>
      <c r="B593" s="533">
        <v>355</v>
      </c>
      <c r="C593" s="532" t="s">
        <v>416</v>
      </c>
      <c r="D593" s="532" t="s">
        <v>417</v>
      </c>
      <c r="E593" s="533">
        <v>3550005</v>
      </c>
      <c r="F593" s="533">
        <v>1395</v>
      </c>
      <c r="G593" s="534">
        <v>34303</v>
      </c>
      <c r="H593" s="533">
        <v>-15</v>
      </c>
      <c r="I593" s="532" t="s">
        <v>409</v>
      </c>
      <c r="J593" s="532" t="s">
        <v>2047</v>
      </c>
      <c r="K593" s="535">
        <v>-4583.55</v>
      </c>
      <c r="L593" s="536"/>
      <c r="M593" s="537" t="s">
        <v>151</v>
      </c>
      <c r="N593" s="537" t="s">
        <v>141</v>
      </c>
      <c r="O593" s="538">
        <f t="shared" si="9"/>
        <v>-1905.5655723958007</v>
      </c>
    </row>
    <row r="594" spans="1:15" s="225" customFormat="1" ht="31.5">
      <c r="A594" s="532" t="s">
        <v>406</v>
      </c>
      <c r="B594" s="533">
        <v>355</v>
      </c>
      <c r="C594" s="532" t="s">
        <v>416</v>
      </c>
      <c r="D594" s="532" t="s">
        <v>417</v>
      </c>
      <c r="E594" s="533">
        <v>3550005</v>
      </c>
      <c r="F594" s="533">
        <v>1396</v>
      </c>
      <c r="G594" s="534">
        <v>34303</v>
      </c>
      <c r="H594" s="533">
        <v>15</v>
      </c>
      <c r="I594" s="532" t="s">
        <v>409</v>
      </c>
      <c r="J594" s="532" t="s">
        <v>2044</v>
      </c>
      <c r="K594" s="535">
        <v>15616.22</v>
      </c>
      <c r="L594" s="536"/>
      <c r="M594" s="537" t="s">
        <v>151</v>
      </c>
      <c r="N594" s="537" t="s">
        <v>141</v>
      </c>
      <c r="O594" s="538">
        <f t="shared" si="9"/>
        <v>6492.2889906205346</v>
      </c>
    </row>
    <row r="595" spans="1:15" s="225" customFormat="1" ht="31.5">
      <c r="A595" s="532" t="s">
        <v>406</v>
      </c>
      <c r="B595" s="533">
        <v>355</v>
      </c>
      <c r="C595" s="532" t="s">
        <v>416</v>
      </c>
      <c r="D595" s="532" t="s">
        <v>417</v>
      </c>
      <c r="E595" s="533">
        <v>3550005</v>
      </c>
      <c r="F595" s="533">
        <v>1398</v>
      </c>
      <c r="G595" s="534">
        <v>34668</v>
      </c>
      <c r="H595" s="533">
        <v>3</v>
      </c>
      <c r="I595" s="532" t="s">
        <v>409</v>
      </c>
      <c r="J595" s="532" t="s">
        <v>2044</v>
      </c>
      <c r="K595" s="535">
        <v>3779.7</v>
      </c>
      <c r="L595" s="536"/>
      <c r="M595" s="537" t="s">
        <v>151</v>
      </c>
      <c r="N595" s="537" t="s">
        <v>141</v>
      </c>
      <c r="O595" s="538">
        <f t="shared" si="9"/>
        <v>1571.37288651469</v>
      </c>
    </row>
    <row r="596" spans="1:15" s="225" customFormat="1" ht="31.5">
      <c r="A596" s="532" t="s">
        <v>406</v>
      </c>
      <c r="B596" s="533">
        <v>355</v>
      </c>
      <c r="C596" s="532" t="s">
        <v>416</v>
      </c>
      <c r="D596" s="532" t="s">
        <v>417</v>
      </c>
      <c r="E596" s="533">
        <v>3550005</v>
      </c>
      <c r="F596" s="533">
        <v>1399</v>
      </c>
      <c r="G596" s="534">
        <v>34668</v>
      </c>
      <c r="H596" s="533">
        <v>-3</v>
      </c>
      <c r="I596" s="532" t="s">
        <v>409</v>
      </c>
      <c r="J596" s="532" t="s">
        <v>2047</v>
      </c>
      <c r="K596" s="535">
        <v>-930.63</v>
      </c>
      <c r="L596" s="536"/>
      <c r="M596" s="537" t="s">
        <v>151</v>
      </c>
      <c r="N596" s="537" t="s">
        <v>141</v>
      </c>
      <c r="O596" s="538">
        <f t="shared" si="9"/>
        <v>-386.9002167836511</v>
      </c>
    </row>
    <row r="597" spans="1:15" s="225" customFormat="1" ht="31.5">
      <c r="A597" s="532" t="s">
        <v>406</v>
      </c>
      <c r="B597" s="533">
        <v>355</v>
      </c>
      <c r="C597" s="532" t="s">
        <v>416</v>
      </c>
      <c r="D597" s="532" t="s">
        <v>417</v>
      </c>
      <c r="E597" s="533">
        <v>3550005</v>
      </c>
      <c r="F597" s="533">
        <v>8505</v>
      </c>
      <c r="G597" s="534">
        <v>36280</v>
      </c>
      <c r="H597" s="533">
        <v>-15</v>
      </c>
      <c r="I597" s="532" t="s">
        <v>409</v>
      </c>
      <c r="J597" s="532" t="s">
        <v>2081</v>
      </c>
      <c r="K597" s="535">
        <v>-4851.6000000000004</v>
      </c>
      <c r="L597" s="536"/>
      <c r="M597" s="537" t="s">
        <v>151</v>
      </c>
      <c r="N597" s="537" t="s">
        <v>141</v>
      </c>
      <c r="O597" s="538">
        <f t="shared" si="9"/>
        <v>-2017.0047083669792</v>
      </c>
    </row>
    <row r="598" spans="1:15" s="225" customFormat="1" ht="31.5">
      <c r="A598" s="532" t="s">
        <v>406</v>
      </c>
      <c r="B598" s="533">
        <v>355</v>
      </c>
      <c r="C598" s="532" t="s">
        <v>416</v>
      </c>
      <c r="D598" s="532" t="s">
        <v>417</v>
      </c>
      <c r="E598" s="533">
        <v>3550005</v>
      </c>
      <c r="F598" s="533">
        <v>8516</v>
      </c>
      <c r="G598" s="534">
        <v>36280</v>
      </c>
      <c r="H598" s="533">
        <v>15</v>
      </c>
      <c r="I598" s="532" t="s">
        <v>409</v>
      </c>
      <c r="J598" s="532" t="s">
        <v>2082</v>
      </c>
      <c r="K598" s="535">
        <v>24402</v>
      </c>
      <c r="L598" s="536"/>
      <c r="M598" s="537" t="s">
        <v>151</v>
      </c>
      <c r="N598" s="537" t="s">
        <v>141</v>
      </c>
      <c r="O598" s="538">
        <f t="shared" si="9"/>
        <v>10144.890117398594</v>
      </c>
    </row>
    <row r="599" spans="1:15" s="225" customFormat="1" ht="31.5">
      <c r="A599" s="532" t="s">
        <v>406</v>
      </c>
      <c r="B599" s="533">
        <v>355</v>
      </c>
      <c r="C599" s="532" t="s">
        <v>416</v>
      </c>
      <c r="D599" s="532" t="s">
        <v>417</v>
      </c>
      <c r="E599" s="533">
        <v>3550005</v>
      </c>
      <c r="F599" s="533">
        <v>8598</v>
      </c>
      <c r="G599" s="534">
        <v>35976</v>
      </c>
      <c r="H599" s="533">
        <v>-1</v>
      </c>
      <c r="I599" s="532" t="s">
        <v>409</v>
      </c>
      <c r="J599" s="532" t="s">
        <v>2083</v>
      </c>
      <c r="K599" s="535">
        <v>-323.44</v>
      </c>
      <c r="L599" s="536"/>
      <c r="M599" s="537" t="s">
        <v>151</v>
      </c>
      <c r="N599" s="537" t="s">
        <v>141</v>
      </c>
      <c r="O599" s="538">
        <f t="shared" si="9"/>
        <v>-134.46698055779859</v>
      </c>
    </row>
    <row r="600" spans="1:15" s="225" customFormat="1" ht="31.5">
      <c r="A600" s="532" t="s">
        <v>406</v>
      </c>
      <c r="B600" s="533">
        <v>355</v>
      </c>
      <c r="C600" s="532" t="s">
        <v>416</v>
      </c>
      <c r="D600" s="532" t="s">
        <v>417</v>
      </c>
      <c r="E600" s="533">
        <v>3550005</v>
      </c>
      <c r="F600" s="533">
        <v>8599</v>
      </c>
      <c r="G600" s="534">
        <v>35976</v>
      </c>
      <c r="H600" s="533">
        <v>-2</v>
      </c>
      <c r="I600" s="532" t="s">
        <v>409</v>
      </c>
      <c r="J600" s="532" t="s">
        <v>2084</v>
      </c>
      <c r="K600" s="535">
        <v>-646.88</v>
      </c>
      <c r="L600" s="536"/>
      <c r="M600" s="537" t="s">
        <v>151</v>
      </c>
      <c r="N600" s="537" t="s">
        <v>141</v>
      </c>
      <c r="O600" s="538">
        <f t="shared" si="9"/>
        <v>-268.93396111559719</v>
      </c>
    </row>
    <row r="601" spans="1:15" s="225" customFormat="1" ht="31.5">
      <c r="A601" s="532" t="s">
        <v>406</v>
      </c>
      <c r="B601" s="533">
        <v>355</v>
      </c>
      <c r="C601" s="532" t="s">
        <v>416</v>
      </c>
      <c r="D601" s="532" t="s">
        <v>417</v>
      </c>
      <c r="E601" s="533">
        <v>3550005</v>
      </c>
      <c r="F601" s="533">
        <v>13350</v>
      </c>
      <c r="G601" s="534">
        <v>39813</v>
      </c>
      <c r="H601" s="533">
        <v>1</v>
      </c>
      <c r="I601" s="532" t="s">
        <v>409</v>
      </c>
      <c r="J601" s="532" t="s">
        <v>2085</v>
      </c>
      <c r="K601" s="535">
        <v>1075.03</v>
      </c>
      <c r="L601" s="536"/>
      <c r="M601" s="537" t="s">
        <v>151</v>
      </c>
      <c r="N601" s="537" t="s">
        <v>141</v>
      </c>
      <c r="O601" s="538">
        <f t="shared" si="9"/>
        <v>446.93308839058318</v>
      </c>
    </row>
    <row r="602" spans="1:15" s="225" customFormat="1" ht="31.5">
      <c r="A602" s="532" t="s">
        <v>406</v>
      </c>
      <c r="B602" s="533">
        <v>355</v>
      </c>
      <c r="C602" s="532" t="s">
        <v>416</v>
      </c>
      <c r="D602" s="532" t="s">
        <v>417</v>
      </c>
      <c r="E602" s="533">
        <v>3550005</v>
      </c>
      <c r="F602" s="533">
        <v>10645</v>
      </c>
      <c r="G602" s="534">
        <v>37864</v>
      </c>
      <c r="H602" s="533">
        <v>-1</v>
      </c>
      <c r="I602" s="532" t="s">
        <v>409</v>
      </c>
      <c r="J602" s="532" t="s">
        <v>2086</v>
      </c>
      <c r="K602" s="535">
        <v>-333.56</v>
      </c>
      <c r="L602" s="536"/>
      <c r="M602" s="537" t="s">
        <v>151</v>
      </c>
      <c r="N602" s="537" t="s">
        <v>141</v>
      </c>
      <c r="O602" s="538">
        <f t="shared" ref="O602:O665" si="10">+K602*E$3012</f>
        <v>-138.67427045158084</v>
      </c>
    </row>
    <row r="603" spans="1:15" s="225" customFormat="1" ht="31.5">
      <c r="A603" s="532" t="s">
        <v>406</v>
      </c>
      <c r="B603" s="533">
        <v>355</v>
      </c>
      <c r="C603" s="532" t="s">
        <v>416</v>
      </c>
      <c r="D603" s="532" t="s">
        <v>417</v>
      </c>
      <c r="E603" s="533">
        <v>3550005</v>
      </c>
      <c r="F603" s="533">
        <v>10651</v>
      </c>
      <c r="G603" s="534">
        <v>37864</v>
      </c>
      <c r="H603" s="533">
        <v>1</v>
      </c>
      <c r="I603" s="532" t="s">
        <v>409</v>
      </c>
      <c r="J603" s="532" t="s">
        <v>448</v>
      </c>
      <c r="K603" s="535">
        <v>1711.25</v>
      </c>
      <c r="L603" s="536"/>
      <c r="M603" s="537" t="s">
        <v>151</v>
      </c>
      <c r="N603" s="537" t="s">
        <v>141</v>
      </c>
      <c r="O603" s="538">
        <f t="shared" si="10"/>
        <v>711.43525995403434</v>
      </c>
    </row>
    <row r="604" spans="1:15" s="225" customFormat="1" ht="31.5">
      <c r="A604" s="532" t="s">
        <v>406</v>
      </c>
      <c r="B604" s="533">
        <v>355</v>
      </c>
      <c r="C604" s="532" t="s">
        <v>416</v>
      </c>
      <c r="D604" s="532" t="s">
        <v>417</v>
      </c>
      <c r="E604" s="533">
        <v>3550005</v>
      </c>
      <c r="F604" s="533">
        <v>9482</v>
      </c>
      <c r="G604" s="534">
        <v>37468</v>
      </c>
      <c r="H604" s="533">
        <v>-6</v>
      </c>
      <c r="I604" s="532" t="s">
        <v>409</v>
      </c>
      <c r="J604" s="532" t="s">
        <v>2059</v>
      </c>
      <c r="K604" s="535">
        <v>-1988.82</v>
      </c>
      <c r="L604" s="536"/>
      <c r="M604" s="537" t="s">
        <v>151</v>
      </c>
      <c r="N604" s="537" t="s">
        <v>141</v>
      </c>
      <c r="O604" s="538">
        <f t="shared" si="10"/>
        <v>-826.83224175414614</v>
      </c>
    </row>
    <row r="605" spans="1:15" s="225" customFormat="1" ht="31.5">
      <c r="A605" s="532" t="s">
        <v>406</v>
      </c>
      <c r="B605" s="533">
        <v>355</v>
      </c>
      <c r="C605" s="532" t="s">
        <v>416</v>
      </c>
      <c r="D605" s="532" t="s">
        <v>417</v>
      </c>
      <c r="E605" s="533">
        <v>3550005</v>
      </c>
      <c r="F605" s="533">
        <v>10045</v>
      </c>
      <c r="G605" s="534">
        <v>37468</v>
      </c>
      <c r="H605" s="533">
        <v>6</v>
      </c>
      <c r="I605" s="532" t="s">
        <v>409</v>
      </c>
      <c r="J605" s="532" t="s">
        <v>417</v>
      </c>
      <c r="K605" s="535">
        <v>7080.2</v>
      </c>
      <c r="L605" s="536"/>
      <c r="M605" s="537" t="s">
        <v>151</v>
      </c>
      <c r="N605" s="537" t="s">
        <v>141</v>
      </c>
      <c r="O605" s="538">
        <f t="shared" si="10"/>
        <v>2943.5231132368467</v>
      </c>
    </row>
    <row r="606" spans="1:15" s="225" customFormat="1" ht="31.5">
      <c r="A606" s="532" t="s">
        <v>406</v>
      </c>
      <c r="B606" s="533">
        <v>355</v>
      </c>
      <c r="C606" s="532" t="s">
        <v>416</v>
      </c>
      <c r="D606" s="532" t="s">
        <v>417</v>
      </c>
      <c r="E606" s="533">
        <v>3550005</v>
      </c>
      <c r="F606" s="533">
        <v>10453</v>
      </c>
      <c r="G606" s="534">
        <v>37772</v>
      </c>
      <c r="H606" s="533">
        <v>-2</v>
      </c>
      <c r="I606" s="532" t="s">
        <v>409</v>
      </c>
      <c r="J606" s="532" t="s">
        <v>2087</v>
      </c>
      <c r="K606" s="535">
        <v>-667.12</v>
      </c>
      <c r="L606" s="536"/>
      <c r="M606" s="537" t="s">
        <v>151</v>
      </c>
      <c r="N606" s="537" t="s">
        <v>141</v>
      </c>
      <c r="O606" s="538">
        <f t="shared" si="10"/>
        <v>-277.34854090316168</v>
      </c>
    </row>
    <row r="607" spans="1:15" s="225" customFormat="1" ht="31.5">
      <c r="A607" s="532" t="s">
        <v>406</v>
      </c>
      <c r="B607" s="533">
        <v>355</v>
      </c>
      <c r="C607" s="532" t="s">
        <v>416</v>
      </c>
      <c r="D607" s="532" t="s">
        <v>417</v>
      </c>
      <c r="E607" s="533">
        <v>3550005</v>
      </c>
      <c r="F607" s="533">
        <v>10979</v>
      </c>
      <c r="G607" s="534">
        <v>37925</v>
      </c>
      <c r="H607" s="533">
        <v>-2</v>
      </c>
      <c r="I607" s="532" t="s">
        <v>409</v>
      </c>
      <c r="J607" s="532" t="s">
        <v>2088</v>
      </c>
      <c r="K607" s="535">
        <v>-668.28</v>
      </c>
      <c r="L607" s="536"/>
      <c r="M607" s="537" t="s">
        <v>151</v>
      </c>
      <c r="N607" s="537" t="s">
        <v>141</v>
      </c>
      <c r="O607" s="538">
        <f t="shared" si="10"/>
        <v>-277.8307994285359</v>
      </c>
    </row>
    <row r="608" spans="1:15" s="225" customFormat="1" ht="31.5">
      <c r="A608" s="532" t="s">
        <v>406</v>
      </c>
      <c r="B608" s="533">
        <v>355</v>
      </c>
      <c r="C608" s="532" t="s">
        <v>416</v>
      </c>
      <c r="D608" s="532" t="s">
        <v>417</v>
      </c>
      <c r="E608" s="533">
        <v>3550005</v>
      </c>
      <c r="F608" s="533">
        <v>11130</v>
      </c>
      <c r="G608" s="534">
        <v>38352</v>
      </c>
      <c r="H608" s="533">
        <v>1</v>
      </c>
      <c r="I608" s="532" t="s">
        <v>409</v>
      </c>
      <c r="J608" s="532" t="s">
        <v>449</v>
      </c>
      <c r="K608" s="535">
        <v>4817.8999999999996</v>
      </c>
      <c r="L608" s="536"/>
      <c r="M608" s="537" t="s">
        <v>151</v>
      </c>
      <c r="N608" s="537" t="s">
        <v>141</v>
      </c>
      <c r="O608" s="538">
        <f t="shared" si="10"/>
        <v>2002.994266724641</v>
      </c>
    </row>
    <row r="609" spans="1:15" s="225" customFormat="1" ht="31.5">
      <c r="A609" s="532" t="s">
        <v>406</v>
      </c>
      <c r="B609" s="533">
        <v>355</v>
      </c>
      <c r="C609" s="532" t="s">
        <v>416</v>
      </c>
      <c r="D609" s="532" t="s">
        <v>417</v>
      </c>
      <c r="E609" s="533">
        <v>3550005</v>
      </c>
      <c r="F609" s="533">
        <v>12095</v>
      </c>
      <c r="G609" s="534">
        <v>38717</v>
      </c>
      <c r="H609" s="533">
        <v>1</v>
      </c>
      <c r="I609" s="532" t="s">
        <v>409</v>
      </c>
      <c r="J609" s="532" t="s">
        <v>449</v>
      </c>
      <c r="K609" s="535">
        <v>703.49</v>
      </c>
      <c r="L609" s="536"/>
      <c r="M609" s="537" t="s">
        <v>151</v>
      </c>
      <c r="N609" s="537" t="s">
        <v>141</v>
      </c>
      <c r="O609" s="538">
        <f t="shared" si="10"/>
        <v>292.4690086340766</v>
      </c>
    </row>
    <row r="610" spans="1:15" s="225" customFormat="1" ht="31.5">
      <c r="A610" s="532" t="s">
        <v>406</v>
      </c>
      <c r="B610" s="533">
        <v>355</v>
      </c>
      <c r="C610" s="532" t="s">
        <v>416</v>
      </c>
      <c r="D610" s="532" t="s">
        <v>417</v>
      </c>
      <c r="E610" s="533">
        <v>3550005</v>
      </c>
      <c r="F610" s="533">
        <v>12100</v>
      </c>
      <c r="G610" s="534">
        <v>38717</v>
      </c>
      <c r="H610" s="533">
        <v>1</v>
      </c>
      <c r="I610" s="532" t="s">
        <v>409</v>
      </c>
      <c r="J610" s="532" t="s">
        <v>449</v>
      </c>
      <c r="K610" s="535">
        <v>2620.9699999999998</v>
      </c>
      <c r="L610" s="536"/>
      <c r="M610" s="537" t="s">
        <v>151</v>
      </c>
      <c r="N610" s="537" t="s">
        <v>141</v>
      </c>
      <c r="O610" s="538">
        <f t="shared" si="10"/>
        <v>1089.6423510777065</v>
      </c>
    </row>
    <row r="611" spans="1:15" s="225" customFormat="1" ht="31.5">
      <c r="A611" s="532" t="s">
        <v>406</v>
      </c>
      <c r="B611" s="533">
        <v>355</v>
      </c>
      <c r="C611" s="532" t="s">
        <v>416</v>
      </c>
      <c r="D611" s="532" t="s">
        <v>417</v>
      </c>
      <c r="E611" s="533">
        <v>3550005</v>
      </c>
      <c r="F611" s="533">
        <v>12102</v>
      </c>
      <c r="G611" s="534">
        <v>38717</v>
      </c>
      <c r="H611" s="533">
        <v>1</v>
      </c>
      <c r="I611" s="532" t="s">
        <v>409</v>
      </c>
      <c r="J611" s="532" t="s">
        <v>449</v>
      </c>
      <c r="K611" s="535">
        <v>2620.9699999999998</v>
      </c>
      <c r="L611" s="536"/>
      <c r="M611" s="537" t="s">
        <v>151</v>
      </c>
      <c r="N611" s="537" t="s">
        <v>141</v>
      </c>
      <c r="O611" s="538">
        <f t="shared" si="10"/>
        <v>1089.6423510777065</v>
      </c>
    </row>
    <row r="612" spans="1:15" s="225" customFormat="1" ht="31.5">
      <c r="A612" s="532" t="s">
        <v>406</v>
      </c>
      <c r="B612" s="533">
        <v>355</v>
      </c>
      <c r="C612" s="532" t="s">
        <v>416</v>
      </c>
      <c r="D612" s="532" t="s">
        <v>417</v>
      </c>
      <c r="E612" s="533">
        <v>3550005</v>
      </c>
      <c r="F612" s="533">
        <v>12104</v>
      </c>
      <c r="G612" s="534">
        <v>38717</v>
      </c>
      <c r="H612" s="533">
        <v>1</v>
      </c>
      <c r="I612" s="532" t="s">
        <v>409</v>
      </c>
      <c r="J612" s="532" t="s">
        <v>2089</v>
      </c>
      <c r="K612" s="535">
        <v>2714.25</v>
      </c>
      <c r="L612" s="536"/>
      <c r="M612" s="537" t="s">
        <v>151</v>
      </c>
      <c r="N612" s="537" t="s">
        <v>141</v>
      </c>
      <c r="O612" s="538">
        <f t="shared" si="10"/>
        <v>1128.4225883595252</v>
      </c>
    </row>
    <row r="613" spans="1:15" s="225" customFormat="1" ht="31.5">
      <c r="A613" s="532" t="s">
        <v>406</v>
      </c>
      <c r="B613" s="533">
        <v>355</v>
      </c>
      <c r="C613" s="532" t="s">
        <v>416</v>
      </c>
      <c r="D613" s="532" t="s">
        <v>417</v>
      </c>
      <c r="E613" s="533">
        <v>3550005</v>
      </c>
      <c r="F613" s="533">
        <v>12122</v>
      </c>
      <c r="G613" s="534">
        <v>38717</v>
      </c>
      <c r="H613" s="533">
        <v>2</v>
      </c>
      <c r="I613" s="532" t="s">
        <v>409</v>
      </c>
      <c r="J613" s="532" t="s">
        <v>449</v>
      </c>
      <c r="K613" s="535">
        <v>1278.48</v>
      </c>
      <c r="L613" s="536"/>
      <c r="M613" s="537" t="s">
        <v>151</v>
      </c>
      <c r="N613" s="537" t="s">
        <v>141</v>
      </c>
      <c r="O613" s="538">
        <f t="shared" si="10"/>
        <v>531.51541337971298</v>
      </c>
    </row>
    <row r="614" spans="1:15" s="225" customFormat="1" ht="31.5">
      <c r="A614" s="532" t="s">
        <v>406</v>
      </c>
      <c r="B614" s="533">
        <v>355</v>
      </c>
      <c r="C614" s="532" t="s">
        <v>416</v>
      </c>
      <c r="D614" s="532" t="s">
        <v>417</v>
      </c>
      <c r="E614" s="533">
        <v>3550005</v>
      </c>
      <c r="F614" s="533">
        <v>13123</v>
      </c>
      <c r="G614" s="534">
        <v>39447</v>
      </c>
      <c r="H614" s="533">
        <v>2</v>
      </c>
      <c r="I614" s="532" t="s">
        <v>409</v>
      </c>
      <c r="J614" s="532" t="s">
        <v>2088</v>
      </c>
      <c r="K614" s="535">
        <v>6567.37</v>
      </c>
      <c r="L614" s="536"/>
      <c r="M614" s="537" t="s">
        <v>151</v>
      </c>
      <c r="N614" s="537" t="s">
        <v>141</v>
      </c>
      <c r="O614" s="538">
        <f t="shared" si="10"/>
        <v>2730.3191136095406</v>
      </c>
    </row>
    <row r="615" spans="1:15" s="225" customFormat="1" ht="31.5">
      <c r="A615" s="532" t="s">
        <v>406</v>
      </c>
      <c r="B615" s="533">
        <v>355</v>
      </c>
      <c r="C615" s="532" t="s">
        <v>416</v>
      </c>
      <c r="D615" s="532" t="s">
        <v>417</v>
      </c>
      <c r="E615" s="533">
        <v>3550005</v>
      </c>
      <c r="F615" s="533">
        <v>13253</v>
      </c>
      <c r="G615" s="534">
        <v>39813</v>
      </c>
      <c r="H615" s="533">
        <v>1</v>
      </c>
      <c r="I615" s="532" t="s">
        <v>409</v>
      </c>
      <c r="J615" s="532" t="s">
        <v>2085</v>
      </c>
      <c r="K615" s="535">
        <v>2812.11</v>
      </c>
      <c r="L615" s="536"/>
      <c r="M615" s="537" t="s">
        <v>151</v>
      </c>
      <c r="N615" s="537" t="s">
        <v>141</v>
      </c>
      <c r="O615" s="538">
        <f t="shared" si="10"/>
        <v>1169.1069153363562</v>
      </c>
    </row>
    <row r="616" spans="1:15" s="225" customFormat="1" ht="31.5">
      <c r="A616" s="532" t="s">
        <v>406</v>
      </c>
      <c r="B616" s="533">
        <v>355</v>
      </c>
      <c r="C616" s="532" t="s">
        <v>416</v>
      </c>
      <c r="D616" s="532" t="s">
        <v>417</v>
      </c>
      <c r="E616" s="533">
        <v>3550005</v>
      </c>
      <c r="F616" s="533">
        <v>13254</v>
      </c>
      <c r="G616" s="534">
        <v>39813</v>
      </c>
      <c r="H616" s="533">
        <v>1</v>
      </c>
      <c r="I616" s="532" t="s">
        <v>409</v>
      </c>
      <c r="J616" s="532" t="s">
        <v>2085</v>
      </c>
      <c r="K616" s="535">
        <v>2927.42</v>
      </c>
      <c r="L616" s="536"/>
      <c r="M616" s="537" t="s">
        <v>151</v>
      </c>
      <c r="N616" s="537" t="s">
        <v>141</v>
      </c>
      <c r="O616" s="538">
        <f t="shared" si="10"/>
        <v>1217.0459071992047</v>
      </c>
    </row>
    <row r="617" spans="1:15" s="225" customFormat="1" ht="31.5">
      <c r="A617" s="532" t="s">
        <v>406</v>
      </c>
      <c r="B617" s="533">
        <v>355</v>
      </c>
      <c r="C617" s="532" t="s">
        <v>416</v>
      </c>
      <c r="D617" s="532" t="s">
        <v>417</v>
      </c>
      <c r="E617" s="533">
        <v>3550005</v>
      </c>
      <c r="F617" s="533">
        <v>13269</v>
      </c>
      <c r="G617" s="534">
        <v>39813</v>
      </c>
      <c r="H617" s="533">
        <v>-2</v>
      </c>
      <c r="I617" s="532" t="s">
        <v>409</v>
      </c>
      <c r="J617" s="532" t="s">
        <v>2090</v>
      </c>
      <c r="K617" s="535">
        <v>-1089.8399999999999</v>
      </c>
      <c r="L617" s="536"/>
      <c r="M617" s="537" t="s">
        <v>151</v>
      </c>
      <c r="N617" s="537" t="s">
        <v>141</v>
      </c>
      <c r="O617" s="538">
        <f t="shared" si="10"/>
        <v>-453.09019939126642</v>
      </c>
    </row>
    <row r="618" spans="1:15" s="225" customFormat="1" ht="31.5">
      <c r="A618" s="532" t="s">
        <v>406</v>
      </c>
      <c r="B618" s="533">
        <v>355</v>
      </c>
      <c r="C618" s="532" t="s">
        <v>416</v>
      </c>
      <c r="D618" s="532" t="s">
        <v>417</v>
      </c>
      <c r="E618" s="533">
        <v>3550005</v>
      </c>
      <c r="F618" s="533">
        <v>13465</v>
      </c>
      <c r="G618" s="534">
        <v>40178</v>
      </c>
      <c r="H618" s="533">
        <v>4</v>
      </c>
      <c r="I618" s="532" t="s">
        <v>409</v>
      </c>
      <c r="J618" s="532" t="s">
        <v>2091</v>
      </c>
      <c r="K618" s="535">
        <v>9690.65</v>
      </c>
      <c r="L618" s="536"/>
      <c r="M618" s="537" t="s">
        <v>151</v>
      </c>
      <c r="N618" s="537" t="s">
        <v>141</v>
      </c>
      <c r="O618" s="538">
        <f t="shared" si="10"/>
        <v>4028.7918783775385</v>
      </c>
    </row>
    <row r="619" spans="1:15" s="225" customFormat="1" ht="31.5">
      <c r="A619" s="532" t="s">
        <v>406</v>
      </c>
      <c r="B619" s="533">
        <v>355</v>
      </c>
      <c r="C619" s="532" t="s">
        <v>416</v>
      </c>
      <c r="D619" s="532" t="s">
        <v>417</v>
      </c>
      <c r="E619" s="533">
        <v>3550005</v>
      </c>
      <c r="F619" s="533">
        <v>13474</v>
      </c>
      <c r="G619" s="534">
        <v>40178</v>
      </c>
      <c r="H619" s="533">
        <v>-4</v>
      </c>
      <c r="I619" s="532" t="s">
        <v>409</v>
      </c>
      <c r="J619" s="532" t="s">
        <v>2091</v>
      </c>
      <c r="K619" s="535">
        <v>-1376.84</v>
      </c>
      <c r="L619" s="536"/>
      <c r="M619" s="537" t="s">
        <v>151</v>
      </c>
      <c r="N619" s="537" t="s">
        <v>141</v>
      </c>
      <c r="O619" s="538">
        <f t="shared" si="10"/>
        <v>-572.40761041058443</v>
      </c>
    </row>
    <row r="620" spans="1:15" s="225" customFormat="1" ht="31.5">
      <c r="A620" s="532" t="s">
        <v>406</v>
      </c>
      <c r="B620" s="533">
        <v>355</v>
      </c>
      <c r="C620" s="532" t="s">
        <v>416</v>
      </c>
      <c r="D620" s="532" t="s">
        <v>417</v>
      </c>
      <c r="E620" s="533">
        <v>3550005</v>
      </c>
      <c r="F620" s="533">
        <v>13616</v>
      </c>
      <c r="G620" s="534">
        <v>40543</v>
      </c>
      <c r="H620" s="533">
        <v>4</v>
      </c>
      <c r="I620" s="532" t="s">
        <v>450</v>
      </c>
      <c r="J620" s="532" t="s">
        <v>2088</v>
      </c>
      <c r="K620" s="535">
        <v>15445.17</v>
      </c>
      <c r="L620" s="536"/>
      <c r="M620" s="537" t="s">
        <v>151</v>
      </c>
      <c r="N620" s="537" t="s">
        <v>141</v>
      </c>
      <c r="O620" s="538">
        <f t="shared" si="10"/>
        <v>6421.1766451332369</v>
      </c>
    </row>
    <row r="621" spans="1:15" s="225" customFormat="1" ht="31.5">
      <c r="A621" s="532" t="s">
        <v>406</v>
      </c>
      <c r="B621" s="533">
        <v>355</v>
      </c>
      <c r="C621" s="532" t="s">
        <v>416</v>
      </c>
      <c r="D621" s="532" t="s">
        <v>418</v>
      </c>
      <c r="E621" s="533">
        <v>3550006</v>
      </c>
      <c r="F621" s="533">
        <v>1402</v>
      </c>
      <c r="G621" s="534">
        <v>24958</v>
      </c>
      <c r="H621" s="533">
        <v>197</v>
      </c>
      <c r="I621" s="532" t="s">
        <v>409</v>
      </c>
      <c r="J621" s="532" t="s">
        <v>1996</v>
      </c>
      <c r="K621" s="535">
        <v>23474.68</v>
      </c>
      <c r="L621" s="536"/>
      <c r="M621" s="537" t="s">
        <v>151</v>
      </c>
      <c r="N621" s="537" t="s">
        <v>141</v>
      </c>
      <c r="O621" s="538">
        <f t="shared" si="10"/>
        <v>9759.3660003726927</v>
      </c>
    </row>
    <row r="622" spans="1:15" s="225" customFormat="1" ht="31.5">
      <c r="A622" s="532" t="s">
        <v>406</v>
      </c>
      <c r="B622" s="533">
        <v>355</v>
      </c>
      <c r="C622" s="532" t="s">
        <v>416</v>
      </c>
      <c r="D622" s="532" t="s">
        <v>418</v>
      </c>
      <c r="E622" s="533">
        <v>3550006</v>
      </c>
      <c r="F622" s="533">
        <v>1403</v>
      </c>
      <c r="G622" s="534">
        <v>24958</v>
      </c>
      <c r="H622" s="533">
        <v>1</v>
      </c>
      <c r="I622" s="532" t="s">
        <v>409</v>
      </c>
      <c r="J622" s="532" t="s">
        <v>1997</v>
      </c>
      <c r="K622" s="535">
        <v>105.49</v>
      </c>
      <c r="L622" s="536"/>
      <c r="M622" s="537" t="s">
        <v>151</v>
      </c>
      <c r="N622" s="537" t="s">
        <v>141</v>
      </c>
      <c r="O622" s="538">
        <f t="shared" si="10"/>
        <v>43.856424001490765</v>
      </c>
    </row>
    <row r="623" spans="1:15" s="225" customFormat="1" ht="31.5">
      <c r="A623" s="532" t="s">
        <v>406</v>
      </c>
      <c r="B623" s="533">
        <v>355</v>
      </c>
      <c r="C623" s="532" t="s">
        <v>416</v>
      </c>
      <c r="D623" s="532" t="s">
        <v>418</v>
      </c>
      <c r="E623" s="533">
        <v>3550006</v>
      </c>
      <c r="F623" s="533">
        <v>1404</v>
      </c>
      <c r="G623" s="534">
        <v>24958</v>
      </c>
      <c r="H623" s="533">
        <v>140</v>
      </c>
      <c r="I623" s="532" t="s">
        <v>409</v>
      </c>
      <c r="J623" s="532" t="s">
        <v>1998</v>
      </c>
      <c r="K623" s="535">
        <v>29296.33</v>
      </c>
      <c r="L623" s="536"/>
      <c r="M623" s="537" t="s">
        <v>151</v>
      </c>
      <c r="N623" s="537" t="s">
        <v>141</v>
      </c>
      <c r="O623" s="538">
        <f t="shared" si="10"/>
        <v>12179.659400583887</v>
      </c>
    </row>
    <row r="624" spans="1:15" s="225" customFormat="1" ht="31.5">
      <c r="A624" s="532" t="s">
        <v>406</v>
      </c>
      <c r="B624" s="533">
        <v>355</v>
      </c>
      <c r="C624" s="532" t="s">
        <v>416</v>
      </c>
      <c r="D624" s="532" t="s">
        <v>418</v>
      </c>
      <c r="E624" s="533">
        <v>3550006</v>
      </c>
      <c r="F624" s="533">
        <v>1405</v>
      </c>
      <c r="G624" s="534">
        <v>24958</v>
      </c>
      <c r="H624" s="533">
        <v>61</v>
      </c>
      <c r="I624" s="532" t="s">
        <v>409</v>
      </c>
      <c r="J624" s="532" t="s">
        <v>1999</v>
      </c>
      <c r="K624" s="535">
        <v>12430.94</v>
      </c>
      <c r="L624" s="536"/>
      <c r="M624" s="537" t="s">
        <v>151</v>
      </c>
      <c r="N624" s="537" t="s">
        <v>141</v>
      </c>
      <c r="O624" s="538">
        <f t="shared" si="10"/>
        <v>5168.0403391514992</v>
      </c>
    </row>
    <row r="625" spans="1:15" s="225" customFormat="1" ht="31.5">
      <c r="A625" s="532" t="s">
        <v>406</v>
      </c>
      <c r="B625" s="533">
        <v>355</v>
      </c>
      <c r="C625" s="532" t="s">
        <v>416</v>
      </c>
      <c r="D625" s="532" t="s">
        <v>418</v>
      </c>
      <c r="E625" s="533">
        <v>3550006</v>
      </c>
      <c r="F625" s="533">
        <v>1406</v>
      </c>
      <c r="G625" s="534">
        <v>24958</v>
      </c>
      <c r="H625" s="533">
        <v>122</v>
      </c>
      <c r="I625" s="532" t="s">
        <v>409</v>
      </c>
      <c r="J625" s="532" t="s">
        <v>2000</v>
      </c>
      <c r="K625" s="535">
        <v>26033.68</v>
      </c>
      <c r="L625" s="536"/>
      <c r="M625" s="537" t="s">
        <v>151</v>
      </c>
      <c r="N625" s="537" t="s">
        <v>141</v>
      </c>
      <c r="O625" s="538">
        <f t="shared" si="10"/>
        <v>10823.244936952604</v>
      </c>
    </row>
    <row r="626" spans="1:15" s="225" customFormat="1" ht="31.5">
      <c r="A626" s="532" t="s">
        <v>406</v>
      </c>
      <c r="B626" s="533">
        <v>355</v>
      </c>
      <c r="C626" s="532" t="s">
        <v>416</v>
      </c>
      <c r="D626" s="532" t="s">
        <v>418</v>
      </c>
      <c r="E626" s="533">
        <v>3550006</v>
      </c>
      <c r="F626" s="533">
        <v>1409</v>
      </c>
      <c r="G626" s="534">
        <v>24958</v>
      </c>
      <c r="H626" s="539"/>
      <c r="I626" s="532" t="s">
        <v>409</v>
      </c>
      <c r="J626" s="532" t="s">
        <v>2092</v>
      </c>
      <c r="K626" s="535">
        <v>51.21</v>
      </c>
      <c r="L626" s="536"/>
      <c r="M626" s="537" t="s">
        <v>151</v>
      </c>
      <c r="N626" s="537" t="s">
        <v>141</v>
      </c>
      <c r="O626" s="538">
        <f t="shared" si="10"/>
        <v>21.290050934840671</v>
      </c>
    </row>
    <row r="627" spans="1:15" s="225" customFormat="1" ht="47.25">
      <c r="A627" s="532" t="s">
        <v>406</v>
      </c>
      <c r="B627" s="533">
        <v>355</v>
      </c>
      <c r="C627" s="532" t="s">
        <v>416</v>
      </c>
      <c r="D627" s="532" t="s">
        <v>418</v>
      </c>
      <c r="E627" s="533">
        <v>3550006</v>
      </c>
      <c r="F627" s="533">
        <v>1410</v>
      </c>
      <c r="G627" s="534">
        <v>24958</v>
      </c>
      <c r="H627" s="539"/>
      <c r="I627" s="532" t="s">
        <v>409</v>
      </c>
      <c r="J627" s="532" t="s">
        <v>2093</v>
      </c>
      <c r="K627" s="535">
        <v>21.73</v>
      </c>
      <c r="L627" s="536"/>
      <c r="M627" s="537" t="s">
        <v>151</v>
      </c>
      <c r="N627" s="537" t="s">
        <v>141</v>
      </c>
      <c r="O627" s="538">
        <f t="shared" si="10"/>
        <v>9.0340325486055022</v>
      </c>
    </row>
    <row r="628" spans="1:15" s="225" customFormat="1" ht="47.25">
      <c r="A628" s="532" t="s">
        <v>406</v>
      </c>
      <c r="B628" s="533">
        <v>355</v>
      </c>
      <c r="C628" s="532" t="s">
        <v>416</v>
      </c>
      <c r="D628" s="532" t="s">
        <v>418</v>
      </c>
      <c r="E628" s="533">
        <v>3550006</v>
      </c>
      <c r="F628" s="533">
        <v>1411</v>
      </c>
      <c r="G628" s="534">
        <v>24958</v>
      </c>
      <c r="H628" s="539"/>
      <c r="I628" s="532" t="s">
        <v>409</v>
      </c>
      <c r="J628" s="532" t="s">
        <v>2003</v>
      </c>
      <c r="K628" s="535">
        <v>45.51</v>
      </c>
      <c r="L628" s="536"/>
      <c r="M628" s="537" t="s">
        <v>151</v>
      </c>
      <c r="N628" s="537" t="s">
        <v>141</v>
      </c>
      <c r="O628" s="538">
        <f t="shared" si="10"/>
        <v>18.920332318777561</v>
      </c>
    </row>
    <row r="629" spans="1:15" s="225" customFormat="1" ht="31.5">
      <c r="A629" s="532" t="s">
        <v>406</v>
      </c>
      <c r="B629" s="533">
        <v>355</v>
      </c>
      <c r="C629" s="532" t="s">
        <v>416</v>
      </c>
      <c r="D629" s="532" t="s">
        <v>418</v>
      </c>
      <c r="E629" s="533">
        <v>3550006</v>
      </c>
      <c r="F629" s="533">
        <v>1412</v>
      </c>
      <c r="G629" s="534">
        <v>24958</v>
      </c>
      <c r="H629" s="533">
        <v>1</v>
      </c>
      <c r="I629" s="532" t="s">
        <v>409</v>
      </c>
      <c r="J629" s="532" t="s">
        <v>2094</v>
      </c>
      <c r="K629" s="535">
        <v>498.24</v>
      </c>
      <c r="L629" s="536"/>
      <c r="M629" s="537" t="s">
        <v>151</v>
      </c>
      <c r="N629" s="537" t="s">
        <v>141</v>
      </c>
      <c r="O629" s="538">
        <f t="shared" si="10"/>
        <v>207.13835145040062</v>
      </c>
    </row>
    <row r="630" spans="1:15" s="225" customFormat="1" ht="31.5">
      <c r="A630" s="532" t="s">
        <v>406</v>
      </c>
      <c r="B630" s="533">
        <v>355</v>
      </c>
      <c r="C630" s="532" t="s">
        <v>416</v>
      </c>
      <c r="D630" s="532" t="s">
        <v>418</v>
      </c>
      <c r="E630" s="533">
        <v>3550006</v>
      </c>
      <c r="F630" s="533">
        <v>1417</v>
      </c>
      <c r="G630" s="534">
        <v>25262</v>
      </c>
      <c r="H630" s="539"/>
      <c r="I630" s="532" t="s">
        <v>409</v>
      </c>
      <c r="J630" s="532" t="s">
        <v>2068</v>
      </c>
      <c r="K630" s="535">
        <v>14950.94</v>
      </c>
      <c r="L630" s="536"/>
      <c r="M630" s="537" t="s">
        <v>151</v>
      </c>
      <c r="N630" s="537" t="s">
        <v>141</v>
      </c>
      <c r="O630" s="538">
        <f t="shared" si="10"/>
        <v>6215.7054115162427</v>
      </c>
    </row>
    <row r="631" spans="1:15" s="225" customFormat="1" ht="31.5">
      <c r="A631" s="532" t="s">
        <v>406</v>
      </c>
      <c r="B631" s="533">
        <v>355</v>
      </c>
      <c r="C631" s="532" t="s">
        <v>416</v>
      </c>
      <c r="D631" s="532" t="s">
        <v>418</v>
      </c>
      <c r="E631" s="533">
        <v>3550006</v>
      </c>
      <c r="F631" s="533">
        <v>1418</v>
      </c>
      <c r="G631" s="534">
        <v>25507</v>
      </c>
      <c r="H631" s="533">
        <v>24</v>
      </c>
      <c r="I631" s="532" t="s">
        <v>409</v>
      </c>
      <c r="J631" s="532" t="s">
        <v>2008</v>
      </c>
      <c r="K631" s="535">
        <v>7346.91</v>
      </c>
      <c r="L631" s="536"/>
      <c r="M631" s="537" t="s">
        <v>151</v>
      </c>
      <c r="N631" s="537" t="s">
        <v>141</v>
      </c>
      <c r="O631" s="538">
        <f t="shared" si="10"/>
        <v>3054.4051574631958</v>
      </c>
    </row>
    <row r="632" spans="1:15" s="225" customFormat="1" ht="31.5">
      <c r="A632" s="532" t="s">
        <v>406</v>
      </c>
      <c r="B632" s="533">
        <v>355</v>
      </c>
      <c r="C632" s="532" t="s">
        <v>416</v>
      </c>
      <c r="D632" s="532" t="s">
        <v>418</v>
      </c>
      <c r="E632" s="533">
        <v>3550006</v>
      </c>
      <c r="F632" s="533">
        <v>1420</v>
      </c>
      <c r="G632" s="534">
        <v>25507</v>
      </c>
      <c r="H632" s="533">
        <v>99</v>
      </c>
      <c r="I632" s="532" t="s">
        <v>409</v>
      </c>
      <c r="J632" s="532" t="s">
        <v>2009</v>
      </c>
      <c r="K632" s="535">
        <v>19382.54</v>
      </c>
      <c r="L632" s="536"/>
      <c r="M632" s="537" t="s">
        <v>151</v>
      </c>
      <c r="N632" s="537" t="s">
        <v>141</v>
      </c>
      <c r="O632" s="538">
        <f t="shared" si="10"/>
        <v>8058.0992744890982</v>
      </c>
    </row>
    <row r="633" spans="1:15" s="225" customFormat="1" ht="31.5">
      <c r="A633" s="532" t="s">
        <v>406</v>
      </c>
      <c r="B633" s="533">
        <v>355</v>
      </c>
      <c r="C633" s="532" t="s">
        <v>416</v>
      </c>
      <c r="D633" s="532" t="s">
        <v>418</v>
      </c>
      <c r="E633" s="533">
        <v>3550006</v>
      </c>
      <c r="F633" s="533">
        <v>1421</v>
      </c>
      <c r="G633" s="534">
        <v>25293</v>
      </c>
      <c r="H633" s="533">
        <v>-1</v>
      </c>
      <c r="I633" s="532" t="s">
        <v>409</v>
      </c>
      <c r="J633" s="532" t="s">
        <v>2010</v>
      </c>
      <c r="K633" s="535">
        <v>-175.32</v>
      </c>
      <c r="L633" s="536"/>
      <c r="M633" s="537" t="s">
        <v>151</v>
      </c>
      <c r="N633" s="537" t="s">
        <v>141</v>
      </c>
      <c r="O633" s="538">
        <f t="shared" si="10"/>
        <v>-72.88755574880426</v>
      </c>
    </row>
    <row r="634" spans="1:15" s="225" customFormat="1" ht="31.5">
      <c r="A634" s="532" t="s">
        <v>406</v>
      </c>
      <c r="B634" s="533">
        <v>355</v>
      </c>
      <c r="C634" s="532" t="s">
        <v>416</v>
      </c>
      <c r="D634" s="532" t="s">
        <v>418</v>
      </c>
      <c r="E634" s="533">
        <v>3550006</v>
      </c>
      <c r="F634" s="533">
        <v>1422</v>
      </c>
      <c r="G634" s="534">
        <v>25293</v>
      </c>
      <c r="H634" s="541">
        <v>1</v>
      </c>
      <c r="I634" s="532" t="s">
        <v>409</v>
      </c>
      <c r="J634" s="532" t="s">
        <v>2005</v>
      </c>
      <c r="K634" s="535">
        <v>236.54</v>
      </c>
      <c r="L634" s="536"/>
      <c r="M634" s="537" t="s">
        <v>151</v>
      </c>
      <c r="N634" s="537" t="s">
        <v>141</v>
      </c>
      <c r="O634" s="538">
        <f t="shared" si="10"/>
        <v>98.339165165538219</v>
      </c>
    </row>
    <row r="635" spans="1:15" s="225" customFormat="1" ht="31.5">
      <c r="A635" s="532" t="s">
        <v>406</v>
      </c>
      <c r="B635" s="533">
        <v>355</v>
      </c>
      <c r="C635" s="532" t="s">
        <v>416</v>
      </c>
      <c r="D635" s="532" t="s">
        <v>418</v>
      </c>
      <c r="E635" s="533">
        <v>3550006</v>
      </c>
      <c r="F635" s="533">
        <v>1423</v>
      </c>
      <c r="G635" s="534">
        <v>25293</v>
      </c>
      <c r="H635" s="533">
        <v>1</v>
      </c>
      <c r="I635" s="532" t="s">
        <v>409</v>
      </c>
      <c r="J635" s="532" t="s">
        <v>2095</v>
      </c>
      <c r="K635" s="535">
        <v>156.87</v>
      </c>
      <c r="L635" s="536"/>
      <c r="M635" s="537" t="s">
        <v>151</v>
      </c>
      <c r="N635" s="537" t="s">
        <v>141</v>
      </c>
      <c r="O635" s="538">
        <f t="shared" si="10"/>
        <v>65.217150754705258</v>
      </c>
    </row>
    <row r="636" spans="1:15" s="225" customFormat="1" ht="31.5">
      <c r="A636" s="532" t="s">
        <v>406</v>
      </c>
      <c r="B636" s="533">
        <v>355</v>
      </c>
      <c r="C636" s="532" t="s">
        <v>416</v>
      </c>
      <c r="D636" s="532" t="s">
        <v>418</v>
      </c>
      <c r="E636" s="533">
        <v>3550006</v>
      </c>
      <c r="F636" s="533">
        <v>1426</v>
      </c>
      <c r="G636" s="534">
        <v>25507</v>
      </c>
      <c r="H636" s="533">
        <v>14</v>
      </c>
      <c r="I636" s="532" t="s">
        <v>409</v>
      </c>
      <c r="J636" s="532" t="s">
        <v>1997</v>
      </c>
      <c r="K636" s="535">
        <v>3890.51</v>
      </c>
      <c r="L636" s="536"/>
      <c r="M636" s="537" t="s">
        <v>151</v>
      </c>
      <c r="N636" s="537" t="s">
        <v>141</v>
      </c>
      <c r="O636" s="538">
        <f t="shared" si="10"/>
        <v>1617.4410478911732</v>
      </c>
    </row>
    <row r="637" spans="1:15" s="225" customFormat="1" ht="31.5">
      <c r="A637" s="532" t="s">
        <v>406</v>
      </c>
      <c r="B637" s="533">
        <v>355</v>
      </c>
      <c r="C637" s="532" t="s">
        <v>416</v>
      </c>
      <c r="D637" s="532" t="s">
        <v>418</v>
      </c>
      <c r="E637" s="533">
        <v>3550006</v>
      </c>
      <c r="F637" s="533">
        <v>1427</v>
      </c>
      <c r="G637" s="534">
        <v>25627</v>
      </c>
      <c r="H637" s="539"/>
      <c r="I637" s="532" t="s">
        <v>409</v>
      </c>
      <c r="J637" s="532" t="s">
        <v>2013</v>
      </c>
      <c r="K637" s="535">
        <v>496.55</v>
      </c>
      <c r="L637" s="536"/>
      <c r="M637" s="537" t="s">
        <v>151</v>
      </c>
      <c r="N637" s="537" t="s">
        <v>141</v>
      </c>
      <c r="O637" s="538">
        <f t="shared" si="10"/>
        <v>206.43575066774332</v>
      </c>
    </row>
    <row r="638" spans="1:15" s="225" customFormat="1" ht="31.5">
      <c r="A638" s="532" t="s">
        <v>406</v>
      </c>
      <c r="B638" s="533">
        <v>355</v>
      </c>
      <c r="C638" s="532" t="s">
        <v>416</v>
      </c>
      <c r="D638" s="532" t="s">
        <v>418</v>
      </c>
      <c r="E638" s="533">
        <v>3550006</v>
      </c>
      <c r="F638" s="533">
        <v>1428</v>
      </c>
      <c r="G638" s="534">
        <v>25627</v>
      </c>
      <c r="H638" s="533">
        <v>5</v>
      </c>
      <c r="I638" s="532" t="s">
        <v>409</v>
      </c>
      <c r="J638" s="532" t="s">
        <v>2005</v>
      </c>
      <c r="K638" s="535">
        <v>1998.55</v>
      </c>
      <c r="L638" s="536"/>
      <c r="M638" s="537" t="s">
        <v>151</v>
      </c>
      <c r="N638" s="537" t="s">
        <v>141</v>
      </c>
      <c r="O638" s="538">
        <f t="shared" si="10"/>
        <v>830.87739300577664</v>
      </c>
    </row>
    <row r="639" spans="1:15" s="225" customFormat="1" ht="31.5">
      <c r="A639" s="532" t="s">
        <v>406</v>
      </c>
      <c r="B639" s="533">
        <v>355</v>
      </c>
      <c r="C639" s="532" t="s">
        <v>416</v>
      </c>
      <c r="D639" s="532" t="s">
        <v>418</v>
      </c>
      <c r="E639" s="533">
        <v>3550006</v>
      </c>
      <c r="F639" s="533">
        <v>1429</v>
      </c>
      <c r="G639" s="534">
        <v>25627</v>
      </c>
      <c r="H639" s="533">
        <v>-5</v>
      </c>
      <c r="I639" s="532" t="s">
        <v>409</v>
      </c>
      <c r="J639" s="532" t="s">
        <v>2010</v>
      </c>
      <c r="K639" s="535">
        <v>-1046.0999999999999</v>
      </c>
      <c r="L639" s="536"/>
      <c r="M639" s="537" t="s">
        <v>151</v>
      </c>
      <c r="N639" s="537" t="s">
        <v>141</v>
      </c>
      <c r="O639" s="538">
        <f t="shared" si="10"/>
        <v>-434.90572706379271</v>
      </c>
    </row>
    <row r="640" spans="1:15" s="225" customFormat="1" ht="31.5">
      <c r="A640" s="532" t="s">
        <v>406</v>
      </c>
      <c r="B640" s="533">
        <v>355</v>
      </c>
      <c r="C640" s="532" t="s">
        <v>416</v>
      </c>
      <c r="D640" s="532" t="s">
        <v>418</v>
      </c>
      <c r="E640" s="533">
        <v>3550006</v>
      </c>
      <c r="F640" s="533">
        <v>1430</v>
      </c>
      <c r="G640" s="534">
        <v>25780</v>
      </c>
      <c r="H640" s="533">
        <v>-1</v>
      </c>
      <c r="I640" s="532" t="s">
        <v>409</v>
      </c>
      <c r="J640" s="532" t="s">
        <v>2014</v>
      </c>
      <c r="K640" s="535">
        <v>-105.49</v>
      </c>
      <c r="L640" s="536"/>
      <c r="M640" s="537" t="s">
        <v>151</v>
      </c>
      <c r="N640" s="537" t="s">
        <v>141</v>
      </c>
      <c r="O640" s="538">
        <f t="shared" si="10"/>
        <v>-43.856424001490765</v>
      </c>
    </row>
    <row r="641" spans="1:15" s="225" customFormat="1" ht="31.5">
      <c r="A641" s="532" t="s">
        <v>406</v>
      </c>
      <c r="B641" s="533">
        <v>355</v>
      </c>
      <c r="C641" s="532" t="s">
        <v>416</v>
      </c>
      <c r="D641" s="532" t="s">
        <v>418</v>
      </c>
      <c r="E641" s="533">
        <v>3550006</v>
      </c>
      <c r="F641" s="533">
        <v>1431</v>
      </c>
      <c r="G641" s="534">
        <v>25780</v>
      </c>
      <c r="H641" s="533">
        <v>28</v>
      </c>
      <c r="I641" s="532" t="s">
        <v>409</v>
      </c>
      <c r="J641" s="532" t="s">
        <v>2015</v>
      </c>
      <c r="K641" s="535">
        <v>7916.54</v>
      </c>
      <c r="L641" s="536"/>
      <c r="M641" s="537" t="s">
        <v>151</v>
      </c>
      <c r="N641" s="537" t="s">
        <v>141</v>
      </c>
      <c r="O641" s="538">
        <f t="shared" si="10"/>
        <v>3291.2231952295169</v>
      </c>
    </row>
    <row r="642" spans="1:15" s="225" customFormat="1" ht="31.5">
      <c r="A642" s="532" t="s">
        <v>406</v>
      </c>
      <c r="B642" s="533">
        <v>355</v>
      </c>
      <c r="C642" s="532" t="s">
        <v>416</v>
      </c>
      <c r="D642" s="532" t="s">
        <v>418</v>
      </c>
      <c r="E642" s="533">
        <v>3550006</v>
      </c>
      <c r="F642" s="533">
        <v>1436</v>
      </c>
      <c r="G642" s="534">
        <v>26145</v>
      </c>
      <c r="H642" s="533">
        <v>14</v>
      </c>
      <c r="I642" s="532" t="s">
        <v>409</v>
      </c>
      <c r="J642" s="532" t="s">
        <v>2016</v>
      </c>
      <c r="K642" s="535">
        <v>4488.09</v>
      </c>
      <c r="L642" s="536"/>
      <c r="M642" s="537" t="s">
        <v>151</v>
      </c>
      <c r="N642" s="537" t="s">
        <v>141</v>
      </c>
      <c r="O642" s="538">
        <f t="shared" si="10"/>
        <v>1865.879021678365</v>
      </c>
    </row>
    <row r="643" spans="1:15" s="225" customFormat="1" ht="31.5">
      <c r="A643" s="532" t="s">
        <v>406</v>
      </c>
      <c r="B643" s="533">
        <v>355</v>
      </c>
      <c r="C643" s="532" t="s">
        <v>416</v>
      </c>
      <c r="D643" s="532" t="s">
        <v>418</v>
      </c>
      <c r="E643" s="533">
        <v>3550006</v>
      </c>
      <c r="F643" s="533">
        <v>1437</v>
      </c>
      <c r="G643" s="534">
        <v>26329</v>
      </c>
      <c r="H643" s="539"/>
      <c r="I643" s="532" t="s">
        <v>409</v>
      </c>
      <c r="J643" s="532" t="s">
        <v>1995</v>
      </c>
      <c r="K643" s="535">
        <v>38.64</v>
      </c>
      <c r="L643" s="536"/>
      <c r="M643" s="537" t="s">
        <v>151</v>
      </c>
      <c r="N643" s="537" t="s">
        <v>141</v>
      </c>
      <c r="O643" s="538">
        <f t="shared" si="10"/>
        <v>16.064197776259395</v>
      </c>
    </row>
    <row r="644" spans="1:15" s="225" customFormat="1" ht="31.5">
      <c r="A644" s="532" t="s">
        <v>406</v>
      </c>
      <c r="B644" s="533">
        <v>355</v>
      </c>
      <c r="C644" s="532" t="s">
        <v>416</v>
      </c>
      <c r="D644" s="532" t="s">
        <v>418</v>
      </c>
      <c r="E644" s="533">
        <v>3550006</v>
      </c>
      <c r="F644" s="533">
        <v>1438</v>
      </c>
      <c r="G644" s="534">
        <v>26389</v>
      </c>
      <c r="H644" s="533">
        <v>-1</v>
      </c>
      <c r="I644" s="532" t="s">
        <v>409</v>
      </c>
      <c r="J644" s="532" t="s">
        <v>2096</v>
      </c>
      <c r="K644" s="535">
        <v>-208.34</v>
      </c>
      <c r="L644" s="536"/>
      <c r="M644" s="537" t="s">
        <v>151</v>
      </c>
      <c r="N644" s="537" t="s">
        <v>141</v>
      </c>
      <c r="O644" s="538">
        <f t="shared" si="10"/>
        <v>-86.615294117647053</v>
      </c>
    </row>
    <row r="645" spans="1:15" s="225" customFormat="1" ht="31.5">
      <c r="A645" s="532" t="s">
        <v>406</v>
      </c>
      <c r="B645" s="533">
        <v>355</v>
      </c>
      <c r="C645" s="532" t="s">
        <v>416</v>
      </c>
      <c r="D645" s="532" t="s">
        <v>418</v>
      </c>
      <c r="E645" s="533">
        <v>3550006</v>
      </c>
      <c r="F645" s="533">
        <v>1439</v>
      </c>
      <c r="G645" s="534">
        <v>26542</v>
      </c>
      <c r="H645" s="533">
        <v>1</v>
      </c>
      <c r="I645" s="532" t="s">
        <v>409</v>
      </c>
      <c r="J645" s="532" t="s">
        <v>2005</v>
      </c>
      <c r="K645" s="535">
        <v>414.19</v>
      </c>
      <c r="L645" s="536"/>
      <c r="M645" s="537" t="s">
        <v>151</v>
      </c>
      <c r="N645" s="537" t="s">
        <v>141</v>
      </c>
      <c r="O645" s="538">
        <f t="shared" si="10"/>
        <v>172.19539536617179</v>
      </c>
    </row>
    <row r="646" spans="1:15" s="225" customFormat="1" ht="31.5">
      <c r="A646" s="532" t="s">
        <v>406</v>
      </c>
      <c r="B646" s="533">
        <v>355</v>
      </c>
      <c r="C646" s="532" t="s">
        <v>416</v>
      </c>
      <c r="D646" s="532" t="s">
        <v>418</v>
      </c>
      <c r="E646" s="533">
        <v>3550006</v>
      </c>
      <c r="F646" s="533">
        <v>1440</v>
      </c>
      <c r="G646" s="534">
        <v>26542</v>
      </c>
      <c r="H646" s="542">
        <v>-1</v>
      </c>
      <c r="I646" s="532" t="s">
        <v>409</v>
      </c>
      <c r="J646" s="532" t="s">
        <v>2010</v>
      </c>
      <c r="K646" s="535">
        <v>-235.27</v>
      </c>
      <c r="L646" s="536"/>
      <c r="M646" s="537" t="s">
        <v>151</v>
      </c>
      <c r="N646" s="537" t="s">
        <v>141</v>
      </c>
      <c r="O646" s="538">
        <f t="shared" si="10"/>
        <v>-97.811175228275033</v>
      </c>
    </row>
    <row r="647" spans="1:15" s="225" customFormat="1" ht="31.5">
      <c r="A647" s="532" t="s">
        <v>406</v>
      </c>
      <c r="B647" s="533">
        <v>355</v>
      </c>
      <c r="C647" s="532" t="s">
        <v>416</v>
      </c>
      <c r="D647" s="532" t="s">
        <v>418</v>
      </c>
      <c r="E647" s="533">
        <v>3550006</v>
      </c>
      <c r="F647" s="533">
        <v>1441</v>
      </c>
      <c r="G647" s="534">
        <v>26542</v>
      </c>
      <c r="H647" s="533">
        <v>2</v>
      </c>
      <c r="I647" s="532" t="s">
        <v>409</v>
      </c>
      <c r="J647" s="532" t="s">
        <v>2071</v>
      </c>
      <c r="K647" s="535">
        <v>688.95</v>
      </c>
      <c r="L647" s="536"/>
      <c r="M647" s="537" t="s">
        <v>151</v>
      </c>
      <c r="N647" s="537" t="s">
        <v>141</v>
      </c>
      <c r="O647" s="538">
        <f t="shared" si="10"/>
        <v>286.42414746257532</v>
      </c>
    </row>
    <row r="648" spans="1:15" s="225" customFormat="1" ht="31.5">
      <c r="A648" s="532" t="s">
        <v>406</v>
      </c>
      <c r="B648" s="533">
        <v>355</v>
      </c>
      <c r="C648" s="532" t="s">
        <v>416</v>
      </c>
      <c r="D648" s="532" t="s">
        <v>418</v>
      </c>
      <c r="E648" s="533">
        <v>3550006</v>
      </c>
      <c r="F648" s="533">
        <v>1442</v>
      </c>
      <c r="G648" s="534">
        <v>26542</v>
      </c>
      <c r="H648" s="533">
        <v>2</v>
      </c>
      <c r="I648" s="532" t="s">
        <v>409</v>
      </c>
      <c r="J648" s="532" t="s">
        <v>2018</v>
      </c>
      <c r="K648" s="535">
        <v>465.7</v>
      </c>
      <c r="L648" s="536"/>
      <c r="M648" s="537" t="s">
        <v>151</v>
      </c>
      <c r="N648" s="537" t="s">
        <v>141</v>
      </c>
      <c r="O648" s="538">
        <f t="shared" si="10"/>
        <v>193.61016833343683</v>
      </c>
    </row>
    <row r="649" spans="1:15" s="225" customFormat="1" ht="31.5">
      <c r="A649" s="532" t="s">
        <v>406</v>
      </c>
      <c r="B649" s="533">
        <v>355</v>
      </c>
      <c r="C649" s="532" t="s">
        <v>416</v>
      </c>
      <c r="D649" s="532" t="s">
        <v>418</v>
      </c>
      <c r="E649" s="533">
        <v>3550006</v>
      </c>
      <c r="F649" s="533">
        <v>1443</v>
      </c>
      <c r="G649" s="534">
        <v>26754</v>
      </c>
      <c r="H649" s="533">
        <v>3</v>
      </c>
      <c r="I649" s="532" t="s">
        <v>409</v>
      </c>
      <c r="J649" s="532" t="s">
        <v>2005</v>
      </c>
      <c r="K649" s="535">
        <v>1303.76</v>
      </c>
      <c r="L649" s="536"/>
      <c r="M649" s="537" t="s">
        <v>151</v>
      </c>
      <c r="N649" s="537" t="s">
        <v>141</v>
      </c>
      <c r="O649" s="538">
        <f t="shared" si="10"/>
        <v>542.02532331200689</v>
      </c>
    </row>
    <row r="650" spans="1:15" s="225" customFormat="1" ht="31.5">
      <c r="A650" s="532" t="s">
        <v>406</v>
      </c>
      <c r="B650" s="533">
        <v>355</v>
      </c>
      <c r="C650" s="532" t="s">
        <v>416</v>
      </c>
      <c r="D650" s="532" t="s">
        <v>418</v>
      </c>
      <c r="E650" s="533">
        <v>3550006</v>
      </c>
      <c r="F650" s="533">
        <v>1444</v>
      </c>
      <c r="G650" s="534">
        <v>26754</v>
      </c>
      <c r="H650" s="542">
        <v>-3</v>
      </c>
      <c r="I650" s="532" t="s">
        <v>409</v>
      </c>
      <c r="J650" s="532" t="s">
        <v>2010</v>
      </c>
      <c r="K650" s="535">
        <v>-708.99</v>
      </c>
      <c r="L650" s="536"/>
      <c r="M650" s="537" t="s">
        <v>151</v>
      </c>
      <c r="N650" s="537" t="s">
        <v>141</v>
      </c>
      <c r="O650" s="538">
        <f t="shared" si="10"/>
        <v>-294.75557922852346</v>
      </c>
    </row>
    <row r="651" spans="1:15" s="225" customFormat="1" ht="31.5">
      <c r="A651" s="532" t="s">
        <v>406</v>
      </c>
      <c r="B651" s="533">
        <v>355</v>
      </c>
      <c r="C651" s="532" t="s">
        <v>416</v>
      </c>
      <c r="D651" s="532" t="s">
        <v>418</v>
      </c>
      <c r="E651" s="533">
        <v>3550006</v>
      </c>
      <c r="F651" s="533">
        <v>1445</v>
      </c>
      <c r="G651" s="534">
        <v>26754</v>
      </c>
      <c r="H651" s="533">
        <v>1</v>
      </c>
      <c r="I651" s="532" t="s">
        <v>409</v>
      </c>
      <c r="J651" s="532" t="s">
        <v>2019</v>
      </c>
      <c r="K651" s="535">
        <v>431.23</v>
      </c>
      <c r="L651" s="536"/>
      <c r="M651" s="537" t="s">
        <v>151</v>
      </c>
      <c r="N651" s="537" t="s">
        <v>141</v>
      </c>
      <c r="O651" s="538">
        <f t="shared" si="10"/>
        <v>179.27960680787626</v>
      </c>
    </row>
    <row r="652" spans="1:15" s="225" customFormat="1" ht="31.5">
      <c r="A652" s="532" t="s">
        <v>406</v>
      </c>
      <c r="B652" s="533">
        <v>355</v>
      </c>
      <c r="C652" s="532" t="s">
        <v>416</v>
      </c>
      <c r="D652" s="532" t="s">
        <v>418</v>
      </c>
      <c r="E652" s="533">
        <v>3550006</v>
      </c>
      <c r="F652" s="533">
        <v>1446</v>
      </c>
      <c r="G652" s="534">
        <v>26815</v>
      </c>
      <c r="H652" s="533">
        <v>-1</v>
      </c>
      <c r="I652" s="532" t="s">
        <v>409</v>
      </c>
      <c r="J652" s="532" t="s">
        <v>2097</v>
      </c>
      <c r="K652" s="535">
        <v>-148.91</v>
      </c>
      <c r="L652" s="536"/>
      <c r="M652" s="537" t="s">
        <v>151</v>
      </c>
      <c r="N652" s="537" t="s">
        <v>141</v>
      </c>
      <c r="O652" s="538">
        <f t="shared" si="10"/>
        <v>-61.907859494378521</v>
      </c>
    </row>
    <row r="653" spans="1:15" s="225" customFormat="1" ht="31.5">
      <c r="A653" s="532" t="s">
        <v>406</v>
      </c>
      <c r="B653" s="533">
        <v>355</v>
      </c>
      <c r="C653" s="532" t="s">
        <v>416</v>
      </c>
      <c r="D653" s="532" t="s">
        <v>418</v>
      </c>
      <c r="E653" s="533">
        <v>3550006</v>
      </c>
      <c r="F653" s="533">
        <v>1447</v>
      </c>
      <c r="G653" s="534">
        <v>27029</v>
      </c>
      <c r="H653" s="533">
        <v>6</v>
      </c>
      <c r="I653" s="532" t="s">
        <v>409</v>
      </c>
      <c r="J653" s="532" t="s">
        <v>2005</v>
      </c>
      <c r="K653" s="535">
        <v>3616.17</v>
      </c>
      <c r="L653" s="536"/>
      <c r="M653" s="537" t="s">
        <v>151</v>
      </c>
      <c r="N653" s="537" t="s">
        <v>141</v>
      </c>
      <c r="O653" s="538">
        <f t="shared" si="10"/>
        <v>1503.3869066401637</v>
      </c>
    </row>
    <row r="654" spans="1:15" s="225" customFormat="1" ht="31.5">
      <c r="A654" s="532" t="s">
        <v>406</v>
      </c>
      <c r="B654" s="533">
        <v>355</v>
      </c>
      <c r="C654" s="532" t="s">
        <v>416</v>
      </c>
      <c r="D654" s="532" t="s">
        <v>418</v>
      </c>
      <c r="E654" s="533">
        <v>3550006</v>
      </c>
      <c r="F654" s="533">
        <v>1448</v>
      </c>
      <c r="G654" s="534">
        <v>27029</v>
      </c>
      <c r="H654" s="533">
        <v>-6</v>
      </c>
      <c r="I654" s="532" t="s">
        <v>409</v>
      </c>
      <c r="J654" s="532" t="s">
        <v>2010</v>
      </c>
      <c r="K654" s="535">
        <v>-1421.34</v>
      </c>
      <c r="L654" s="536"/>
      <c r="M654" s="537" t="s">
        <v>151</v>
      </c>
      <c r="N654" s="537" t="s">
        <v>141</v>
      </c>
      <c r="O654" s="538">
        <f t="shared" si="10"/>
        <v>-590.90804522019994</v>
      </c>
    </row>
    <row r="655" spans="1:15" s="225" customFormat="1" ht="31.5">
      <c r="A655" s="532" t="s">
        <v>406</v>
      </c>
      <c r="B655" s="533">
        <v>355</v>
      </c>
      <c r="C655" s="532" t="s">
        <v>416</v>
      </c>
      <c r="D655" s="532" t="s">
        <v>418</v>
      </c>
      <c r="E655" s="533">
        <v>3550006</v>
      </c>
      <c r="F655" s="533">
        <v>1450</v>
      </c>
      <c r="G655" s="534">
        <v>27180</v>
      </c>
      <c r="H655" s="542">
        <v>-1</v>
      </c>
      <c r="I655" s="532" t="s">
        <v>409</v>
      </c>
      <c r="J655" s="532" t="s">
        <v>2021</v>
      </c>
      <c r="K655" s="535">
        <v>-236.89</v>
      </c>
      <c r="L655" s="536"/>
      <c r="M655" s="537" t="s">
        <v>151</v>
      </c>
      <c r="N655" s="537" t="s">
        <v>141</v>
      </c>
      <c r="O655" s="538">
        <f t="shared" si="10"/>
        <v>-98.484674203366652</v>
      </c>
    </row>
    <row r="656" spans="1:15" s="225" customFormat="1" ht="31.5">
      <c r="A656" s="532" t="s">
        <v>406</v>
      </c>
      <c r="B656" s="533">
        <v>355</v>
      </c>
      <c r="C656" s="532" t="s">
        <v>416</v>
      </c>
      <c r="D656" s="532" t="s">
        <v>418</v>
      </c>
      <c r="E656" s="533">
        <v>3550006</v>
      </c>
      <c r="F656" s="533">
        <v>1451</v>
      </c>
      <c r="G656" s="534">
        <v>27484</v>
      </c>
      <c r="H656" s="533">
        <v>8</v>
      </c>
      <c r="I656" s="532" t="s">
        <v>409</v>
      </c>
      <c r="J656" s="532" t="s">
        <v>2072</v>
      </c>
      <c r="K656" s="535">
        <v>2685.11</v>
      </c>
      <c r="L656" s="536"/>
      <c r="M656" s="537" t="s">
        <v>151</v>
      </c>
      <c r="N656" s="537" t="s">
        <v>141</v>
      </c>
      <c r="O656" s="538">
        <f t="shared" si="10"/>
        <v>1116.3079216100377</v>
      </c>
    </row>
    <row r="657" spans="1:15" s="225" customFormat="1" ht="31.5">
      <c r="A657" s="532" t="s">
        <v>406</v>
      </c>
      <c r="B657" s="533">
        <v>355</v>
      </c>
      <c r="C657" s="532" t="s">
        <v>416</v>
      </c>
      <c r="D657" s="532" t="s">
        <v>418</v>
      </c>
      <c r="E657" s="533">
        <v>3550006</v>
      </c>
      <c r="F657" s="533">
        <v>1452</v>
      </c>
      <c r="G657" s="534">
        <v>27484</v>
      </c>
      <c r="H657" s="533">
        <v>-5</v>
      </c>
      <c r="I657" s="532" t="s">
        <v>409</v>
      </c>
      <c r="J657" s="532" t="s">
        <v>2022</v>
      </c>
      <c r="K657" s="535">
        <v>-1192.3</v>
      </c>
      <c r="L657" s="536"/>
      <c r="M657" s="537" t="s">
        <v>151</v>
      </c>
      <c r="N657" s="537" t="s">
        <v>141</v>
      </c>
      <c r="O657" s="538">
        <f t="shared" si="10"/>
        <v>-495.68693086527105</v>
      </c>
    </row>
    <row r="658" spans="1:15" s="225" customFormat="1" ht="31.5">
      <c r="A658" s="532" t="s">
        <v>406</v>
      </c>
      <c r="B658" s="533">
        <v>355</v>
      </c>
      <c r="C658" s="532" t="s">
        <v>416</v>
      </c>
      <c r="D658" s="532" t="s">
        <v>418</v>
      </c>
      <c r="E658" s="533">
        <v>3550006</v>
      </c>
      <c r="F658" s="533">
        <v>1453</v>
      </c>
      <c r="G658" s="534">
        <v>27484</v>
      </c>
      <c r="H658" s="542">
        <v>-2</v>
      </c>
      <c r="I658" s="532" t="s">
        <v>409</v>
      </c>
      <c r="J658" s="532" t="s">
        <v>2023</v>
      </c>
      <c r="K658" s="535">
        <v>-476.92</v>
      </c>
      <c r="L658" s="536"/>
      <c r="M658" s="537" t="s">
        <v>151</v>
      </c>
      <c r="N658" s="537" t="s">
        <v>141</v>
      </c>
      <c r="O658" s="538">
        <f t="shared" si="10"/>
        <v>-198.27477234610842</v>
      </c>
    </row>
    <row r="659" spans="1:15" s="225" customFormat="1" ht="31.5">
      <c r="A659" s="532" t="s">
        <v>406</v>
      </c>
      <c r="B659" s="533">
        <v>355</v>
      </c>
      <c r="C659" s="532" t="s">
        <v>416</v>
      </c>
      <c r="D659" s="532" t="s">
        <v>418</v>
      </c>
      <c r="E659" s="533">
        <v>3550006</v>
      </c>
      <c r="F659" s="533">
        <v>1454</v>
      </c>
      <c r="G659" s="534">
        <v>27667</v>
      </c>
      <c r="H659" s="533">
        <v>5</v>
      </c>
      <c r="I659" s="532" t="s">
        <v>409</v>
      </c>
      <c r="J659" s="532" t="s">
        <v>2005</v>
      </c>
      <c r="K659" s="535">
        <v>4023.65</v>
      </c>
      <c r="L659" s="536"/>
      <c r="M659" s="537" t="s">
        <v>151</v>
      </c>
      <c r="N659" s="537" t="s">
        <v>141</v>
      </c>
      <c r="O659" s="538">
        <f t="shared" si="10"/>
        <v>1672.7926858811104</v>
      </c>
    </row>
    <row r="660" spans="1:15" s="225" customFormat="1" ht="31.5">
      <c r="A660" s="532" t="s">
        <v>406</v>
      </c>
      <c r="B660" s="533">
        <v>355</v>
      </c>
      <c r="C660" s="532" t="s">
        <v>416</v>
      </c>
      <c r="D660" s="532" t="s">
        <v>418</v>
      </c>
      <c r="E660" s="533">
        <v>3550006</v>
      </c>
      <c r="F660" s="533">
        <v>1455</v>
      </c>
      <c r="G660" s="534">
        <v>27667</v>
      </c>
      <c r="H660" s="533">
        <v>-5</v>
      </c>
      <c r="I660" s="532" t="s">
        <v>409</v>
      </c>
      <c r="J660" s="532" t="s">
        <v>2010</v>
      </c>
      <c r="K660" s="535">
        <v>-1192.3</v>
      </c>
      <c r="L660" s="536"/>
      <c r="M660" s="537" t="s">
        <v>151</v>
      </c>
      <c r="N660" s="537" t="s">
        <v>141</v>
      </c>
      <c r="O660" s="538">
        <f t="shared" si="10"/>
        <v>-495.68693086527105</v>
      </c>
    </row>
    <row r="661" spans="1:15" s="225" customFormat="1" ht="31.5">
      <c r="A661" s="532" t="s">
        <v>406</v>
      </c>
      <c r="B661" s="533">
        <v>355</v>
      </c>
      <c r="C661" s="532" t="s">
        <v>416</v>
      </c>
      <c r="D661" s="532" t="s">
        <v>418</v>
      </c>
      <c r="E661" s="533">
        <v>3550006</v>
      </c>
      <c r="F661" s="533">
        <v>1456</v>
      </c>
      <c r="G661" s="534">
        <v>27667</v>
      </c>
      <c r="H661" s="533">
        <v>15</v>
      </c>
      <c r="I661" s="532" t="s">
        <v>409</v>
      </c>
      <c r="J661" s="532" t="s">
        <v>2025</v>
      </c>
      <c r="K661" s="535">
        <v>5595.76</v>
      </c>
      <c r="L661" s="536"/>
      <c r="M661" s="537" t="s">
        <v>151</v>
      </c>
      <c r="N661" s="537" t="s">
        <v>141</v>
      </c>
      <c r="O661" s="538">
        <f t="shared" si="10"/>
        <v>2326.3818671967201</v>
      </c>
    </row>
    <row r="662" spans="1:15" s="225" customFormat="1" ht="31.5">
      <c r="A662" s="532" t="s">
        <v>406</v>
      </c>
      <c r="B662" s="533">
        <v>355</v>
      </c>
      <c r="C662" s="532" t="s">
        <v>416</v>
      </c>
      <c r="D662" s="532" t="s">
        <v>418</v>
      </c>
      <c r="E662" s="533">
        <v>3550006</v>
      </c>
      <c r="F662" s="533">
        <v>1457</v>
      </c>
      <c r="G662" s="534">
        <v>27667</v>
      </c>
      <c r="H662" s="533">
        <v>78</v>
      </c>
      <c r="I662" s="532" t="s">
        <v>409</v>
      </c>
      <c r="J662" s="532" t="s">
        <v>2098</v>
      </c>
      <c r="K662" s="535">
        <v>24419.94</v>
      </c>
      <c r="L662" s="536"/>
      <c r="M662" s="537" t="s">
        <v>151</v>
      </c>
      <c r="N662" s="537" t="s">
        <v>141</v>
      </c>
      <c r="O662" s="538">
        <f t="shared" si="10"/>
        <v>10152.348494937572</v>
      </c>
    </row>
    <row r="663" spans="1:15" s="225" customFormat="1" ht="31.5">
      <c r="A663" s="532" t="s">
        <v>406</v>
      </c>
      <c r="B663" s="533">
        <v>355</v>
      </c>
      <c r="C663" s="532" t="s">
        <v>416</v>
      </c>
      <c r="D663" s="532" t="s">
        <v>418</v>
      </c>
      <c r="E663" s="533">
        <v>3550006</v>
      </c>
      <c r="F663" s="533">
        <v>1458</v>
      </c>
      <c r="G663" s="534">
        <v>27667</v>
      </c>
      <c r="H663" s="533">
        <v>20</v>
      </c>
      <c r="I663" s="532" t="s">
        <v>409</v>
      </c>
      <c r="J663" s="532" t="s">
        <v>2099</v>
      </c>
      <c r="K663" s="535">
        <v>16932.28</v>
      </c>
      <c r="L663" s="536"/>
      <c r="M663" s="537" t="s">
        <v>151</v>
      </c>
      <c r="N663" s="537" t="s">
        <v>141</v>
      </c>
      <c r="O663" s="538">
        <f t="shared" si="10"/>
        <v>7039.4279172619399</v>
      </c>
    </row>
    <row r="664" spans="1:15" s="225" customFormat="1" ht="31.5">
      <c r="A664" s="532" t="s">
        <v>406</v>
      </c>
      <c r="B664" s="533">
        <v>355</v>
      </c>
      <c r="C664" s="532" t="s">
        <v>416</v>
      </c>
      <c r="D664" s="532" t="s">
        <v>418</v>
      </c>
      <c r="E664" s="533">
        <v>3550006</v>
      </c>
      <c r="F664" s="533">
        <v>1459</v>
      </c>
      <c r="G664" s="534">
        <v>27667</v>
      </c>
      <c r="H664" s="542">
        <v>57</v>
      </c>
      <c r="I664" s="532" t="s">
        <v>409</v>
      </c>
      <c r="J664" s="532" t="s">
        <v>2029</v>
      </c>
      <c r="K664" s="535">
        <v>36685.39</v>
      </c>
      <c r="L664" s="536"/>
      <c r="M664" s="537" t="s">
        <v>151</v>
      </c>
      <c r="N664" s="537" t="s">
        <v>141</v>
      </c>
      <c r="O664" s="538">
        <f t="shared" si="10"/>
        <v>15251.588003602707</v>
      </c>
    </row>
    <row r="665" spans="1:15" s="225" customFormat="1" ht="31.5">
      <c r="A665" s="532" t="s">
        <v>406</v>
      </c>
      <c r="B665" s="533">
        <v>355</v>
      </c>
      <c r="C665" s="532" t="s">
        <v>416</v>
      </c>
      <c r="D665" s="532" t="s">
        <v>418</v>
      </c>
      <c r="E665" s="533">
        <v>3550006</v>
      </c>
      <c r="F665" s="533">
        <v>1460</v>
      </c>
      <c r="G665" s="534">
        <v>27880</v>
      </c>
      <c r="H665" s="533">
        <v>1</v>
      </c>
      <c r="I665" s="532" t="s">
        <v>409</v>
      </c>
      <c r="J665" s="532" t="s">
        <v>2031</v>
      </c>
      <c r="K665" s="535">
        <v>877.72</v>
      </c>
      <c r="L665" s="536"/>
      <c r="M665" s="537" t="s">
        <v>151</v>
      </c>
      <c r="N665" s="537" t="s">
        <v>141</v>
      </c>
      <c r="O665" s="538">
        <f t="shared" si="10"/>
        <v>364.90340766507234</v>
      </c>
    </row>
    <row r="666" spans="1:15" s="225" customFormat="1" ht="31.5">
      <c r="A666" s="532" t="s">
        <v>406</v>
      </c>
      <c r="B666" s="533">
        <v>355</v>
      </c>
      <c r="C666" s="532" t="s">
        <v>416</v>
      </c>
      <c r="D666" s="532" t="s">
        <v>418</v>
      </c>
      <c r="E666" s="533">
        <v>3550006</v>
      </c>
      <c r="F666" s="533">
        <v>1461</v>
      </c>
      <c r="G666" s="534">
        <v>27880</v>
      </c>
      <c r="H666" s="539"/>
      <c r="I666" s="532" t="s">
        <v>409</v>
      </c>
      <c r="J666" s="532" t="s">
        <v>2031</v>
      </c>
      <c r="K666" s="535">
        <v>315.94</v>
      </c>
      <c r="L666" s="536"/>
      <c r="M666" s="537" t="s">
        <v>151</v>
      </c>
      <c r="N666" s="537" t="s">
        <v>141</v>
      </c>
      <c r="O666" s="538">
        <f t="shared" ref="O666:O729" si="11">+K666*E$3012</f>
        <v>131.34892974718926</v>
      </c>
    </row>
    <row r="667" spans="1:15" s="225" customFormat="1" ht="31.5">
      <c r="A667" s="532" t="s">
        <v>406</v>
      </c>
      <c r="B667" s="533">
        <v>355</v>
      </c>
      <c r="C667" s="532" t="s">
        <v>416</v>
      </c>
      <c r="D667" s="532" t="s">
        <v>418</v>
      </c>
      <c r="E667" s="533">
        <v>3550006</v>
      </c>
      <c r="F667" s="533">
        <v>1462</v>
      </c>
      <c r="G667" s="534">
        <v>27880</v>
      </c>
      <c r="H667" s="533">
        <v>29</v>
      </c>
      <c r="I667" s="532" t="s">
        <v>409</v>
      </c>
      <c r="J667" s="532" t="s">
        <v>2033</v>
      </c>
      <c r="K667" s="535">
        <v>12220.4</v>
      </c>
      <c r="L667" s="536"/>
      <c r="M667" s="537" t="s">
        <v>151</v>
      </c>
      <c r="N667" s="537" t="s">
        <v>141</v>
      </c>
      <c r="O667" s="538">
        <f t="shared" si="11"/>
        <v>5080.5104167960735</v>
      </c>
    </row>
    <row r="668" spans="1:15" s="225" customFormat="1" ht="31.5">
      <c r="A668" s="532" t="s">
        <v>406</v>
      </c>
      <c r="B668" s="533">
        <v>355</v>
      </c>
      <c r="C668" s="532" t="s">
        <v>416</v>
      </c>
      <c r="D668" s="532" t="s">
        <v>418</v>
      </c>
      <c r="E668" s="533">
        <v>3550006</v>
      </c>
      <c r="F668" s="533">
        <v>1463</v>
      </c>
      <c r="G668" s="534">
        <v>27880</v>
      </c>
      <c r="H668" s="533">
        <v>6</v>
      </c>
      <c r="I668" s="532" t="s">
        <v>409</v>
      </c>
      <c r="J668" s="532" t="s">
        <v>2075</v>
      </c>
      <c r="K668" s="535">
        <v>1902.1</v>
      </c>
      <c r="L668" s="536"/>
      <c r="M668" s="537" t="s">
        <v>151</v>
      </c>
      <c r="N668" s="537" t="s">
        <v>141</v>
      </c>
      <c r="O668" s="538">
        <f t="shared" si="11"/>
        <v>790.77925958134028</v>
      </c>
    </row>
    <row r="669" spans="1:15" s="225" customFormat="1" ht="31.5">
      <c r="A669" s="532" t="s">
        <v>406</v>
      </c>
      <c r="B669" s="533">
        <v>355</v>
      </c>
      <c r="C669" s="532" t="s">
        <v>416</v>
      </c>
      <c r="D669" s="532" t="s">
        <v>418</v>
      </c>
      <c r="E669" s="533">
        <v>3550006</v>
      </c>
      <c r="F669" s="533">
        <v>1464</v>
      </c>
      <c r="G669" s="534">
        <v>28064</v>
      </c>
      <c r="H669" s="533">
        <v>13</v>
      </c>
      <c r="I669" s="532" t="s">
        <v>409</v>
      </c>
      <c r="J669" s="532" t="s">
        <v>2005</v>
      </c>
      <c r="K669" s="535">
        <v>7901.73</v>
      </c>
      <c r="L669" s="536"/>
      <c r="M669" s="537" t="s">
        <v>151</v>
      </c>
      <c r="N669" s="537" t="s">
        <v>141</v>
      </c>
      <c r="O669" s="538">
        <f t="shared" si="11"/>
        <v>3285.0660842288335</v>
      </c>
    </row>
    <row r="670" spans="1:15" s="225" customFormat="1" ht="31.5">
      <c r="A670" s="532" t="s">
        <v>406</v>
      </c>
      <c r="B670" s="533">
        <v>355</v>
      </c>
      <c r="C670" s="532" t="s">
        <v>416</v>
      </c>
      <c r="D670" s="532" t="s">
        <v>418</v>
      </c>
      <c r="E670" s="533">
        <v>3550006</v>
      </c>
      <c r="F670" s="533">
        <v>1465</v>
      </c>
      <c r="G670" s="534">
        <v>28064</v>
      </c>
      <c r="H670" s="533">
        <v>-13</v>
      </c>
      <c r="I670" s="532" t="s">
        <v>409</v>
      </c>
      <c r="J670" s="532" t="s">
        <v>2010</v>
      </c>
      <c r="K670" s="535">
        <v>-3449.94</v>
      </c>
      <c r="L670" s="536"/>
      <c r="M670" s="537" t="s">
        <v>151</v>
      </c>
      <c r="N670" s="537" t="s">
        <v>141</v>
      </c>
      <c r="O670" s="538">
        <f t="shared" si="11"/>
        <v>-1434.2784284738182</v>
      </c>
    </row>
    <row r="671" spans="1:15" s="225" customFormat="1" ht="31.5">
      <c r="A671" s="532" t="s">
        <v>406</v>
      </c>
      <c r="B671" s="533">
        <v>355</v>
      </c>
      <c r="C671" s="532" t="s">
        <v>416</v>
      </c>
      <c r="D671" s="532" t="s">
        <v>418</v>
      </c>
      <c r="E671" s="533">
        <v>3550006</v>
      </c>
      <c r="F671" s="533">
        <v>1466</v>
      </c>
      <c r="G671" s="534">
        <v>28064</v>
      </c>
      <c r="H671" s="539"/>
      <c r="I671" s="532" t="s">
        <v>409</v>
      </c>
      <c r="J671" s="532" t="s">
        <v>2034</v>
      </c>
      <c r="K671" s="535">
        <v>875.88</v>
      </c>
      <c r="L671" s="536"/>
      <c r="M671" s="537" t="s">
        <v>151</v>
      </c>
      <c r="N671" s="537" t="s">
        <v>141</v>
      </c>
      <c r="O671" s="538">
        <f t="shared" si="11"/>
        <v>364.1384458662028</v>
      </c>
    </row>
    <row r="672" spans="1:15" s="225" customFormat="1" ht="31.5">
      <c r="A672" s="532" t="s">
        <v>406</v>
      </c>
      <c r="B672" s="533">
        <v>355</v>
      </c>
      <c r="C672" s="532" t="s">
        <v>416</v>
      </c>
      <c r="D672" s="532" t="s">
        <v>418</v>
      </c>
      <c r="E672" s="533">
        <v>3550006</v>
      </c>
      <c r="F672" s="533">
        <v>1467</v>
      </c>
      <c r="G672" s="534">
        <v>28064</v>
      </c>
      <c r="H672" s="533">
        <v>14</v>
      </c>
      <c r="I672" s="532" t="s">
        <v>409</v>
      </c>
      <c r="J672" s="532" t="s">
        <v>2035</v>
      </c>
      <c r="K672" s="535">
        <v>5623.22</v>
      </c>
      <c r="L672" s="536"/>
      <c r="M672" s="537" t="s">
        <v>151</v>
      </c>
      <c r="N672" s="537" t="s">
        <v>141</v>
      </c>
      <c r="O672" s="538">
        <f t="shared" si="11"/>
        <v>2337.7980905646314</v>
      </c>
    </row>
    <row r="673" spans="1:15" s="225" customFormat="1" ht="31.5">
      <c r="A673" s="532" t="s">
        <v>406</v>
      </c>
      <c r="B673" s="533">
        <v>355</v>
      </c>
      <c r="C673" s="532" t="s">
        <v>416</v>
      </c>
      <c r="D673" s="532" t="s">
        <v>418</v>
      </c>
      <c r="E673" s="533">
        <v>3550006</v>
      </c>
      <c r="F673" s="533">
        <v>1468</v>
      </c>
      <c r="G673" s="534">
        <v>28033</v>
      </c>
      <c r="H673" s="533">
        <v>-6</v>
      </c>
      <c r="I673" s="532" t="s">
        <v>409</v>
      </c>
      <c r="J673" s="532" t="s">
        <v>2036</v>
      </c>
      <c r="K673" s="535">
        <v>-792.17</v>
      </c>
      <c r="L673" s="536"/>
      <c r="M673" s="537" t="s">
        <v>151</v>
      </c>
      <c r="N673" s="537" t="s">
        <v>141</v>
      </c>
      <c r="O673" s="538">
        <f t="shared" si="11"/>
        <v>-329.33684141872158</v>
      </c>
    </row>
    <row r="674" spans="1:15" s="225" customFormat="1" ht="31.5">
      <c r="A674" s="532" t="s">
        <v>406</v>
      </c>
      <c r="B674" s="533">
        <v>355</v>
      </c>
      <c r="C674" s="532" t="s">
        <v>416</v>
      </c>
      <c r="D674" s="532" t="s">
        <v>418</v>
      </c>
      <c r="E674" s="533">
        <v>3550006</v>
      </c>
      <c r="F674" s="533">
        <v>1469</v>
      </c>
      <c r="G674" s="534">
        <v>28033</v>
      </c>
      <c r="H674" s="539"/>
      <c r="I674" s="532" t="s">
        <v>409</v>
      </c>
      <c r="J674" s="532" t="s">
        <v>2037</v>
      </c>
      <c r="K674" s="535">
        <v>-1182.67</v>
      </c>
      <c r="L674" s="536"/>
      <c r="M674" s="537" t="s">
        <v>151</v>
      </c>
      <c r="N674" s="537" t="s">
        <v>141</v>
      </c>
      <c r="O674" s="538">
        <f t="shared" si="11"/>
        <v>-491.68335362444867</v>
      </c>
    </row>
    <row r="675" spans="1:15" s="225" customFormat="1" ht="31.5">
      <c r="A675" s="532" t="s">
        <v>406</v>
      </c>
      <c r="B675" s="533">
        <v>355</v>
      </c>
      <c r="C675" s="532" t="s">
        <v>416</v>
      </c>
      <c r="D675" s="532" t="s">
        <v>418</v>
      </c>
      <c r="E675" s="533">
        <v>3550006</v>
      </c>
      <c r="F675" s="533">
        <v>1470</v>
      </c>
      <c r="G675" s="534">
        <v>28429</v>
      </c>
      <c r="H675" s="533">
        <v>-8</v>
      </c>
      <c r="I675" s="532" t="s">
        <v>409</v>
      </c>
      <c r="J675" s="532" t="s">
        <v>2036</v>
      </c>
      <c r="K675" s="535">
        <v>-1072.3800000000001</v>
      </c>
      <c r="L675" s="536"/>
      <c r="M675" s="537" t="s">
        <v>151</v>
      </c>
      <c r="N675" s="537" t="s">
        <v>141</v>
      </c>
      <c r="O675" s="538">
        <f t="shared" si="11"/>
        <v>-445.83137710416793</v>
      </c>
    </row>
    <row r="676" spans="1:15" s="225" customFormat="1" ht="31.5">
      <c r="A676" s="532" t="s">
        <v>406</v>
      </c>
      <c r="B676" s="533">
        <v>355</v>
      </c>
      <c r="C676" s="532" t="s">
        <v>416</v>
      </c>
      <c r="D676" s="532" t="s">
        <v>418</v>
      </c>
      <c r="E676" s="533">
        <v>3550006</v>
      </c>
      <c r="F676" s="533">
        <v>1476</v>
      </c>
      <c r="G676" s="534">
        <v>28459</v>
      </c>
      <c r="H676" s="533">
        <v>-1</v>
      </c>
      <c r="I676" s="532" t="s">
        <v>409</v>
      </c>
      <c r="J676" s="532" t="s">
        <v>2100</v>
      </c>
      <c r="K676" s="535">
        <v>-263.64999999999998</v>
      </c>
      <c r="L676" s="536"/>
      <c r="M676" s="537" t="s">
        <v>151</v>
      </c>
      <c r="N676" s="537" t="s">
        <v>141</v>
      </c>
      <c r="O676" s="538">
        <f t="shared" si="11"/>
        <v>-109.60987949562082</v>
      </c>
    </row>
    <row r="677" spans="1:15" s="225" customFormat="1" ht="31.5">
      <c r="A677" s="532" t="s">
        <v>406</v>
      </c>
      <c r="B677" s="533">
        <v>355</v>
      </c>
      <c r="C677" s="532" t="s">
        <v>416</v>
      </c>
      <c r="D677" s="532" t="s">
        <v>418</v>
      </c>
      <c r="E677" s="533">
        <v>3550006</v>
      </c>
      <c r="F677" s="533">
        <v>1478</v>
      </c>
      <c r="G677" s="534">
        <v>28641</v>
      </c>
      <c r="H677" s="533">
        <v>-2</v>
      </c>
      <c r="I677" s="532" t="s">
        <v>409</v>
      </c>
      <c r="J677" s="532" t="s">
        <v>2038</v>
      </c>
      <c r="K677" s="535">
        <v>-527.29999999999995</v>
      </c>
      <c r="L677" s="536"/>
      <c r="M677" s="537" t="s">
        <v>151</v>
      </c>
      <c r="N677" s="537" t="s">
        <v>141</v>
      </c>
      <c r="O677" s="538">
        <f t="shared" si="11"/>
        <v>-219.21975899124163</v>
      </c>
    </row>
    <row r="678" spans="1:15" s="225" customFormat="1" ht="31.5">
      <c r="A678" s="532" t="s">
        <v>406</v>
      </c>
      <c r="B678" s="533">
        <v>355</v>
      </c>
      <c r="C678" s="532" t="s">
        <v>416</v>
      </c>
      <c r="D678" s="532" t="s">
        <v>418</v>
      </c>
      <c r="E678" s="533">
        <v>3550006</v>
      </c>
      <c r="F678" s="533">
        <v>1481</v>
      </c>
      <c r="G678" s="534">
        <v>28945</v>
      </c>
      <c r="H678" s="533">
        <v>12</v>
      </c>
      <c r="I678" s="532" t="s">
        <v>409</v>
      </c>
      <c r="J678" s="532" t="s">
        <v>2005</v>
      </c>
      <c r="K678" s="535">
        <v>7045.55</v>
      </c>
      <c r="L678" s="536"/>
      <c r="M678" s="537" t="s">
        <v>151</v>
      </c>
      <c r="N678" s="537" t="s">
        <v>141</v>
      </c>
      <c r="O678" s="538">
        <f t="shared" si="11"/>
        <v>2929.1177184918315</v>
      </c>
    </row>
    <row r="679" spans="1:15" s="225" customFormat="1" ht="31.5">
      <c r="A679" s="532" t="s">
        <v>406</v>
      </c>
      <c r="B679" s="533">
        <v>355</v>
      </c>
      <c r="C679" s="532" t="s">
        <v>416</v>
      </c>
      <c r="D679" s="532" t="s">
        <v>418</v>
      </c>
      <c r="E679" s="533">
        <v>3550006</v>
      </c>
      <c r="F679" s="533">
        <v>1482</v>
      </c>
      <c r="G679" s="534">
        <v>28945</v>
      </c>
      <c r="H679" s="533">
        <v>-12</v>
      </c>
      <c r="I679" s="532" t="s">
        <v>409</v>
      </c>
      <c r="J679" s="532" t="s">
        <v>2080</v>
      </c>
      <c r="K679" s="535">
        <v>-3451.2</v>
      </c>
      <c r="L679" s="536"/>
      <c r="M679" s="537" t="s">
        <v>151</v>
      </c>
      <c r="N679" s="537" t="s">
        <v>141</v>
      </c>
      <c r="O679" s="538">
        <f t="shared" si="11"/>
        <v>-1434.8022610100004</v>
      </c>
    </row>
    <row r="680" spans="1:15" s="225" customFormat="1" ht="31.5">
      <c r="A680" s="532" t="s">
        <v>406</v>
      </c>
      <c r="B680" s="533">
        <v>355</v>
      </c>
      <c r="C680" s="532" t="s">
        <v>416</v>
      </c>
      <c r="D680" s="532" t="s">
        <v>418</v>
      </c>
      <c r="E680" s="533">
        <v>3550006</v>
      </c>
      <c r="F680" s="533">
        <v>1484</v>
      </c>
      <c r="G680" s="534">
        <v>28975</v>
      </c>
      <c r="H680" s="533">
        <v>-8</v>
      </c>
      <c r="I680" s="532" t="s">
        <v>409</v>
      </c>
      <c r="J680" s="532" t="s">
        <v>2101</v>
      </c>
      <c r="K680" s="535">
        <v>-1312.65</v>
      </c>
      <c r="L680" s="536"/>
      <c r="M680" s="537" t="s">
        <v>151</v>
      </c>
      <c r="N680" s="537" t="s">
        <v>141</v>
      </c>
      <c r="O680" s="538">
        <f t="shared" si="11"/>
        <v>-545.72125287284916</v>
      </c>
    </row>
    <row r="681" spans="1:15" s="225" customFormat="1" ht="31.5">
      <c r="A681" s="532" t="s">
        <v>406</v>
      </c>
      <c r="B681" s="533">
        <v>355</v>
      </c>
      <c r="C681" s="532" t="s">
        <v>416</v>
      </c>
      <c r="D681" s="532" t="s">
        <v>418</v>
      </c>
      <c r="E681" s="533">
        <v>3550006</v>
      </c>
      <c r="F681" s="533">
        <v>1485</v>
      </c>
      <c r="G681" s="534">
        <v>28975</v>
      </c>
      <c r="H681" s="533">
        <v>1</v>
      </c>
      <c r="I681" s="532" t="s">
        <v>409</v>
      </c>
      <c r="J681" s="532" t="s">
        <v>2040</v>
      </c>
      <c r="K681" s="535">
        <v>323.92</v>
      </c>
      <c r="L681" s="536"/>
      <c r="M681" s="537" t="s">
        <v>151</v>
      </c>
      <c r="N681" s="537" t="s">
        <v>141</v>
      </c>
      <c r="O681" s="538">
        <f t="shared" si="11"/>
        <v>134.66653580967761</v>
      </c>
    </row>
    <row r="682" spans="1:15" s="225" customFormat="1" ht="31.5">
      <c r="A682" s="532" t="s">
        <v>406</v>
      </c>
      <c r="B682" s="533">
        <v>355</v>
      </c>
      <c r="C682" s="532" t="s">
        <v>416</v>
      </c>
      <c r="D682" s="532" t="s">
        <v>418</v>
      </c>
      <c r="E682" s="533">
        <v>3550006</v>
      </c>
      <c r="F682" s="533">
        <v>1487</v>
      </c>
      <c r="G682" s="534">
        <v>29159</v>
      </c>
      <c r="H682" s="542">
        <v>3</v>
      </c>
      <c r="I682" s="532" t="s">
        <v>409</v>
      </c>
      <c r="J682" s="532" t="s">
        <v>2005</v>
      </c>
      <c r="K682" s="535">
        <v>2482.59</v>
      </c>
      <c r="L682" s="536"/>
      <c r="M682" s="537" t="s">
        <v>151</v>
      </c>
      <c r="N682" s="537" t="s">
        <v>141</v>
      </c>
      <c r="O682" s="538">
        <f t="shared" si="11"/>
        <v>1032.1122349214236</v>
      </c>
    </row>
    <row r="683" spans="1:15" s="225" customFormat="1" ht="31.5">
      <c r="A683" s="532" t="s">
        <v>406</v>
      </c>
      <c r="B683" s="533">
        <v>355</v>
      </c>
      <c r="C683" s="532" t="s">
        <v>416</v>
      </c>
      <c r="D683" s="532" t="s">
        <v>418</v>
      </c>
      <c r="E683" s="533">
        <v>3550006</v>
      </c>
      <c r="F683" s="533">
        <v>1488</v>
      </c>
      <c r="G683" s="534">
        <v>29159</v>
      </c>
      <c r="H683" s="533">
        <v>-3</v>
      </c>
      <c r="I683" s="532" t="s">
        <v>409</v>
      </c>
      <c r="J683" s="532" t="s">
        <v>2010</v>
      </c>
      <c r="K683" s="535">
        <v>-862.8</v>
      </c>
      <c r="L683" s="536"/>
      <c r="M683" s="537" t="s">
        <v>151</v>
      </c>
      <c r="N683" s="537" t="s">
        <v>141</v>
      </c>
      <c r="O683" s="538">
        <f t="shared" si="11"/>
        <v>-358.7005652525001</v>
      </c>
    </row>
    <row r="684" spans="1:15" s="225" customFormat="1" ht="31.5">
      <c r="A684" s="532" t="s">
        <v>406</v>
      </c>
      <c r="B684" s="533">
        <v>355</v>
      </c>
      <c r="C684" s="532" t="s">
        <v>416</v>
      </c>
      <c r="D684" s="532" t="s">
        <v>418</v>
      </c>
      <c r="E684" s="533">
        <v>3550006</v>
      </c>
      <c r="F684" s="533">
        <v>1491</v>
      </c>
      <c r="G684" s="534">
        <v>29341</v>
      </c>
      <c r="H684" s="533">
        <v>2</v>
      </c>
      <c r="I684" s="532" t="s">
        <v>409</v>
      </c>
      <c r="J684" s="532" t="s">
        <v>2005</v>
      </c>
      <c r="K684" s="535">
        <v>2827.47</v>
      </c>
      <c r="L684" s="536"/>
      <c r="M684" s="537" t="s">
        <v>151</v>
      </c>
      <c r="N684" s="537" t="s">
        <v>141</v>
      </c>
      <c r="O684" s="538">
        <f t="shared" si="11"/>
        <v>1175.4926833964839</v>
      </c>
    </row>
    <row r="685" spans="1:15" s="225" customFormat="1" ht="31.5">
      <c r="A685" s="532" t="s">
        <v>406</v>
      </c>
      <c r="B685" s="533">
        <v>355</v>
      </c>
      <c r="C685" s="532" t="s">
        <v>416</v>
      </c>
      <c r="D685" s="532" t="s">
        <v>418</v>
      </c>
      <c r="E685" s="533">
        <v>3550006</v>
      </c>
      <c r="F685" s="533">
        <v>1492</v>
      </c>
      <c r="G685" s="534">
        <v>29341</v>
      </c>
      <c r="H685" s="542">
        <v>-2</v>
      </c>
      <c r="I685" s="532" t="s">
        <v>409</v>
      </c>
      <c r="J685" s="532" t="s">
        <v>2010</v>
      </c>
      <c r="K685" s="535">
        <v>-585.04</v>
      </c>
      <c r="L685" s="536"/>
      <c r="M685" s="537" t="s">
        <v>151</v>
      </c>
      <c r="N685" s="537" t="s">
        <v>141</v>
      </c>
      <c r="O685" s="538">
        <f t="shared" si="11"/>
        <v>-243.22459283185287</v>
      </c>
    </row>
    <row r="686" spans="1:15" s="225" customFormat="1" ht="31.5">
      <c r="A686" s="532" t="s">
        <v>406</v>
      </c>
      <c r="B686" s="533">
        <v>355</v>
      </c>
      <c r="C686" s="532" t="s">
        <v>416</v>
      </c>
      <c r="D686" s="532" t="s">
        <v>418</v>
      </c>
      <c r="E686" s="533">
        <v>3550006</v>
      </c>
      <c r="F686" s="533">
        <v>1493</v>
      </c>
      <c r="G686" s="534">
        <v>29586</v>
      </c>
      <c r="H686" s="533">
        <v>11</v>
      </c>
      <c r="I686" s="532" t="s">
        <v>409</v>
      </c>
      <c r="J686" s="532" t="s">
        <v>2005</v>
      </c>
      <c r="K686" s="535">
        <v>7209.35</v>
      </c>
      <c r="L686" s="536"/>
      <c r="M686" s="537" t="s">
        <v>151</v>
      </c>
      <c r="N686" s="537" t="s">
        <v>141</v>
      </c>
      <c r="O686" s="538">
        <f t="shared" si="11"/>
        <v>2997.21594819554</v>
      </c>
    </row>
    <row r="687" spans="1:15" s="225" customFormat="1" ht="31.5">
      <c r="A687" s="532" t="s">
        <v>406</v>
      </c>
      <c r="B687" s="533">
        <v>355</v>
      </c>
      <c r="C687" s="532" t="s">
        <v>416</v>
      </c>
      <c r="D687" s="532" t="s">
        <v>418</v>
      </c>
      <c r="E687" s="533">
        <v>3550006</v>
      </c>
      <c r="F687" s="533">
        <v>1494</v>
      </c>
      <c r="G687" s="534">
        <v>29586</v>
      </c>
      <c r="H687" s="533">
        <v>-11</v>
      </c>
      <c r="I687" s="532" t="s">
        <v>409</v>
      </c>
      <c r="J687" s="532" t="s">
        <v>2010</v>
      </c>
      <c r="K687" s="535">
        <v>-3270.85</v>
      </c>
      <c r="L687" s="536"/>
      <c r="M687" s="537" t="s">
        <v>151</v>
      </c>
      <c r="N687" s="537" t="s">
        <v>141</v>
      </c>
      <c r="O687" s="538">
        <f t="shared" si="11"/>
        <v>-1359.8235325175474</v>
      </c>
    </row>
    <row r="688" spans="1:15" s="225" customFormat="1" ht="31.5">
      <c r="A688" s="532" t="s">
        <v>406</v>
      </c>
      <c r="B688" s="533">
        <v>355</v>
      </c>
      <c r="C688" s="532" t="s">
        <v>416</v>
      </c>
      <c r="D688" s="532" t="s">
        <v>418</v>
      </c>
      <c r="E688" s="533">
        <v>3550006</v>
      </c>
      <c r="F688" s="533">
        <v>1496</v>
      </c>
      <c r="G688" s="534">
        <v>29706</v>
      </c>
      <c r="H688" s="533">
        <v>1</v>
      </c>
      <c r="I688" s="532" t="s">
        <v>409</v>
      </c>
      <c r="J688" s="532" t="s">
        <v>2042</v>
      </c>
      <c r="K688" s="535">
        <v>892.23</v>
      </c>
      <c r="L688" s="536"/>
      <c r="M688" s="537" t="s">
        <v>151</v>
      </c>
      <c r="N688" s="537" t="s">
        <v>141</v>
      </c>
      <c r="O688" s="538">
        <f t="shared" si="11"/>
        <v>370.93579663333122</v>
      </c>
    </row>
    <row r="689" spans="1:15" s="225" customFormat="1" ht="31.5">
      <c r="A689" s="532" t="s">
        <v>406</v>
      </c>
      <c r="B689" s="533">
        <v>355</v>
      </c>
      <c r="C689" s="532" t="s">
        <v>416</v>
      </c>
      <c r="D689" s="532" t="s">
        <v>418</v>
      </c>
      <c r="E689" s="533">
        <v>3550006</v>
      </c>
      <c r="F689" s="533">
        <v>1497</v>
      </c>
      <c r="G689" s="534">
        <v>30316</v>
      </c>
      <c r="H689" s="533">
        <v>1</v>
      </c>
      <c r="I689" s="532" t="s">
        <v>409</v>
      </c>
      <c r="J689" s="532" t="s">
        <v>2005</v>
      </c>
      <c r="K689" s="535">
        <v>930</v>
      </c>
      <c r="L689" s="536"/>
      <c r="M689" s="537" t="s">
        <v>151</v>
      </c>
      <c r="N689" s="537" t="s">
        <v>141</v>
      </c>
      <c r="O689" s="538">
        <f t="shared" si="11"/>
        <v>386.63830051555993</v>
      </c>
    </row>
    <row r="690" spans="1:15" s="225" customFormat="1" ht="31.5">
      <c r="A690" s="532" t="s">
        <v>406</v>
      </c>
      <c r="B690" s="533">
        <v>355</v>
      </c>
      <c r="C690" s="532" t="s">
        <v>416</v>
      </c>
      <c r="D690" s="532" t="s">
        <v>418</v>
      </c>
      <c r="E690" s="533">
        <v>3550006</v>
      </c>
      <c r="F690" s="533">
        <v>1498</v>
      </c>
      <c r="G690" s="534">
        <v>30316</v>
      </c>
      <c r="H690" s="533">
        <v>-1</v>
      </c>
      <c r="I690" s="532" t="s">
        <v>409</v>
      </c>
      <c r="J690" s="532" t="s">
        <v>2010</v>
      </c>
      <c r="K690" s="535">
        <v>-310.08999999999997</v>
      </c>
      <c r="L690" s="536"/>
      <c r="M690" s="537" t="s">
        <v>151</v>
      </c>
      <c r="N690" s="537" t="s">
        <v>141</v>
      </c>
      <c r="O690" s="538">
        <f t="shared" si="11"/>
        <v>-128.91685011491396</v>
      </c>
    </row>
    <row r="691" spans="1:15" s="225" customFormat="1" ht="31.5">
      <c r="A691" s="532" t="s">
        <v>406</v>
      </c>
      <c r="B691" s="533">
        <v>355</v>
      </c>
      <c r="C691" s="532" t="s">
        <v>416</v>
      </c>
      <c r="D691" s="532" t="s">
        <v>418</v>
      </c>
      <c r="E691" s="533">
        <v>3550006</v>
      </c>
      <c r="F691" s="533">
        <v>1512</v>
      </c>
      <c r="G691" s="534">
        <v>30925</v>
      </c>
      <c r="H691" s="533">
        <v>-15</v>
      </c>
      <c r="I691" s="532" t="s">
        <v>409</v>
      </c>
      <c r="J691" s="532" t="s">
        <v>2036</v>
      </c>
      <c r="K691" s="535">
        <v>-3136.04</v>
      </c>
      <c r="L691" s="536"/>
      <c r="M691" s="537" t="s">
        <v>151</v>
      </c>
      <c r="N691" s="537" t="s">
        <v>141</v>
      </c>
      <c r="O691" s="538">
        <f t="shared" si="11"/>
        <v>-1303.7776085471146</v>
      </c>
    </row>
    <row r="692" spans="1:15" s="225" customFormat="1" ht="31.5">
      <c r="A692" s="532" t="s">
        <v>406</v>
      </c>
      <c r="B692" s="533">
        <v>355</v>
      </c>
      <c r="C692" s="532" t="s">
        <v>416</v>
      </c>
      <c r="D692" s="532" t="s">
        <v>418</v>
      </c>
      <c r="E692" s="533">
        <v>3550006</v>
      </c>
      <c r="F692" s="533">
        <v>1514</v>
      </c>
      <c r="G692" s="534">
        <v>31198</v>
      </c>
      <c r="H692" s="533">
        <v>16</v>
      </c>
      <c r="I692" s="532" t="s">
        <v>409</v>
      </c>
      <c r="J692" s="532" t="s">
        <v>2005</v>
      </c>
      <c r="K692" s="535">
        <v>14482.73</v>
      </c>
      <c r="L692" s="536"/>
      <c r="M692" s="537" t="s">
        <v>151</v>
      </c>
      <c r="N692" s="537" t="s">
        <v>141</v>
      </c>
      <c r="O692" s="538">
        <f t="shared" si="11"/>
        <v>6021.0517355115217</v>
      </c>
    </row>
    <row r="693" spans="1:15" s="225" customFormat="1" ht="31.5">
      <c r="A693" s="532" t="s">
        <v>406</v>
      </c>
      <c r="B693" s="533">
        <v>355</v>
      </c>
      <c r="C693" s="532" t="s">
        <v>416</v>
      </c>
      <c r="D693" s="532" t="s">
        <v>418</v>
      </c>
      <c r="E693" s="533">
        <v>3550006</v>
      </c>
      <c r="F693" s="533">
        <v>1515</v>
      </c>
      <c r="G693" s="534">
        <v>31198</v>
      </c>
      <c r="H693" s="533">
        <v>-16</v>
      </c>
      <c r="I693" s="532" t="s">
        <v>409</v>
      </c>
      <c r="J693" s="532" t="s">
        <v>2010</v>
      </c>
      <c r="K693" s="535">
        <v>-5973.12</v>
      </c>
      <c r="L693" s="536"/>
      <c r="M693" s="537" t="s">
        <v>151</v>
      </c>
      <c r="N693" s="537" t="s">
        <v>141</v>
      </c>
      <c r="O693" s="538">
        <f t="shared" si="11"/>
        <v>-2483.2655543822593</v>
      </c>
    </row>
    <row r="694" spans="1:15" s="225" customFormat="1" ht="31.5">
      <c r="A694" s="532" t="s">
        <v>406</v>
      </c>
      <c r="B694" s="533">
        <v>355</v>
      </c>
      <c r="C694" s="532" t="s">
        <v>416</v>
      </c>
      <c r="D694" s="532" t="s">
        <v>418</v>
      </c>
      <c r="E694" s="533">
        <v>3550006</v>
      </c>
      <c r="F694" s="533">
        <v>1517</v>
      </c>
      <c r="G694" s="534">
        <v>31471</v>
      </c>
      <c r="H694" s="533">
        <v>6</v>
      </c>
      <c r="I694" s="532" t="s">
        <v>409</v>
      </c>
      <c r="J694" s="532" t="s">
        <v>2005</v>
      </c>
      <c r="K694" s="535">
        <v>5344.3</v>
      </c>
      <c r="L694" s="536"/>
      <c r="M694" s="537" t="s">
        <v>151</v>
      </c>
      <c r="N694" s="537" t="s">
        <v>141</v>
      </c>
      <c r="O694" s="538">
        <f t="shared" si="11"/>
        <v>2221.8398596186098</v>
      </c>
    </row>
    <row r="695" spans="1:15" s="225" customFormat="1" ht="31.5">
      <c r="A695" s="532" t="s">
        <v>406</v>
      </c>
      <c r="B695" s="533">
        <v>355</v>
      </c>
      <c r="C695" s="532" t="s">
        <v>416</v>
      </c>
      <c r="D695" s="532" t="s">
        <v>418</v>
      </c>
      <c r="E695" s="533">
        <v>3550006</v>
      </c>
      <c r="F695" s="533">
        <v>1518</v>
      </c>
      <c r="G695" s="534">
        <v>31471</v>
      </c>
      <c r="H695" s="533">
        <v>-6</v>
      </c>
      <c r="I695" s="532" t="s">
        <v>409</v>
      </c>
      <c r="J695" s="532" t="s">
        <v>2010</v>
      </c>
      <c r="K695" s="535">
        <v>-2282.64</v>
      </c>
      <c r="L695" s="536"/>
      <c r="M695" s="537" t="s">
        <v>151</v>
      </c>
      <c r="N695" s="537" t="s">
        <v>141</v>
      </c>
      <c r="O695" s="538">
        <f t="shared" si="11"/>
        <v>-948.98500031057813</v>
      </c>
    </row>
    <row r="696" spans="1:15" s="225" customFormat="1" ht="31.5">
      <c r="A696" s="532" t="s">
        <v>406</v>
      </c>
      <c r="B696" s="533">
        <v>355</v>
      </c>
      <c r="C696" s="532" t="s">
        <v>416</v>
      </c>
      <c r="D696" s="532" t="s">
        <v>418</v>
      </c>
      <c r="E696" s="533">
        <v>3550006</v>
      </c>
      <c r="F696" s="533">
        <v>1519</v>
      </c>
      <c r="G696" s="534">
        <v>31471</v>
      </c>
      <c r="H696" s="533">
        <v>75</v>
      </c>
      <c r="I696" s="532" t="s">
        <v>409</v>
      </c>
      <c r="J696" s="532" t="s">
        <v>2102</v>
      </c>
      <c r="K696" s="535">
        <v>38392.129999999997</v>
      </c>
      <c r="L696" s="536"/>
      <c r="M696" s="537" t="s">
        <v>151</v>
      </c>
      <c r="N696" s="537" t="s">
        <v>141</v>
      </c>
      <c r="O696" s="538">
        <f t="shared" si="11"/>
        <v>15961.148275669293</v>
      </c>
    </row>
    <row r="697" spans="1:15" s="225" customFormat="1" ht="31.5">
      <c r="A697" s="532" t="s">
        <v>406</v>
      </c>
      <c r="B697" s="533">
        <v>355</v>
      </c>
      <c r="C697" s="532" t="s">
        <v>416</v>
      </c>
      <c r="D697" s="532" t="s">
        <v>418</v>
      </c>
      <c r="E697" s="533">
        <v>3550006</v>
      </c>
      <c r="F697" s="533">
        <v>1521</v>
      </c>
      <c r="G697" s="534">
        <v>31624</v>
      </c>
      <c r="H697" s="533">
        <v>-1</v>
      </c>
      <c r="I697" s="532" t="s">
        <v>409</v>
      </c>
      <c r="J697" s="532" t="s">
        <v>2103</v>
      </c>
      <c r="K697" s="535">
        <v>-391.91</v>
      </c>
      <c r="L697" s="536"/>
      <c r="M697" s="537" t="s">
        <v>151</v>
      </c>
      <c r="N697" s="537" t="s">
        <v>141</v>
      </c>
      <c r="O697" s="538">
        <f t="shared" si="11"/>
        <v>-162.93270575812161</v>
      </c>
    </row>
    <row r="698" spans="1:15" s="225" customFormat="1" ht="31.5">
      <c r="A698" s="532" t="s">
        <v>406</v>
      </c>
      <c r="B698" s="533">
        <v>355</v>
      </c>
      <c r="C698" s="532" t="s">
        <v>416</v>
      </c>
      <c r="D698" s="532" t="s">
        <v>418</v>
      </c>
      <c r="E698" s="533">
        <v>3550006</v>
      </c>
      <c r="F698" s="533">
        <v>1522</v>
      </c>
      <c r="G698" s="534">
        <v>31746</v>
      </c>
      <c r="H698" s="533">
        <v>4</v>
      </c>
      <c r="I698" s="532" t="s">
        <v>409</v>
      </c>
      <c r="J698" s="532" t="s">
        <v>2005</v>
      </c>
      <c r="K698" s="535">
        <v>3860.13</v>
      </c>
      <c r="L698" s="536"/>
      <c r="M698" s="537" t="s">
        <v>151</v>
      </c>
      <c r="N698" s="537" t="s">
        <v>141</v>
      </c>
      <c r="O698" s="538">
        <f t="shared" si="11"/>
        <v>1604.810863407665</v>
      </c>
    </row>
    <row r="699" spans="1:15" s="225" customFormat="1" ht="31.5">
      <c r="A699" s="532" t="s">
        <v>406</v>
      </c>
      <c r="B699" s="533">
        <v>355</v>
      </c>
      <c r="C699" s="532" t="s">
        <v>416</v>
      </c>
      <c r="D699" s="532" t="s">
        <v>418</v>
      </c>
      <c r="E699" s="533">
        <v>3550006</v>
      </c>
      <c r="F699" s="533">
        <v>1523</v>
      </c>
      <c r="G699" s="534">
        <v>31746</v>
      </c>
      <c r="H699" s="533">
        <v>-4</v>
      </c>
      <c r="I699" s="532" t="s">
        <v>409</v>
      </c>
      <c r="J699" s="532" t="s">
        <v>2010</v>
      </c>
      <c r="K699" s="535">
        <v>-1546.32</v>
      </c>
      <c r="L699" s="536"/>
      <c r="M699" s="537" t="s">
        <v>151</v>
      </c>
      <c r="N699" s="537" t="s">
        <v>141</v>
      </c>
      <c r="O699" s="538">
        <f t="shared" si="11"/>
        <v>-642.86724392819417</v>
      </c>
    </row>
    <row r="700" spans="1:15" s="225" customFormat="1" ht="31.5">
      <c r="A700" s="532" t="s">
        <v>406</v>
      </c>
      <c r="B700" s="533">
        <v>355</v>
      </c>
      <c r="C700" s="532" t="s">
        <v>416</v>
      </c>
      <c r="D700" s="532" t="s">
        <v>418</v>
      </c>
      <c r="E700" s="533">
        <v>3550006</v>
      </c>
      <c r="F700" s="533">
        <v>1525</v>
      </c>
      <c r="G700" s="534">
        <v>31867</v>
      </c>
      <c r="H700" s="533">
        <v>14</v>
      </c>
      <c r="I700" s="532" t="s">
        <v>409</v>
      </c>
      <c r="J700" s="532" t="s">
        <v>2005</v>
      </c>
      <c r="K700" s="535">
        <v>7440.14</v>
      </c>
      <c r="L700" s="536"/>
      <c r="M700" s="537" t="s">
        <v>151</v>
      </c>
      <c r="N700" s="537" t="s">
        <v>141</v>
      </c>
      <c r="O700" s="538">
        <f t="shared" si="11"/>
        <v>3093.1646077396108</v>
      </c>
    </row>
    <row r="701" spans="1:15" s="225" customFormat="1" ht="31.5">
      <c r="A701" s="532" t="s">
        <v>406</v>
      </c>
      <c r="B701" s="533">
        <v>355</v>
      </c>
      <c r="C701" s="532" t="s">
        <v>416</v>
      </c>
      <c r="D701" s="532" t="s">
        <v>418</v>
      </c>
      <c r="E701" s="533">
        <v>3550006</v>
      </c>
      <c r="F701" s="533">
        <v>1526</v>
      </c>
      <c r="G701" s="534">
        <v>31867</v>
      </c>
      <c r="H701" s="533">
        <v>-14</v>
      </c>
      <c r="I701" s="532" t="s">
        <v>409</v>
      </c>
      <c r="J701" s="532" t="s">
        <v>2010</v>
      </c>
      <c r="K701" s="535">
        <v>-5427.8</v>
      </c>
      <c r="L701" s="536"/>
      <c r="M701" s="537" t="s">
        <v>151</v>
      </c>
      <c r="N701" s="537" t="s">
        <v>141</v>
      </c>
      <c r="O701" s="538">
        <f t="shared" si="11"/>
        <v>-2256.5541586433937</v>
      </c>
    </row>
    <row r="702" spans="1:15" s="225" customFormat="1" ht="31.5">
      <c r="A702" s="532" t="s">
        <v>406</v>
      </c>
      <c r="B702" s="533">
        <v>355</v>
      </c>
      <c r="C702" s="532" t="s">
        <v>416</v>
      </c>
      <c r="D702" s="532" t="s">
        <v>418</v>
      </c>
      <c r="E702" s="533">
        <v>3550006</v>
      </c>
      <c r="F702" s="533">
        <v>1527</v>
      </c>
      <c r="G702" s="534">
        <v>32233</v>
      </c>
      <c r="H702" s="533">
        <v>2</v>
      </c>
      <c r="I702" s="532" t="s">
        <v>409</v>
      </c>
      <c r="J702" s="532" t="s">
        <v>2005</v>
      </c>
      <c r="K702" s="535">
        <v>2658.93</v>
      </c>
      <c r="L702" s="536"/>
      <c r="M702" s="537" t="s">
        <v>151</v>
      </c>
      <c r="N702" s="537" t="s">
        <v>141</v>
      </c>
      <c r="O702" s="538">
        <f t="shared" si="11"/>
        <v>1105.4238455804707</v>
      </c>
    </row>
    <row r="703" spans="1:15" s="225" customFormat="1" ht="31.5">
      <c r="A703" s="532" t="s">
        <v>406</v>
      </c>
      <c r="B703" s="533">
        <v>355</v>
      </c>
      <c r="C703" s="532" t="s">
        <v>416</v>
      </c>
      <c r="D703" s="532" t="s">
        <v>418</v>
      </c>
      <c r="E703" s="533">
        <v>3550006</v>
      </c>
      <c r="F703" s="533">
        <v>1528</v>
      </c>
      <c r="G703" s="534">
        <v>32233</v>
      </c>
      <c r="H703" s="533">
        <v>-2</v>
      </c>
      <c r="I703" s="532" t="s">
        <v>409</v>
      </c>
      <c r="J703" s="532" t="s">
        <v>2010</v>
      </c>
      <c r="K703" s="535">
        <v>-777.2</v>
      </c>
      <c r="L703" s="536"/>
      <c r="M703" s="537" t="s">
        <v>151</v>
      </c>
      <c r="N703" s="537" t="s">
        <v>141</v>
      </c>
      <c r="O703" s="538">
        <f t="shared" si="11"/>
        <v>-323.11321200074536</v>
      </c>
    </row>
    <row r="704" spans="1:15" s="225" customFormat="1" ht="31.5">
      <c r="A704" s="532" t="s">
        <v>406</v>
      </c>
      <c r="B704" s="533">
        <v>355</v>
      </c>
      <c r="C704" s="532" t="s">
        <v>416</v>
      </c>
      <c r="D704" s="532" t="s">
        <v>418</v>
      </c>
      <c r="E704" s="533">
        <v>3550006</v>
      </c>
      <c r="F704" s="533">
        <v>1529</v>
      </c>
      <c r="G704" s="534">
        <v>32233</v>
      </c>
      <c r="H704" s="533">
        <v>-2</v>
      </c>
      <c r="I704" s="532" t="s">
        <v>409</v>
      </c>
      <c r="J704" s="532" t="s">
        <v>2043</v>
      </c>
      <c r="K704" s="535">
        <v>-803.76</v>
      </c>
      <c r="L704" s="536"/>
      <c r="M704" s="537" t="s">
        <v>151</v>
      </c>
      <c r="N704" s="537" t="s">
        <v>141</v>
      </c>
      <c r="O704" s="538">
        <f t="shared" si="11"/>
        <v>-334.15526927138325</v>
      </c>
    </row>
    <row r="705" spans="1:15" s="225" customFormat="1" ht="31.5">
      <c r="A705" s="532" t="s">
        <v>406</v>
      </c>
      <c r="B705" s="533">
        <v>355</v>
      </c>
      <c r="C705" s="532" t="s">
        <v>416</v>
      </c>
      <c r="D705" s="532" t="s">
        <v>418</v>
      </c>
      <c r="E705" s="533">
        <v>3550006</v>
      </c>
      <c r="F705" s="533">
        <v>1530</v>
      </c>
      <c r="G705" s="534">
        <v>31777</v>
      </c>
      <c r="H705" s="533">
        <v>1</v>
      </c>
      <c r="I705" s="532" t="s">
        <v>409</v>
      </c>
      <c r="J705" s="532" t="s">
        <v>2104</v>
      </c>
      <c r="K705" s="535">
        <v>953.43</v>
      </c>
      <c r="L705" s="536"/>
      <c r="M705" s="537" t="s">
        <v>151</v>
      </c>
      <c r="N705" s="537" t="s">
        <v>141</v>
      </c>
      <c r="O705" s="538">
        <f t="shared" si="11"/>
        <v>396.37909124790355</v>
      </c>
    </row>
    <row r="706" spans="1:15" s="225" customFormat="1" ht="31.5">
      <c r="A706" s="532" t="s">
        <v>406</v>
      </c>
      <c r="B706" s="533">
        <v>355</v>
      </c>
      <c r="C706" s="532" t="s">
        <v>416</v>
      </c>
      <c r="D706" s="532" t="s">
        <v>418</v>
      </c>
      <c r="E706" s="533">
        <v>3550006</v>
      </c>
      <c r="F706" s="533">
        <v>1532</v>
      </c>
      <c r="G706" s="534">
        <v>32720</v>
      </c>
      <c r="H706" s="533">
        <v>10</v>
      </c>
      <c r="I706" s="532" t="s">
        <v>409</v>
      </c>
      <c r="J706" s="532" t="s">
        <v>2051</v>
      </c>
      <c r="K706" s="535">
        <v>10190.91</v>
      </c>
      <c r="L706" s="536"/>
      <c r="M706" s="537" t="s">
        <v>151</v>
      </c>
      <c r="N706" s="537" t="s">
        <v>141</v>
      </c>
      <c r="O706" s="538">
        <f t="shared" si="11"/>
        <v>4236.7700248462634</v>
      </c>
    </row>
    <row r="707" spans="1:15" s="225" customFormat="1" ht="31.5">
      <c r="A707" s="532" t="s">
        <v>406</v>
      </c>
      <c r="B707" s="533">
        <v>355</v>
      </c>
      <c r="C707" s="532" t="s">
        <v>416</v>
      </c>
      <c r="D707" s="532" t="s">
        <v>418</v>
      </c>
      <c r="E707" s="533">
        <v>3550006</v>
      </c>
      <c r="F707" s="533">
        <v>1533</v>
      </c>
      <c r="G707" s="534">
        <v>32720</v>
      </c>
      <c r="H707" s="533">
        <v>-10</v>
      </c>
      <c r="I707" s="532" t="s">
        <v>409</v>
      </c>
      <c r="J707" s="532" t="s">
        <v>2051</v>
      </c>
      <c r="K707" s="535">
        <v>-3894.34</v>
      </c>
      <c r="L707" s="536"/>
      <c r="M707" s="537" t="s">
        <v>151</v>
      </c>
      <c r="N707" s="537" t="s">
        <v>141</v>
      </c>
      <c r="O707" s="538">
        <f t="shared" si="11"/>
        <v>-1619.0333325051245</v>
      </c>
    </row>
    <row r="708" spans="1:15" s="225" customFormat="1" ht="31.5">
      <c r="A708" s="532" t="s">
        <v>406</v>
      </c>
      <c r="B708" s="533">
        <v>355</v>
      </c>
      <c r="C708" s="532" t="s">
        <v>416</v>
      </c>
      <c r="D708" s="532" t="s">
        <v>418</v>
      </c>
      <c r="E708" s="533">
        <v>3550006</v>
      </c>
      <c r="F708" s="533">
        <v>1535</v>
      </c>
      <c r="G708" s="534">
        <v>32963</v>
      </c>
      <c r="H708" s="533">
        <v>-1</v>
      </c>
      <c r="I708" s="532" t="s">
        <v>409</v>
      </c>
      <c r="J708" s="532" t="s">
        <v>2105</v>
      </c>
      <c r="K708" s="535">
        <v>-389.43</v>
      </c>
      <c r="L708" s="536"/>
      <c r="M708" s="537" t="s">
        <v>151</v>
      </c>
      <c r="N708" s="537" t="s">
        <v>141</v>
      </c>
      <c r="O708" s="538">
        <f t="shared" si="11"/>
        <v>-161.90167029008012</v>
      </c>
    </row>
    <row r="709" spans="1:15" s="225" customFormat="1" ht="31.5">
      <c r="A709" s="532" t="s">
        <v>406</v>
      </c>
      <c r="B709" s="533">
        <v>355</v>
      </c>
      <c r="C709" s="532" t="s">
        <v>416</v>
      </c>
      <c r="D709" s="532" t="s">
        <v>418</v>
      </c>
      <c r="E709" s="533">
        <v>3550006</v>
      </c>
      <c r="F709" s="533">
        <v>1537</v>
      </c>
      <c r="G709" s="534">
        <v>33024</v>
      </c>
      <c r="H709" s="542">
        <v>6</v>
      </c>
      <c r="I709" s="532" t="s">
        <v>409</v>
      </c>
      <c r="J709" s="532" t="s">
        <v>2051</v>
      </c>
      <c r="K709" s="535">
        <v>6384.83</v>
      </c>
      <c r="L709" s="536"/>
      <c r="M709" s="537" t="s">
        <v>151</v>
      </c>
      <c r="N709" s="537" t="s">
        <v>141</v>
      </c>
      <c r="O709" s="538">
        <f t="shared" si="11"/>
        <v>2654.4299142803898</v>
      </c>
    </row>
    <row r="710" spans="1:15" s="225" customFormat="1" ht="31.5">
      <c r="A710" s="532" t="s">
        <v>406</v>
      </c>
      <c r="B710" s="533">
        <v>355</v>
      </c>
      <c r="C710" s="532" t="s">
        <v>416</v>
      </c>
      <c r="D710" s="532" t="s">
        <v>418</v>
      </c>
      <c r="E710" s="533">
        <v>3550006</v>
      </c>
      <c r="F710" s="533">
        <v>1538</v>
      </c>
      <c r="G710" s="534">
        <v>33024</v>
      </c>
      <c r="H710" s="533">
        <v>-6</v>
      </c>
      <c r="I710" s="532" t="s">
        <v>409</v>
      </c>
      <c r="J710" s="532" t="s">
        <v>2047</v>
      </c>
      <c r="K710" s="535">
        <v>-2353.5</v>
      </c>
      <c r="L710" s="536"/>
      <c r="M710" s="537" t="s">
        <v>151</v>
      </c>
      <c r="N710" s="537" t="s">
        <v>141</v>
      </c>
      <c r="O710" s="538">
        <f t="shared" si="11"/>
        <v>-978.4443443692154</v>
      </c>
    </row>
    <row r="711" spans="1:15" s="225" customFormat="1" ht="31.5">
      <c r="A711" s="532" t="s">
        <v>406</v>
      </c>
      <c r="B711" s="533">
        <v>355</v>
      </c>
      <c r="C711" s="532" t="s">
        <v>416</v>
      </c>
      <c r="D711" s="532" t="s">
        <v>418</v>
      </c>
      <c r="E711" s="533">
        <v>3550006</v>
      </c>
      <c r="F711" s="533">
        <v>1539</v>
      </c>
      <c r="G711" s="534">
        <v>33358</v>
      </c>
      <c r="H711" s="533">
        <v>9</v>
      </c>
      <c r="I711" s="532" t="s">
        <v>409</v>
      </c>
      <c r="J711" s="532" t="s">
        <v>2051</v>
      </c>
      <c r="K711" s="535">
        <v>10126.450000000001</v>
      </c>
      <c r="L711" s="536"/>
      <c r="M711" s="537" t="s">
        <v>151</v>
      </c>
      <c r="N711" s="537" t="s">
        <v>141</v>
      </c>
      <c r="O711" s="538">
        <f t="shared" si="11"/>
        <v>4209.9714174793462</v>
      </c>
    </row>
    <row r="712" spans="1:15" s="225" customFormat="1" ht="31.5">
      <c r="A712" s="532" t="s">
        <v>406</v>
      </c>
      <c r="B712" s="533">
        <v>355</v>
      </c>
      <c r="C712" s="532" t="s">
        <v>416</v>
      </c>
      <c r="D712" s="532" t="s">
        <v>418</v>
      </c>
      <c r="E712" s="533">
        <v>3550006</v>
      </c>
      <c r="F712" s="533">
        <v>1540</v>
      </c>
      <c r="G712" s="534">
        <v>33358</v>
      </c>
      <c r="H712" s="533">
        <v>-9</v>
      </c>
      <c r="I712" s="532" t="s">
        <v>409</v>
      </c>
      <c r="J712" s="532" t="s">
        <v>2047</v>
      </c>
      <c r="K712" s="535">
        <v>-3584.61</v>
      </c>
      <c r="L712" s="536"/>
      <c r="M712" s="537" t="s">
        <v>151</v>
      </c>
      <c r="N712" s="537" t="s">
        <v>141</v>
      </c>
      <c r="O712" s="538">
        <f t="shared" si="11"/>
        <v>-1490.2661488291196</v>
      </c>
    </row>
    <row r="713" spans="1:15" s="225" customFormat="1" ht="31.5">
      <c r="A713" s="532" t="s">
        <v>406</v>
      </c>
      <c r="B713" s="533">
        <v>355</v>
      </c>
      <c r="C713" s="532" t="s">
        <v>416</v>
      </c>
      <c r="D713" s="532" t="s">
        <v>418</v>
      </c>
      <c r="E713" s="533">
        <v>3550006</v>
      </c>
      <c r="F713" s="533">
        <v>1544</v>
      </c>
      <c r="G713" s="534">
        <v>33634</v>
      </c>
      <c r="H713" s="533">
        <v>-1</v>
      </c>
      <c r="I713" s="532" t="s">
        <v>409</v>
      </c>
      <c r="J713" s="532" t="s">
        <v>2047</v>
      </c>
      <c r="K713" s="535">
        <v>-401.2</v>
      </c>
      <c r="L713" s="536"/>
      <c r="M713" s="537" t="s">
        <v>151</v>
      </c>
      <c r="N713" s="537" t="s">
        <v>141</v>
      </c>
      <c r="O713" s="538">
        <f t="shared" si="11"/>
        <v>-166.79493136219639</v>
      </c>
    </row>
    <row r="714" spans="1:15" s="225" customFormat="1" ht="31.5">
      <c r="A714" s="532" t="s">
        <v>406</v>
      </c>
      <c r="B714" s="533">
        <v>355</v>
      </c>
      <c r="C714" s="532" t="s">
        <v>416</v>
      </c>
      <c r="D714" s="532" t="s">
        <v>418</v>
      </c>
      <c r="E714" s="533">
        <v>3550006</v>
      </c>
      <c r="F714" s="533">
        <v>1545</v>
      </c>
      <c r="G714" s="534">
        <v>33634</v>
      </c>
      <c r="H714" s="533">
        <v>1</v>
      </c>
      <c r="I714" s="532" t="s">
        <v>409</v>
      </c>
      <c r="J714" s="532" t="s">
        <v>2106</v>
      </c>
      <c r="K714" s="535">
        <v>1839.8</v>
      </c>
      <c r="L714" s="536"/>
      <c r="M714" s="537" t="s">
        <v>151</v>
      </c>
      <c r="N714" s="537" t="s">
        <v>141</v>
      </c>
      <c r="O714" s="538">
        <f t="shared" si="11"/>
        <v>764.87865084787859</v>
      </c>
    </row>
    <row r="715" spans="1:15" s="225" customFormat="1" ht="31.5">
      <c r="A715" s="532" t="s">
        <v>406</v>
      </c>
      <c r="B715" s="533">
        <v>355</v>
      </c>
      <c r="C715" s="532" t="s">
        <v>416</v>
      </c>
      <c r="D715" s="532" t="s">
        <v>418</v>
      </c>
      <c r="E715" s="533">
        <v>3550006</v>
      </c>
      <c r="F715" s="533">
        <v>1546</v>
      </c>
      <c r="G715" s="534">
        <v>33877</v>
      </c>
      <c r="H715" s="533">
        <v>3</v>
      </c>
      <c r="I715" s="532" t="s">
        <v>409</v>
      </c>
      <c r="J715" s="532" t="s">
        <v>2051</v>
      </c>
      <c r="K715" s="535">
        <v>6326.82</v>
      </c>
      <c r="L715" s="536"/>
      <c r="M715" s="537" t="s">
        <v>151</v>
      </c>
      <c r="N715" s="537" t="s">
        <v>141</v>
      </c>
      <c r="O715" s="538">
        <f t="shared" si="11"/>
        <v>2630.3128306105964</v>
      </c>
    </row>
    <row r="716" spans="1:15" s="225" customFormat="1" ht="31.5">
      <c r="A716" s="532" t="s">
        <v>406</v>
      </c>
      <c r="B716" s="533">
        <v>355</v>
      </c>
      <c r="C716" s="532" t="s">
        <v>416</v>
      </c>
      <c r="D716" s="532" t="s">
        <v>418</v>
      </c>
      <c r="E716" s="533">
        <v>3550006</v>
      </c>
      <c r="F716" s="533">
        <v>1547</v>
      </c>
      <c r="G716" s="534">
        <v>33877</v>
      </c>
      <c r="H716" s="533">
        <v>-3</v>
      </c>
      <c r="I716" s="532" t="s">
        <v>409</v>
      </c>
      <c r="J716" s="532" t="s">
        <v>2047</v>
      </c>
      <c r="K716" s="535">
        <v>-1207.05</v>
      </c>
      <c r="L716" s="536"/>
      <c r="M716" s="537" t="s">
        <v>151</v>
      </c>
      <c r="N716" s="537" t="s">
        <v>141</v>
      </c>
      <c r="O716" s="538">
        <f t="shared" si="11"/>
        <v>-501.81909745946945</v>
      </c>
    </row>
    <row r="717" spans="1:15" s="225" customFormat="1" ht="31.5">
      <c r="A717" s="532" t="s">
        <v>406</v>
      </c>
      <c r="B717" s="533">
        <v>355</v>
      </c>
      <c r="C717" s="532" t="s">
        <v>416</v>
      </c>
      <c r="D717" s="532" t="s">
        <v>418</v>
      </c>
      <c r="E717" s="533">
        <v>3550006</v>
      </c>
      <c r="F717" s="533">
        <v>1551</v>
      </c>
      <c r="G717" s="534">
        <v>34303</v>
      </c>
      <c r="H717" s="533">
        <v>-6</v>
      </c>
      <c r="I717" s="532" t="s">
        <v>409</v>
      </c>
      <c r="J717" s="532" t="s">
        <v>2047</v>
      </c>
      <c r="K717" s="535">
        <v>-2448.54</v>
      </c>
      <c r="L717" s="536"/>
      <c r="M717" s="537" t="s">
        <v>151</v>
      </c>
      <c r="N717" s="537" t="s">
        <v>141</v>
      </c>
      <c r="O717" s="538">
        <f t="shared" si="11"/>
        <v>-1017.9562842412571</v>
      </c>
    </row>
    <row r="718" spans="1:15" s="225" customFormat="1" ht="31.5">
      <c r="A718" s="532" t="s">
        <v>406</v>
      </c>
      <c r="B718" s="533">
        <v>355</v>
      </c>
      <c r="C718" s="532" t="s">
        <v>416</v>
      </c>
      <c r="D718" s="532" t="s">
        <v>418</v>
      </c>
      <c r="E718" s="533">
        <v>3550006</v>
      </c>
      <c r="F718" s="533">
        <v>1552</v>
      </c>
      <c r="G718" s="534">
        <v>34303</v>
      </c>
      <c r="H718" s="533">
        <v>6</v>
      </c>
      <c r="I718" s="532" t="s">
        <v>409</v>
      </c>
      <c r="J718" s="532" t="s">
        <v>2051</v>
      </c>
      <c r="K718" s="535">
        <v>8545.76</v>
      </c>
      <c r="L718" s="536"/>
      <c r="M718" s="537" t="s">
        <v>151</v>
      </c>
      <c r="N718" s="537" t="s">
        <v>141</v>
      </c>
      <c r="O718" s="538">
        <f t="shared" si="11"/>
        <v>3552.8151860363996</v>
      </c>
    </row>
    <row r="719" spans="1:15" s="225" customFormat="1" ht="31.5">
      <c r="A719" s="532" t="s">
        <v>406</v>
      </c>
      <c r="B719" s="533">
        <v>355</v>
      </c>
      <c r="C719" s="532" t="s">
        <v>416</v>
      </c>
      <c r="D719" s="532" t="s">
        <v>418</v>
      </c>
      <c r="E719" s="533">
        <v>3550006</v>
      </c>
      <c r="F719" s="533">
        <v>1555</v>
      </c>
      <c r="G719" s="534">
        <v>34668</v>
      </c>
      <c r="H719" s="533">
        <v>7</v>
      </c>
      <c r="I719" s="532" t="s">
        <v>409</v>
      </c>
      <c r="J719" s="532" t="s">
        <v>2051</v>
      </c>
      <c r="K719" s="535">
        <v>12286.91</v>
      </c>
      <c r="L719" s="536"/>
      <c r="M719" s="537" t="s">
        <v>151</v>
      </c>
      <c r="N719" s="537" t="s">
        <v>141</v>
      </c>
      <c r="O719" s="538">
        <f t="shared" si="11"/>
        <v>5108.1612913845574</v>
      </c>
    </row>
    <row r="720" spans="1:15" s="225" customFormat="1" ht="31.5">
      <c r="A720" s="532" t="s">
        <v>406</v>
      </c>
      <c r="B720" s="533">
        <v>355</v>
      </c>
      <c r="C720" s="532" t="s">
        <v>416</v>
      </c>
      <c r="D720" s="532" t="s">
        <v>418</v>
      </c>
      <c r="E720" s="533">
        <v>3550006</v>
      </c>
      <c r="F720" s="533">
        <v>1556</v>
      </c>
      <c r="G720" s="534">
        <v>34668</v>
      </c>
      <c r="H720" s="533">
        <v>-7</v>
      </c>
      <c r="I720" s="532" t="s">
        <v>409</v>
      </c>
      <c r="J720" s="532" t="s">
        <v>2047</v>
      </c>
      <c r="K720" s="535">
        <v>-2875.53</v>
      </c>
      <c r="L720" s="536"/>
      <c r="M720" s="537" t="s">
        <v>151</v>
      </c>
      <c r="N720" s="537" t="s">
        <v>141</v>
      </c>
      <c r="O720" s="538">
        <f t="shared" si="11"/>
        <v>-1195.473152990869</v>
      </c>
    </row>
    <row r="721" spans="1:15" s="225" customFormat="1" ht="31.5">
      <c r="A721" s="532" t="s">
        <v>406</v>
      </c>
      <c r="B721" s="533">
        <v>355</v>
      </c>
      <c r="C721" s="532" t="s">
        <v>416</v>
      </c>
      <c r="D721" s="532" t="s">
        <v>418</v>
      </c>
      <c r="E721" s="533">
        <v>3550006</v>
      </c>
      <c r="F721" s="533">
        <v>8339</v>
      </c>
      <c r="G721" s="534">
        <v>35795</v>
      </c>
      <c r="H721" s="533">
        <v>1</v>
      </c>
      <c r="I721" s="532" t="s">
        <v>409</v>
      </c>
      <c r="J721" s="532" t="s">
        <v>451</v>
      </c>
      <c r="K721" s="535">
        <v>1197.54</v>
      </c>
      <c r="L721" s="536"/>
      <c r="M721" s="537" t="s">
        <v>151</v>
      </c>
      <c r="N721" s="537" t="s">
        <v>141</v>
      </c>
      <c r="O721" s="538">
        <f t="shared" si="11"/>
        <v>497.86540903161676</v>
      </c>
    </row>
    <row r="722" spans="1:15" s="225" customFormat="1" ht="31.5">
      <c r="A722" s="532" t="s">
        <v>406</v>
      </c>
      <c r="B722" s="533">
        <v>355</v>
      </c>
      <c r="C722" s="532" t="s">
        <v>416</v>
      </c>
      <c r="D722" s="532" t="s">
        <v>418</v>
      </c>
      <c r="E722" s="533">
        <v>3550006</v>
      </c>
      <c r="F722" s="533">
        <v>8506</v>
      </c>
      <c r="G722" s="534">
        <v>36280</v>
      </c>
      <c r="H722" s="533">
        <v>-12</v>
      </c>
      <c r="I722" s="532" t="s">
        <v>409</v>
      </c>
      <c r="J722" s="532" t="s">
        <v>2107</v>
      </c>
      <c r="K722" s="535">
        <v>-5119.2</v>
      </c>
      <c r="L722" s="536"/>
      <c r="M722" s="537" t="s">
        <v>151</v>
      </c>
      <c r="N722" s="537" t="s">
        <v>141</v>
      </c>
      <c r="O722" s="538">
        <f t="shared" si="11"/>
        <v>-2128.2567612895209</v>
      </c>
    </row>
    <row r="723" spans="1:15" s="225" customFormat="1" ht="31.5">
      <c r="A723" s="532" t="s">
        <v>406</v>
      </c>
      <c r="B723" s="533">
        <v>355</v>
      </c>
      <c r="C723" s="532" t="s">
        <v>416</v>
      </c>
      <c r="D723" s="532" t="s">
        <v>418</v>
      </c>
      <c r="E723" s="533">
        <v>3550006</v>
      </c>
      <c r="F723" s="533">
        <v>8517</v>
      </c>
      <c r="G723" s="534">
        <v>36280</v>
      </c>
      <c r="H723" s="533">
        <v>12</v>
      </c>
      <c r="I723" s="532" t="s">
        <v>409</v>
      </c>
      <c r="J723" s="532" t="s">
        <v>2108</v>
      </c>
      <c r="K723" s="535">
        <v>28461.95</v>
      </c>
      <c r="L723" s="536"/>
      <c r="M723" s="537" t="s">
        <v>151</v>
      </c>
      <c r="N723" s="537" t="s">
        <v>141</v>
      </c>
      <c r="O723" s="538">
        <f t="shared" si="11"/>
        <v>11832.774169203054</v>
      </c>
    </row>
    <row r="724" spans="1:15" s="225" customFormat="1" ht="31.5">
      <c r="A724" s="532" t="s">
        <v>406</v>
      </c>
      <c r="B724" s="533">
        <v>355</v>
      </c>
      <c r="C724" s="532" t="s">
        <v>416</v>
      </c>
      <c r="D724" s="532" t="s">
        <v>418</v>
      </c>
      <c r="E724" s="533">
        <v>3550006</v>
      </c>
      <c r="F724" s="533">
        <v>8600</v>
      </c>
      <c r="G724" s="534">
        <v>35976</v>
      </c>
      <c r="H724" s="533">
        <v>-1</v>
      </c>
      <c r="I724" s="532" t="s">
        <v>409</v>
      </c>
      <c r="J724" s="532" t="s">
        <v>2109</v>
      </c>
      <c r="K724" s="535">
        <v>-426.6</v>
      </c>
      <c r="L724" s="536"/>
      <c r="M724" s="537" t="s">
        <v>151</v>
      </c>
      <c r="N724" s="537" t="s">
        <v>141</v>
      </c>
      <c r="O724" s="538">
        <f t="shared" si="11"/>
        <v>-177.35473010746009</v>
      </c>
    </row>
    <row r="725" spans="1:15" s="225" customFormat="1" ht="31.5">
      <c r="A725" s="532" t="s">
        <v>406</v>
      </c>
      <c r="B725" s="533">
        <v>355</v>
      </c>
      <c r="C725" s="532" t="s">
        <v>416</v>
      </c>
      <c r="D725" s="532" t="s">
        <v>418</v>
      </c>
      <c r="E725" s="533">
        <v>3550006</v>
      </c>
      <c r="F725" s="533">
        <v>13351</v>
      </c>
      <c r="G725" s="534">
        <v>39813</v>
      </c>
      <c r="H725" s="542">
        <v>2</v>
      </c>
      <c r="I725" s="532" t="s">
        <v>409</v>
      </c>
      <c r="J725" s="532" t="s">
        <v>2110</v>
      </c>
      <c r="K725" s="535">
        <v>2404.19</v>
      </c>
      <c r="L725" s="536"/>
      <c r="M725" s="537" t="s">
        <v>151</v>
      </c>
      <c r="N725" s="537" t="s">
        <v>141</v>
      </c>
      <c r="O725" s="538">
        <f t="shared" si="11"/>
        <v>999.51821044785379</v>
      </c>
    </row>
    <row r="726" spans="1:15" s="225" customFormat="1" ht="31.5">
      <c r="A726" s="532" t="s">
        <v>406</v>
      </c>
      <c r="B726" s="533">
        <v>355</v>
      </c>
      <c r="C726" s="532" t="s">
        <v>416</v>
      </c>
      <c r="D726" s="532" t="s">
        <v>418</v>
      </c>
      <c r="E726" s="533">
        <v>3550006</v>
      </c>
      <c r="F726" s="533">
        <v>10646</v>
      </c>
      <c r="G726" s="534">
        <v>37864</v>
      </c>
      <c r="H726" s="533">
        <v>-1</v>
      </c>
      <c r="I726" s="532" t="s">
        <v>409</v>
      </c>
      <c r="J726" s="532" t="s">
        <v>452</v>
      </c>
      <c r="K726" s="535">
        <v>-443.1</v>
      </c>
      <c r="L726" s="536"/>
      <c r="M726" s="537" t="s">
        <v>151</v>
      </c>
      <c r="N726" s="537" t="s">
        <v>141</v>
      </c>
      <c r="O726" s="538">
        <f t="shared" si="11"/>
        <v>-184.21444189080066</v>
      </c>
    </row>
    <row r="727" spans="1:15" s="225" customFormat="1" ht="31.5">
      <c r="A727" s="532" t="s">
        <v>406</v>
      </c>
      <c r="B727" s="533">
        <v>355</v>
      </c>
      <c r="C727" s="532" t="s">
        <v>416</v>
      </c>
      <c r="D727" s="532" t="s">
        <v>418</v>
      </c>
      <c r="E727" s="533">
        <v>3550006</v>
      </c>
      <c r="F727" s="533">
        <v>10654</v>
      </c>
      <c r="G727" s="534">
        <v>37864</v>
      </c>
      <c r="H727" s="533">
        <v>1</v>
      </c>
      <c r="I727" s="532" t="s">
        <v>409</v>
      </c>
      <c r="J727" s="532" t="s">
        <v>451</v>
      </c>
      <c r="K727" s="535">
        <v>2138.15</v>
      </c>
      <c r="L727" s="536"/>
      <c r="M727" s="537" t="s">
        <v>151</v>
      </c>
      <c r="N727" s="537" t="s">
        <v>141</v>
      </c>
      <c r="O727" s="538">
        <f t="shared" si="11"/>
        <v>888.91471209391875</v>
      </c>
    </row>
    <row r="728" spans="1:15" s="225" customFormat="1" ht="31.5">
      <c r="A728" s="532" t="s">
        <v>406</v>
      </c>
      <c r="B728" s="533">
        <v>355</v>
      </c>
      <c r="C728" s="532" t="s">
        <v>416</v>
      </c>
      <c r="D728" s="532" t="s">
        <v>418</v>
      </c>
      <c r="E728" s="533">
        <v>3550006</v>
      </c>
      <c r="F728" s="533">
        <v>9479</v>
      </c>
      <c r="G728" s="534">
        <v>37468</v>
      </c>
      <c r="H728" s="533">
        <v>-13</v>
      </c>
      <c r="I728" s="532" t="s">
        <v>409</v>
      </c>
      <c r="J728" s="532" t="s">
        <v>2059</v>
      </c>
      <c r="K728" s="535">
        <v>-5682.17</v>
      </c>
      <c r="L728" s="536"/>
      <c r="M728" s="537" t="s">
        <v>151</v>
      </c>
      <c r="N728" s="537" t="s">
        <v>141</v>
      </c>
      <c r="O728" s="538">
        <f t="shared" si="11"/>
        <v>-2362.3059699360206</v>
      </c>
    </row>
    <row r="729" spans="1:15" s="225" customFormat="1" ht="31.5">
      <c r="A729" s="532" t="s">
        <v>406</v>
      </c>
      <c r="B729" s="533">
        <v>355</v>
      </c>
      <c r="C729" s="532" t="s">
        <v>416</v>
      </c>
      <c r="D729" s="532" t="s">
        <v>418</v>
      </c>
      <c r="E729" s="533">
        <v>3550006</v>
      </c>
      <c r="F729" s="533">
        <v>10042</v>
      </c>
      <c r="G729" s="534">
        <v>37468</v>
      </c>
      <c r="H729" s="533">
        <v>13</v>
      </c>
      <c r="I729" s="532" t="s">
        <v>409</v>
      </c>
      <c r="J729" s="532" t="s">
        <v>418</v>
      </c>
      <c r="K729" s="535">
        <v>19479.21</v>
      </c>
      <c r="L729" s="536"/>
      <c r="M729" s="537" t="s">
        <v>151</v>
      </c>
      <c r="N729" s="537" t="s">
        <v>141</v>
      </c>
      <c r="O729" s="538">
        <f t="shared" si="11"/>
        <v>8098.2888707373113</v>
      </c>
    </row>
    <row r="730" spans="1:15" s="225" customFormat="1" ht="31.5">
      <c r="A730" s="532" t="s">
        <v>406</v>
      </c>
      <c r="B730" s="533">
        <v>355</v>
      </c>
      <c r="C730" s="532" t="s">
        <v>416</v>
      </c>
      <c r="D730" s="532" t="s">
        <v>418</v>
      </c>
      <c r="E730" s="533">
        <v>3550006</v>
      </c>
      <c r="F730" s="533">
        <v>10454</v>
      </c>
      <c r="G730" s="534">
        <v>37772</v>
      </c>
      <c r="H730" s="533">
        <v>-2</v>
      </c>
      <c r="I730" s="532" t="s">
        <v>409</v>
      </c>
      <c r="J730" s="532" t="s">
        <v>2111</v>
      </c>
      <c r="K730" s="535">
        <v>-886.2</v>
      </c>
      <c r="L730" s="536"/>
      <c r="M730" s="537" t="s">
        <v>151</v>
      </c>
      <c r="N730" s="537" t="s">
        <v>141</v>
      </c>
      <c r="O730" s="538">
        <f t="shared" ref="O730:O793" si="12">+K730*E$3012</f>
        <v>-368.42888378160131</v>
      </c>
    </row>
    <row r="731" spans="1:15" s="225" customFormat="1" ht="31.5">
      <c r="A731" s="532" t="s">
        <v>406</v>
      </c>
      <c r="B731" s="533">
        <v>355</v>
      </c>
      <c r="C731" s="532" t="s">
        <v>416</v>
      </c>
      <c r="D731" s="532" t="s">
        <v>418</v>
      </c>
      <c r="E731" s="533">
        <v>3550006</v>
      </c>
      <c r="F731" s="533">
        <v>10980</v>
      </c>
      <c r="G731" s="534">
        <v>37925</v>
      </c>
      <c r="H731" s="533">
        <v>-2</v>
      </c>
      <c r="I731" s="532" t="s">
        <v>409</v>
      </c>
      <c r="J731" s="532" t="s">
        <v>2112</v>
      </c>
      <c r="K731" s="535">
        <v>-887.76</v>
      </c>
      <c r="L731" s="536"/>
      <c r="M731" s="537" t="s">
        <v>151</v>
      </c>
      <c r="N731" s="537" t="s">
        <v>141</v>
      </c>
      <c r="O731" s="538">
        <f t="shared" si="12"/>
        <v>-369.07743835020801</v>
      </c>
    </row>
    <row r="732" spans="1:15" s="225" customFormat="1" ht="31.5">
      <c r="A732" s="532" t="s">
        <v>406</v>
      </c>
      <c r="B732" s="533">
        <v>355</v>
      </c>
      <c r="C732" s="532" t="s">
        <v>416</v>
      </c>
      <c r="D732" s="532" t="s">
        <v>418</v>
      </c>
      <c r="E732" s="533">
        <v>3550006</v>
      </c>
      <c r="F732" s="533">
        <v>12101</v>
      </c>
      <c r="G732" s="534">
        <v>38717</v>
      </c>
      <c r="H732" s="533">
        <v>1</v>
      </c>
      <c r="I732" s="532" t="s">
        <v>409</v>
      </c>
      <c r="J732" s="532" t="s">
        <v>2113</v>
      </c>
      <c r="K732" s="535">
        <v>2536.59</v>
      </c>
      <c r="L732" s="536"/>
      <c r="M732" s="537" t="s">
        <v>151</v>
      </c>
      <c r="N732" s="537" t="s">
        <v>141</v>
      </c>
      <c r="O732" s="538">
        <f t="shared" si="12"/>
        <v>1054.5622007578111</v>
      </c>
    </row>
    <row r="733" spans="1:15" s="225" customFormat="1" ht="31.5">
      <c r="A733" s="532" t="s">
        <v>406</v>
      </c>
      <c r="B733" s="533">
        <v>355</v>
      </c>
      <c r="C733" s="532" t="s">
        <v>416</v>
      </c>
      <c r="D733" s="532" t="s">
        <v>418</v>
      </c>
      <c r="E733" s="533">
        <v>3550006</v>
      </c>
      <c r="F733" s="533">
        <v>12109</v>
      </c>
      <c r="G733" s="534">
        <v>38717</v>
      </c>
      <c r="H733" s="533">
        <v>1</v>
      </c>
      <c r="I733" s="532" t="s">
        <v>409</v>
      </c>
      <c r="J733" s="532" t="s">
        <v>2113</v>
      </c>
      <c r="K733" s="535">
        <v>3963.73</v>
      </c>
      <c r="L733" s="536"/>
      <c r="M733" s="537" t="s">
        <v>151</v>
      </c>
      <c r="N733" s="537" t="s">
        <v>141</v>
      </c>
      <c r="O733" s="538">
        <f t="shared" si="12"/>
        <v>1647.8815386048821</v>
      </c>
    </row>
    <row r="734" spans="1:15" s="225" customFormat="1" ht="31.5">
      <c r="A734" s="532" t="s">
        <v>406</v>
      </c>
      <c r="B734" s="533">
        <v>355</v>
      </c>
      <c r="C734" s="532" t="s">
        <v>416</v>
      </c>
      <c r="D734" s="532" t="s">
        <v>418</v>
      </c>
      <c r="E734" s="533">
        <v>3550006</v>
      </c>
      <c r="F734" s="533">
        <v>13124</v>
      </c>
      <c r="G734" s="534">
        <v>39447</v>
      </c>
      <c r="H734" s="533">
        <v>2</v>
      </c>
      <c r="I734" s="532" t="s">
        <v>409</v>
      </c>
      <c r="J734" s="532" t="s">
        <v>2112</v>
      </c>
      <c r="K734" s="535">
        <v>4038.75</v>
      </c>
      <c r="L734" s="536"/>
      <c r="M734" s="537" t="s">
        <v>151</v>
      </c>
      <c r="N734" s="537" t="s">
        <v>141</v>
      </c>
      <c r="O734" s="538">
        <f t="shared" si="12"/>
        <v>1679.0703615131372</v>
      </c>
    </row>
    <row r="735" spans="1:15" s="225" customFormat="1" ht="31.5">
      <c r="A735" s="532" t="s">
        <v>406</v>
      </c>
      <c r="B735" s="533">
        <v>355</v>
      </c>
      <c r="C735" s="532" t="s">
        <v>416</v>
      </c>
      <c r="D735" s="532" t="s">
        <v>418</v>
      </c>
      <c r="E735" s="533">
        <v>3550006</v>
      </c>
      <c r="F735" s="533">
        <v>13255</v>
      </c>
      <c r="G735" s="534">
        <v>39813</v>
      </c>
      <c r="H735" s="533">
        <v>1</v>
      </c>
      <c r="I735" s="532" t="s">
        <v>409</v>
      </c>
      <c r="J735" s="532" t="s">
        <v>2110</v>
      </c>
      <c r="K735" s="535">
        <v>3273.46</v>
      </c>
      <c r="L735" s="536"/>
      <c r="M735" s="537" t="s">
        <v>151</v>
      </c>
      <c r="N735" s="537" t="s">
        <v>141</v>
      </c>
      <c r="O735" s="538">
        <f t="shared" si="12"/>
        <v>1360.9086141996395</v>
      </c>
    </row>
    <row r="736" spans="1:15" s="225" customFormat="1" ht="31.5">
      <c r="A736" s="532" t="s">
        <v>406</v>
      </c>
      <c r="B736" s="533">
        <v>355</v>
      </c>
      <c r="C736" s="532" t="s">
        <v>416</v>
      </c>
      <c r="D736" s="532" t="s">
        <v>418</v>
      </c>
      <c r="E736" s="533">
        <v>3550006</v>
      </c>
      <c r="F736" s="533">
        <v>13256</v>
      </c>
      <c r="G736" s="534">
        <v>39813</v>
      </c>
      <c r="H736" s="533">
        <v>1</v>
      </c>
      <c r="I736" s="532" t="s">
        <v>409</v>
      </c>
      <c r="J736" s="532" t="s">
        <v>2110</v>
      </c>
      <c r="K736" s="535">
        <v>3273.43</v>
      </c>
      <c r="L736" s="536"/>
      <c r="M736" s="537" t="s">
        <v>151</v>
      </c>
      <c r="N736" s="537" t="s">
        <v>141</v>
      </c>
      <c r="O736" s="538">
        <f t="shared" si="12"/>
        <v>1360.8961419963971</v>
      </c>
    </row>
    <row r="737" spans="1:15" s="225" customFormat="1" ht="31.5">
      <c r="A737" s="532" t="s">
        <v>406</v>
      </c>
      <c r="B737" s="533">
        <v>355</v>
      </c>
      <c r="C737" s="532" t="s">
        <v>416</v>
      </c>
      <c r="D737" s="532" t="s">
        <v>418</v>
      </c>
      <c r="E737" s="533">
        <v>3550006</v>
      </c>
      <c r="F737" s="533">
        <v>13270</v>
      </c>
      <c r="G737" s="534">
        <v>39813</v>
      </c>
      <c r="H737" s="533">
        <v>-2</v>
      </c>
      <c r="I737" s="532" t="s">
        <v>409</v>
      </c>
      <c r="J737" s="532" t="s">
        <v>2114</v>
      </c>
      <c r="K737" s="535">
        <v>-1208.3</v>
      </c>
      <c r="L737" s="536"/>
      <c r="M737" s="537" t="s">
        <v>151</v>
      </c>
      <c r="N737" s="537" t="s">
        <v>141</v>
      </c>
      <c r="O737" s="538">
        <f t="shared" si="12"/>
        <v>-502.33877259457103</v>
      </c>
    </row>
    <row r="738" spans="1:15" s="225" customFormat="1" ht="31.5">
      <c r="A738" s="532" t="s">
        <v>406</v>
      </c>
      <c r="B738" s="533">
        <v>355</v>
      </c>
      <c r="C738" s="532" t="s">
        <v>416</v>
      </c>
      <c r="D738" s="532" t="s">
        <v>418</v>
      </c>
      <c r="E738" s="533">
        <v>3550006</v>
      </c>
      <c r="F738" s="533">
        <v>13466</v>
      </c>
      <c r="G738" s="534">
        <v>40178</v>
      </c>
      <c r="H738" s="533">
        <v>10</v>
      </c>
      <c r="I738" s="532" t="s">
        <v>409</v>
      </c>
      <c r="J738" s="532" t="s">
        <v>2115</v>
      </c>
      <c r="K738" s="535">
        <v>28952.79</v>
      </c>
      <c r="L738" s="536"/>
      <c r="M738" s="537" t="s">
        <v>151</v>
      </c>
      <c r="N738" s="537" t="s">
        <v>141</v>
      </c>
      <c r="O738" s="538">
        <f t="shared" si="12"/>
        <v>12036.836043853655</v>
      </c>
    </row>
    <row r="739" spans="1:15" s="225" customFormat="1" ht="31.5">
      <c r="A739" s="532" t="s">
        <v>406</v>
      </c>
      <c r="B739" s="533">
        <v>355</v>
      </c>
      <c r="C739" s="532" t="s">
        <v>416</v>
      </c>
      <c r="D739" s="532" t="s">
        <v>418</v>
      </c>
      <c r="E739" s="533">
        <v>3550006</v>
      </c>
      <c r="F739" s="533">
        <v>13475</v>
      </c>
      <c r="G739" s="534">
        <v>40178</v>
      </c>
      <c r="H739" s="533">
        <v>-10</v>
      </c>
      <c r="I739" s="532" t="s">
        <v>409</v>
      </c>
      <c r="J739" s="532" t="s">
        <v>2115</v>
      </c>
      <c r="K739" s="535">
        <v>-4540.3</v>
      </c>
      <c r="L739" s="536"/>
      <c r="M739" s="537" t="s">
        <v>151</v>
      </c>
      <c r="N739" s="537" t="s">
        <v>141</v>
      </c>
      <c r="O739" s="538">
        <f t="shared" si="12"/>
        <v>-1887.5848127212869</v>
      </c>
    </row>
    <row r="740" spans="1:15" s="225" customFormat="1" ht="31.5">
      <c r="A740" s="532" t="s">
        <v>406</v>
      </c>
      <c r="B740" s="533">
        <v>355</v>
      </c>
      <c r="C740" s="532" t="s">
        <v>416</v>
      </c>
      <c r="D740" s="532" t="s">
        <v>418</v>
      </c>
      <c r="E740" s="533">
        <v>3550006</v>
      </c>
      <c r="F740" s="533">
        <v>13617</v>
      </c>
      <c r="G740" s="534">
        <v>40543</v>
      </c>
      <c r="H740" s="533">
        <v>2</v>
      </c>
      <c r="I740" s="532" t="s">
        <v>453</v>
      </c>
      <c r="J740" s="532" t="s">
        <v>2112</v>
      </c>
      <c r="K740" s="535">
        <v>9504.7199999999993</v>
      </c>
      <c r="L740" s="536"/>
      <c r="M740" s="537" t="s">
        <v>151</v>
      </c>
      <c r="N740" s="537" t="s">
        <v>141</v>
      </c>
      <c r="O740" s="538">
        <f t="shared" si="12"/>
        <v>3951.4933200819919</v>
      </c>
    </row>
    <row r="741" spans="1:15" s="225" customFormat="1" ht="31.5">
      <c r="A741" s="532" t="s">
        <v>406</v>
      </c>
      <c r="B741" s="533">
        <v>355</v>
      </c>
      <c r="C741" s="532" t="s">
        <v>416</v>
      </c>
      <c r="D741" s="532" t="s">
        <v>419</v>
      </c>
      <c r="E741" s="533">
        <v>3550007</v>
      </c>
      <c r="F741" s="533">
        <v>1559</v>
      </c>
      <c r="G741" s="534">
        <v>24956</v>
      </c>
      <c r="H741" s="533">
        <v>126</v>
      </c>
      <c r="I741" s="532" t="s">
        <v>409</v>
      </c>
      <c r="J741" s="532" t="s">
        <v>1996</v>
      </c>
      <c r="K741" s="535">
        <v>18702.3</v>
      </c>
      <c r="L741" s="536"/>
      <c r="M741" s="537" t="s">
        <v>151</v>
      </c>
      <c r="N741" s="537" t="s">
        <v>141</v>
      </c>
      <c r="O741" s="538">
        <f t="shared" si="12"/>
        <v>7775.29622336791</v>
      </c>
    </row>
    <row r="742" spans="1:15" s="225" customFormat="1" ht="31.5">
      <c r="A742" s="532" t="s">
        <v>406</v>
      </c>
      <c r="B742" s="533">
        <v>355</v>
      </c>
      <c r="C742" s="532" t="s">
        <v>416</v>
      </c>
      <c r="D742" s="532" t="s">
        <v>419</v>
      </c>
      <c r="E742" s="533">
        <v>3550007</v>
      </c>
      <c r="F742" s="533">
        <v>1560</v>
      </c>
      <c r="G742" s="534">
        <v>24956</v>
      </c>
      <c r="H742" s="533">
        <v>1</v>
      </c>
      <c r="I742" s="532" t="s">
        <v>409</v>
      </c>
      <c r="J742" s="532" t="s">
        <v>1997</v>
      </c>
      <c r="K742" s="535">
        <v>168.86</v>
      </c>
      <c r="L742" s="536"/>
      <c r="M742" s="537" t="s">
        <v>151</v>
      </c>
      <c r="N742" s="537" t="s">
        <v>141</v>
      </c>
      <c r="O742" s="538">
        <f t="shared" si="12"/>
        <v>70.201874650599407</v>
      </c>
    </row>
    <row r="743" spans="1:15" s="225" customFormat="1" ht="31.5">
      <c r="A743" s="532" t="s">
        <v>406</v>
      </c>
      <c r="B743" s="533">
        <v>355</v>
      </c>
      <c r="C743" s="532" t="s">
        <v>416</v>
      </c>
      <c r="D743" s="532" t="s">
        <v>419</v>
      </c>
      <c r="E743" s="533">
        <v>3550007</v>
      </c>
      <c r="F743" s="533">
        <v>1561</v>
      </c>
      <c r="G743" s="534">
        <v>24956</v>
      </c>
      <c r="H743" s="533">
        <v>73</v>
      </c>
      <c r="I743" s="532" t="s">
        <v>409</v>
      </c>
      <c r="J743" s="532" t="s">
        <v>1998</v>
      </c>
      <c r="K743" s="535">
        <v>18408.37</v>
      </c>
      <c r="L743" s="536"/>
      <c r="M743" s="537" t="s">
        <v>151</v>
      </c>
      <c r="N743" s="537" t="s">
        <v>141</v>
      </c>
      <c r="O743" s="538">
        <f t="shared" si="12"/>
        <v>7653.0977333995888</v>
      </c>
    </row>
    <row r="744" spans="1:15" s="225" customFormat="1" ht="31.5">
      <c r="A744" s="532" t="s">
        <v>406</v>
      </c>
      <c r="B744" s="533">
        <v>355</v>
      </c>
      <c r="C744" s="532" t="s">
        <v>416</v>
      </c>
      <c r="D744" s="532" t="s">
        <v>419</v>
      </c>
      <c r="E744" s="533">
        <v>3550007</v>
      </c>
      <c r="F744" s="533">
        <v>1562</v>
      </c>
      <c r="G744" s="534">
        <v>24956</v>
      </c>
      <c r="H744" s="542">
        <v>28</v>
      </c>
      <c r="I744" s="532" t="s">
        <v>409</v>
      </c>
      <c r="J744" s="532" t="s">
        <v>1999</v>
      </c>
      <c r="K744" s="535">
        <v>6950.39</v>
      </c>
      <c r="L744" s="536"/>
      <c r="M744" s="537" t="s">
        <v>151</v>
      </c>
      <c r="N744" s="537" t="s">
        <v>141</v>
      </c>
      <c r="O744" s="538">
        <f t="shared" si="12"/>
        <v>2889.5558898068202</v>
      </c>
    </row>
    <row r="745" spans="1:15" s="225" customFormat="1" ht="31.5">
      <c r="A745" s="532" t="s">
        <v>406</v>
      </c>
      <c r="B745" s="533">
        <v>355</v>
      </c>
      <c r="C745" s="532" t="s">
        <v>416</v>
      </c>
      <c r="D745" s="532" t="s">
        <v>419</v>
      </c>
      <c r="E745" s="533">
        <v>3550007</v>
      </c>
      <c r="F745" s="533">
        <v>1563</v>
      </c>
      <c r="G745" s="534">
        <v>24956</v>
      </c>
      <c r="H745" s="533">
        <v>67</v>
      </c>
      <c r="I745" s="532" t="s">
        <v>409</v>
      </c>
      <c r="J745" s="532" t="s">
        <v>2000</v>
      </c>
      <c r="K745" s="535">
        <v>16237.06</v>
      </c>
      <c r="L745" s="536"/>
      <c r="M745" s="537" t="s">
        <v>151</v>
      </c>
      <c r="N745" s="537" t="s">
        <v>141</v>
      </c>
      <c r="O745" s="538">
        <f t="shared" si="12"/>
        <v>6750.3970793216959</v>
      </c>
    </row>
    <row r="746" spans="1:15" s="225" customFormat="1" ht="31.5">
      <c r="A746" s="532" t="s">
        <v>406</v>
      </c>
      <c r="B746" s="533">
        <v>355</v>
      </c>
      <c r="C746" s="532" t="s">
        <v>416</v>
      </c>
      <c r="D746" s="532" t="s">
        <v>419</v>
      </c>
      <c r="E746" s="533">
        <v>3550007</v>
      </c>
      <c r="F746" s="533">
        <v>1566</v>
      </c>
      <c r="G746" s="534">
        <v>24956</v>
      </c>
      <c r="H746" s="539"/>
      <c r="I746" s="532" t="s">
        <v>409</v>
      </c>
      <c r="J746" s="532" t="s">
        <v>2116</v>
      </c>
      <c r="K746" s="535">
        <v>32.18</v>
      </c>
      <c r="L746" s="536"/>
      <c r="M746" s="537" t="s">
        <v>151</v>
      </c>
      <c r="N746" s="537" t="s">
        <v>141</v>
      </c>
      <c r="O746" s="538">
        <f t="shared" si="12"/>
        <v>13.378516678054536</v>
      </c>
    </row>
    <row r="747" spans="1:15" s="225" customFormat="1" ht="47.25">
      <c r="A747" s="532" t="s">
        <v>406</v>
      </c>
      <c r="B747" s="533">
        <v>355</v>
      </c>
      <c r="C747" s="532" t="s">
        <v>416</v>
      </c>
      <c r="D747" s="532" t="s">
        <v>419</v>
      </c>
      <c r="E747" s="533">
        <v>3550007</v>
      </c>
      <c r="F747" s="533">
        <v>1567</v>
      </c>
      <c r="G747" s="534">
        <v>24956</v>
      </c>
      <c r="H747" s="539"/>
      <c r="I747" s="532" t="s">
        <v>409</v>
      </c>
      <c r="J747" s="532" t="s">
        <v>2117</v>
      </c>
      <c r="K747" s="535">
        <v>12.15</v>
      </c>
      <c r="L747" s="536"/>
      <c r="M747" s="537" t="s">
        <v>151</v>
      </c>
      <c r="N747" s="537" t="s">
        <v>141</v>
      </c>
      <c r="O747" s="538">
        <f t="shared" si="12"/>
        <v>5.0512423131871538</v>
      </c>
    </row>
    <row r="748" spans="1:15" s="225" customFormat="1" ht="47.25">
      <c r="A748" s="532" t="s">
        <v>406</v>
      </c>
      <c r="B748" s="533">
        <v>355</v>
      </c>
      <c r="C748" s="532" t="s">
        <v>416</v>
      </c>
      <c r="D748" s="532" t="s">
        <v>419</v>
      </c>
      <c r="E748" s="533">
        <v>3550007</v>
      </c>
      <c r="F748" s="533">
        <v>1568</v>
      </c>
      <c r="G748" s="534">
        <v>24956</v>
      </c>
      <c r="H748" s="539"/>
      <c r="I748" s="532" t="s">
        <v>409</v>
      </c>
      <c r="J748" s="532" t="s">
        <v>2118</v>
      </c>
      <c r="K748" s="535">
        <v>28.38</v>
      </c>
      <c r="L748" s="536"/>
      <c r="M748" s="537" t="s">
        <v>151</v>
      </c>
      <c r="N748" s="537" t="s">
        <v>141</v>
      </c>
      <c r="O748" s="538">
        <f t="shared" si="12"/>
        <v>11.798704267345796</v>
      </c>
    </row>
    <row r="749" spans="1:15" s="225" customFormat="1" ht="31.5">
      <c r="A749" s="532" t="s">
        <v>406</v>
      </c>
      <c r="B749" s="533">
        <v>355</v>
      </c>
      <c r="C749" s="532" t="s">
        <v>416</v>
      </c>
      <c r="D749" s="532" t="s">
        <v>419</v>
      </c>
      <c r="E749" s="533">
        <v>3550007</v>
      </c>
      <c r="F749" s="533">
        <v>1569</v>
      </c>
      <c r="G749" s="534">
        <v>24956</v>
      </c>
      <c r="H749" s="533">
        <v>-2</v>
      </c>
      <c r="I749" s="532" t="s">
        <v>409</v>
      </c>
      <c r="J749" s="532" t="s">
        <v>2010</v>
      </c>
      <c r="K749" s="535">
        <v>-406.96</v>
      </c>
      <c r="L749" s="536"/>
      <c r="M749" s="537" t="s">
        <v>151</v>
      </c>
      <c r="N749" s="537" t="s">
        <v>141</v>
      </c>
      <c r="O749" s="538">
        <f t="shared" si="12"/>
        <v>-169.18959438474437</v>
      </c>
    </row>
    <row r="750" spans="1:15" s="225" customFormat="1" ht="31.5">
      <c r="A750" s="532" t="s">
        <v>406</v>
      </c>
      <c r="B750" s="533">
        <v>355</v>
      </c>
      <c r="C750" s="532" t="s">
        <v>416</v>
      </c>
      <c r="D750" s="532" t="s">
        <v>419</v>
      </c>
      <c r="E750" s="533">
        <v>3550007</v>
      </c>
      <c r="F750" s="533">
        <v>1570</v>
      </c>
      <c r="G750" s="534">
        <v>24951</v>
      </c>
      <c r="H750" s="533">
        <v>2</v>
      </c>
      <c r="I750" s="532" t="s">
        <v>409</v>
      </c>
      <c r="J750" s="532" t="s">
        <v>2005</v>
      </c>
      <c r="K750" s="535">
        <v>645.62</v>
      </c>
      <c r="L750" s="536"/>
      <c r="M750" s="537" t="s">
        <v>151</v>
      </c>
      <c r="N750" s="537" t="s">
        <v>141</v>
      </c>
      <c r="O750" s="538">
        <f t="shared" si="12"/>
        <v>268.41012857941485</v>
      </c>
    </row>
    <row r="751" spans="1:15" s="225" customFormat="1" ht="31.5">
      <c r="A751" s="532" t="s">
        <v>406</v>
      </c>
      <c r="B751" s="533">
        <v>355</v>
      </c>
      <c r="C751" s="532" t="s">
        <v>416</v>
      </c>
      <c r="D751" s="532" t="s">
        <v>419</v>
      </c>
      <c r="E751" s="533">
        <v>3550007</v>
      </c>
      <c r="F751" s="533">
        <v>1573</v>
      </c>
      <c r="G751" s="534">
        <v>25262</v>
      </c>
      <c r="H751" s="539"/>
      <c r="I751" s="532" t="s">
        <v>409</v>
      </c>
      <c r="J751" s="532" t="s">
        <v>2068</v>
      </c>
      <c r="K751" s="535">
        <v>9835.7900000000009</v>
      </c>
      <c r="L751" s="536"/>
      <c r="M751" s="537" t="s">
        <v>151</v>
      </c>
      <c r="N751" s="537" t="s">
        <v>141</v>
      </c>
      <c r="O751" s="538">
        <f t="shared" si="12"/>
        <v>4089.1323976644512</v>
      </c>
    </row>
    <row r="752" spans="1:15" s="225" customFormat="1" ht="31.5">
      <c r="A752" s="532" t="s">
        <v>406</v>
      </c>
      <c r="B752" s="533">
        <v>355</v>
      </c>
      <c r="C752" s="532" t="s">
        <v>416</v>
      </c>
      <c r="D752" s="532" t="s">
        <v>419</v>
      </c>
      <c r="E752" s="533">
        <v>3550007</v>
      </c>
      <c r="F752" s="533">
        <v>1574</v>
      </c>
      <c r="G752" s="534">
        <v>25507</v>
      </c>
      <c r="H752" s="533">
        <v>8</v>
      </c>
      <c r="I752" s="532" t="s">
        <v>409</v>
      </c>
      <c r="J752" s="532" t="s">
        <v>2008</v>
      </c>
      <c r="K752" s="535">
        <v>2456.06</v>
      </c>
      <c r="L752" s="536"/>
      <c r="M752" s="537" t="s">
        <v>151</v>
      </c>
      <c r="N752" s="537" t="s">
        <v>141</v>
      </c>
      <c r="O752" s="538">
        <f t="shared" si="12"/>
        <v>1021.0826498540281</v>
      </c>
    </row>
    <row r="753" spans="1:15" s="225" customFormat="1" ht="31.5">
      <c r="A753" s="532" t="s">
        <v>406</v>
      </c>
      <c r="B753" s="533">
        <v>355</v>
      </c>
      <c r="C753" s="532" t="s">
        <v>416</v>
      </c>
      <c r="D753" s="532" t="s">
        <v>419</v>
      </c>
      <c r="E753" s="533">
        <v>3550007</v>
      </c>
      <c r="F753" s="533">
        <v>1576</v>
      </c>
      <c r="G753" s="534">
        <v>25507</v>
      </c>
      <c r="H753" s="542">
        <v>32</v>
      </c>
      <c r="I753" s="532" t="s">
        <v>409</v>
      </c>
      <c r="J753" s="532" t="s">
        <v>2009</v>
      </c>
      <c r="K753" s="535">
        <v>7107.57</v>
      </c>
      <c r="L753" s="536"/>
      <c r="M753" s="537" t="s">
        <v>151</v>
      </c>
      <c r="N753" s="537" t="s">
        <v>141</v>
      </c>
      <c r="O753" s="538">
        <f t="shared" si="12"/>
        <v>2954.9019199950303</v>
      </c>
    </row>
    <row r="754" spans="1:15" s="225" customFormat="1" ht="31.5">
      <c r="A754" s="532" t="s">
        <v>406</v>
      </c>
      <c r="B754" s="533">
        <v>355</v>
      </c>
      <c r="C754" s="532" t="s">
        <v>416</v>
      </c>
      <c r="D754" s="532" t="s">
        <v>419</v>
      </c>
      <c r="E754" s="533">
        <v>3550007</v>
      </c>
      <c r="F754" s="533">
        <v>1577</v>
      </c>
      <c r="G754" s="534">
        <v>25293</v>
      </c>
      <c r="H754" s="542">
        <v>1</v>
      </c>
      <c r="I754" s="532" t="s">
        <v>409</v>
      </c>
      <c r="J754" s="532" t="s">
        <v>2119</v>
      </c>
      <c r="K754" s="535">
        <v>310.77</v>
      </c>
      <c r="L754" s="536"/>
      <c r="M754" s="537" t="s">
        <v>151</v>
      </c>
      <c r="N754" s="537" t="s">
        <v>141</v>
      </c>
      <c r="O754" s="538">
        <f t="shared" si="12"/>
        <v>129.19955338840919</v>
      </c>
    </row>
    <row r="755" spans="1:15" s="225" customFormat="1" ht="31.5">
      <c r="A755" s="532" t="s">
        <v>406</v>
      </c>
      <c r="B755" s="533">
        <v>355</v>
      </c>
      <c r="C755" s="532" t="s">
        <v>416</v>
      </c>
      <c r="D755" s="532" t="s">
        <v>419</v>
      </c>
      <c r="E755" s="533">
        <v>3550007</v>
      </c>
      <c r="F755" s="533">
        <v>1578</v>
      </c>
      <c r="G755" s="534">
        <v>25293</v>
      </c>
      <c r="H755" s="533">
        <v>1</v>
      </c>
      <c r="I755" s="532" t="s">
        <v>409</v>
      </c>
      <c r="J755" s="532" t="s">
        <v>2012</v>
      </c>
      <c r="K755" s="535">
        <v>437.11</v>
      </c>
      <c r="L755" s="536"/>
      <c r="M755" s="537" t="s">
        <v>151</v>
      </c>
      <c r="N755" s="537" t="s">
        <v>141</v>
      </c>
      <c r="O755" s="538">
        <f t="shared" si="12"/>
        <v>181.72415864339399</v>
      </c>
    </row>
    <row r="756" spans="1:15" s="225" customFormat="1" ht="31.5">
      <c r="A756" s="532" t="s">
        <v>406</v>
      </c>
      <c r="B756" s="533">
        <v>355</v>
      </c>
      <c r="C756" s="532" t="s">
        <v>416</v>
      </c>
      <c r="D756" s="532" t="s">
        <v>419</v>
      </c>
      <c r="E756" s="533">
        <v>3550007</v>
      </c>
      <c r="F756" s="533">
        <v>1581</v>
      </c>
      <c r="G756" s="534">
        <v>25507</v>
      </c>
      <c r="H756" s="533">
        <v>8</v>
      </c>
      <c r="I756" s="532" t="s">
        <v>409</v>
      </c>
      <c r="J756" s="532" t="s">
        <v>1997</v>
      </c>
      <c r="K756" s="535">
        <v>3064.58</v>
      </c>
      <c r="L756" s="536"/>
      <c r="M756" s="537" t="s">
        <v>151</v>
      </c>
      <c r="N756" s="537" t="s">
        <v>141</v>
      </c>
      <c r="O756" s="538">
        <f t="shared" si="12"/>
        <v>1274.0688204236285</v>
      </c>
    </row>
    <row r="757" spans="1:15" s="225" customFormat="1" ht="31.5">
      <c r="A757" s="532" t="s">
        <v>406</v>
      </c>
      <c r="B757" s="533">
        <v>355</v>
      </c>
      <c r="C757" s="532" t="s">
        <v>416</v>
      </c>
      <c r="D757" s="532" t="s">
        <v>419</v>
      </c>
      <c r="E757" s="533">
        <v>3550007</v>
      </c>
      <c r="F757" s="533">
        <v>1582</v>
      </c>
      <c r="G757" s="534">
        <v>25627</v>
      </c>
      <c r="H757" s="533">
        <v>1</v>
      </c>
      <c r="I757" s="532" t="s">
        <v>409</v>
      </c>
      <c r="J757" s="532" t="s">
        <v>2120</v>
      </c>
      <c r="K757" s="535">
        <v>903.09</v>
      </c>
      <c r="L757" s="536"/>
      <c r="M757" s="537" t="s">
        <v>151</v>
      </c>
      <c r="N757" s="537" t="s">
        <v>141</v>
      </c>
      <c r="O757" s="538">
        <f t="shared" si="12"/>
        <v>375.45073420709355</v>
      </c>
    </row>
    <row r="758" spans="1:15" s="225" customFormat="1" ht="31.5">
      <c r="A758" s="532" t="s">
        <v>406</v>
      </c>
      <c r="B758" s="533">
        <v>355</v>
      </c>
      <c r="C758" s="532" t="s">
        <v>416</v>
      </c>
      <c r="D758" s="532" t="s">
        <v>419</v>
      </c>
      <c r="E758" s="533">
        <v>3550007</v>
      </c>
      <c r="F758" s="533">
        <v>1583</v>
      </c>
      <c r="G758" s="534">
        <v>25627</v>
      </c>
      <c r="H758" s="539"/>
      <c r="I758" s="532" t="s">
        <v>409</v>
      </c>
      <c r="J758" s="532" t="s">
        <v>2013</v>
      </c>
      <c r="K758" s="535">
        <v>575.98</v>
      </c>
      <c r="L758" s="536"/>
      <c r="M758" s="537" t="s">
        <v>151</v>
      </c>
      <c r="N758" s="537" t="s">
        <v>141</v>
      </c>
      <c r="O758" s="538">
        <f t="shared" si="12"/>
        <v>239.45798745263679</v>
      </c>
    </row>
    <row r="759" spans="1:15" s="225" customFormat="1" ht="31.5">
      <c r="A759" s="532" t="s">
        <v>406</v>
      </c>
      <c r="B759" s="533">
        <v>355</v>
      </c>
      <c r="C759" s="532" t="s">
        <v>416</v>
      </c>
      <c r="D759" s="532" t="s">
        <v>419</v>
      </c>
      <c r="E759" s="533">
        <v>3550007</v>
      </c>
      <c r="F759" s="533">
        <v>1584</v>
      </c>
      <c r="G759" s="534">
        <v>25627</v>
      </c>
      <c r="H759" s="533">
        <v>1</v>
      </c>
      <c r="I759" s="532" t="s">
        <v>409</v>
      </c>
      <c r="J759" s="532" t="s">
        <v>2005</v>
      </c>
      <c r="K759" s="535">
        <v>638.46</v>
      </c>
      <c r="L759" s="536"/>
      <c r="M759" s="537" t="s">
        <v>151</v>
      </c>
      <c r="N759" s="537" t="s">
        <v>141</v>
      </c>
      <c r="O759" s="538">
        <f t="shared" si="12"/>
        <v>265.43342940555311</v>
      </c>
    </row>
    <row r="760" spans="1:15" s="225" customFormat="1" ht="31.5">
      <c r="A760" s="532" t="s">
        <v>406</v>
      </c>
      <c r="B760" s="533">
        <v>355</v>
      </c>
      <c r="C760" s="532" t="s">
        <v>416</v>
      </c>
      <c r="D760" s="532" t="s">
        <v>419</v>
      </c>
      <c r="E760" s="533">
        <v>3550007</v>
      </c>
      <c r="F760" s="533">
        <v>1585</v>
      </c>
      <c r="G760" s="534">
        <v>25627</v>
      </c>
      <c r="H760" s="542">
        <v>-1</v>
      </c>
      <c r="I760" s="532" t="s">
        <v>409</v>
      </c>
      <c r="J760" s="532" t="s">
        <v>2010</v>
      </c>
      <c r="K760" s="535">
        <v>-242.69</v>
      </c>
      <c r="L760" s="536"/>
      <c r="M760" s="537" t="s">
        <v>151</v>
      </c>
      <c r="N760" s="537" t="s">
        <v>141</v>
      </c>
      <c r="O760" s="538">
        <f t="shared" si="12"/>
        <v>-100.8959668302379</v>
      </c>
    </row>
    <row r="761" spans="1:15" s="225" customFormat="1" ht="31.5">
      <c r="A761" s="532" t="s">
        <v>406</v>
      </c>
      <c r="B761" s="533">
        <v>355</v>
      </c>
      <c r="C761" s="532" t="s">
        <v>416</v>
      </c>
      <c r="D761" s="532" t="s">
        <v>419</v>
      </c>
      <c r="E761" s="533">
        <v>3550007</v>
      </c>
      <c r="F761" s="533">
        <v>1586</v>
      </c>
      <c r="G761" s="534">
        <v>25780</v>
      </c>
      <c r="H761" s="542">
        <v>-1</v>
      </c>
      <c r="I761" s="532" t="s">
        <v>409</v>
      </c>
      <c r="J761" s="532" t="s">
        <v>2014</v>
      </c>
      <c r="K761" s="535">
        <v>-168.86</v>
      </c>
      <c r="L761" s="536"/>
      <c r="M761" s="537" t="s">
        <v>151</v>
      </c>
      <c r="N761" s="537" t="s">
        <v>141</v>
      </c>
      <c r="O761" s="538">
        <f t="shared" si="12"/>
        <v>-70.201874650599407</v>
      </c>
    </row>
    <row r="762" spans="1:15" s="225" customFormat="1" ht="31.5">
      <c r="A762" s="532" t="s">
        <v>406</v>
      </c>
      <c r="B762" s="533">
        <v>355</v>
      </c>
      <c r="C762" s="532" t="s">
        <v>416</v>
      </c>
      <c r="D762" s="532" t="s">
        <v>419</v>
      </c>
      <c r="E762" s="533">
        <v>3550007</v>
      </c>
      <c r="F762" s="533">
        <v>1587</v>
      </c>
      <c r="G762" s="534">
        <v>25780</v>
      </c>
      <c r="H762" s="533">
        <v>11</v>
      </c>
      <c r="I762" s="532" t="s">
        <v>409</v>
      </c>
      <c r="J762" s="532" t="s">
        <v>2015</v>
      </c>
      <c r="K762" s="535">
        <v>3484.02</v>
      </c>
      <c r="L762" s="536"/>
      <c r="M762" s="537" t="s">
        <v>151</v>
      </c>
      <c r="N762" s="537" t="s">
        <v>141</v>
      </c>
      <c r="O762" s="538">
        <f t="shared" si="12"/>
        <v>1448.4468513572269</v>
      </c>
    </row>
    <row r="763" spans="1:15" s="225" customFormat="1" ht="31.5">
      <c r="A763" s="532" t="s">
        <v>406</v>
      </c>
      <c r="B763" s="533">
        <v>355</v>
      </c>
      <c r="C763" s="532" t="s">
        <v>416</v>
      </c>
      <c r="D763" s="532" t="s">
        <v>419</v>
      </c>
      <c r="E763" s="533">
        <v>3550007</v>
      </c>
      <c r="F763" s="533">
        <v>1589</v>
      </c>
      <c r="G763" s="534">
        <v>25902</v>
      </c>
      <c r="H763" s="533">
        <v>1</v>
      </c>
      <c r="I763" s="532" t="s">
        <v>409</v>
      </c>
      <c r="J763" s="532" t="s">
        <v>2121</v>
      </c>
      <c r="K763" s="535">
        <v>156.37</v>
      </c>
      <c r="L763" s="536"/>
      <c r="M763" s="537" t="s">
        <v>151</v>
      </c>
      <c r="N763" s="537" t="s">
        <v>141</v>
      </c>
      <c r="O763" s="538">
        <f t="shared" si="12"/>
        <v>65.009280700664632</v>
      </c>
    </row>
    <row r="764" spans="1:15" s="225" customFormat="1" ht="31.5">
      <c r="A764" s="532" t="s">
        <v>406</v>
      </c>
      <c r="B764" s="533">
        <v>355</v>
      </c>
      <c r="C764" s="532" t="s">
        <v>416</v>
      </c>
      <c r="D764" s="532" t="s">
        <v>419</v>
      </c>
      <c r="E764" s="533">
        <v>3550007</v>
      </c>
      <c r="F764" s="533">
        <v>1590</v>
      </c>
      <c r="G764" s="534">
        <v>25902</v>
      </c>
      <c r="H764" s="539"/>
      <c r="I764" s="532" t="s">
        <v>409</v>
      </c>
      <c r="J764" s="532" t="s">
        <v>2122</v>
      </c>
      <c r="K764" s="535">
        <v>1587.66</v>
      </c>
      <c r="L764" s="536"/>
      <c r="M764" s="537" t="s">
        <v>151</v>
      </c>
      <c r="N764" s="537" t="s">
        <v>141</v>
      </c>
      <c r="O764" s="538">
        <f t="shared" si="12"/>
        <v>660.05393999627302</v>
      </c>
    </row>
    <row r="765" spans="1:15" s="225" customFormat="1" ht="31.5">
      <c r="A765" s="532" t="s">
        <v>406</v>
      </c>
      <c r="B765" s="533">
        <v>355</v>
      </c>
      <c r="C765" s="532" t="s">
        <v>416</v>
      </c>
      <c r="D765" s="532" t="s">
        <v>419</v>
      </c>
      <c r="E765" s="533">
        <v>3550007</v>
      </c>
      <c r="F765" s="533">
        <v>1592</v>
      </c>
      <c r="G765" s="534">
        <v>26145</v>
      </c>
      <c r="H765" s="533">
        <v>10</v>
      </c>
      <c r="I765" s="532" t="s">
        <v>409</v>
      </c>
      <c r="J765" s="532" t="s">
        <v>2016</v>
      </c>
      <c r="K765" s="535">
        <v>4687.78</v>
      </c>
      <c r="L765" s="536"/>
      <c r="M765" s="537" t="s">
        <v>151</v>
      </c>
      <c r="N765" s="537" t="s">
        <v>141</v>
      </c>
      <c r="O765" s="538">
        <f t="shared" si="12"/>
        <v>1948.898163861109</v>
      </c>
    </row>
    <row r="766" spans="1:15" s="225" customFormat="1" ht="31.5">
      <c r="A766" s="532" t="s">
        <v>406</v>
      </c>
      <c r="B766" s="533">
        <v>355</v>
      </c>
      <c r="C766" s="532" t="s">
        <v>416</v>
      </c>
      <c r="D766" s="532" t="s">
        <v>419</v>
      </c>
      <c r="E766" s="533">
        <v>3550007</v>
      </c>
      <c r="F766" s="533">
        <v>1593</v>
      </c>
      <c r="G766" s="534">
        <v>26329</v>
      </c>
      <c r="H766" s="539"/>
      <c r="I766" s="532" t="s">
        <v>409</v>
      </c>
      <c r="J766" s="532" t="s">
        <v>1995</v>
      </c>
      <c r="K766" s="535">
        <v>30.92</v>
      </c>
      <c r="L766" s="536"/>
      <c r="M766" s="537" t="s">
        <v>151</v>
      </c>
      <c r="N766" s="537" t="s">
        <v>141</v>
      </c>
      <c r="O766" s="538">
        <f t="shared" si="12"/>
        <v>12.854684141872164</v>
      </c>
    </row>
    <row r="767" spans="1:15" s="225" customFormat="1" ht="31.5">
      <c r="A767" s="532" t="s">
        <v>406</v>
      </c>
      <c r="B767" s="533">
        <v>355</v>
      </c>
      <c r="C767" s="532" t="s">
        <v>416</v>
      </c>
      <c r="D767" s="532" t="s">
        <v>419</v>
      </c>
      <c r="E767" s="533">
        <v>3550007</v>
      </c>
      <c r="F767" s="533">
        <v>1594</v>
      </c>
      <c r="G767" s="534">
        <v>26389</v>
      </c>
      <c r="H767" s="533">
        <v>1</v>
      </c>
      <c r="I767" s="532" t="s">
        <v>409</v>
      </c>
      <c r="J767" s="532" t="s">
        <v>2123</v>
      </c>
      <c r="K767" s="535">
        <v>408.4</v>
      </c>
      <c r="L767" s="536"/>
      <c r="M767" s="537" t="s">
        <v>151</v>
      </c>
      <c r="N767" s="537" t="s">
        <v>141</v>
      </c>
      <c r="O767" s="538">
        <f t="shared" si="12"/>
        <v>169.78826014038137</v>
      </c>
    </row>
    <row r="768" spans="1:15" s="225" customFormat="1" ht="31.5">
      <c r="A768" s="532" t="s">
        <v>406</v>
      </c>
      <c r="B768" s="533">
        <v>355</v>
      </c>
      <c r="C768" s="532" t="s">
        <v>416</v>
      </c>
      <c r="D768" s="532" t="s">
        <v>419</v>
      </c>
      <c r="E768" s="533">
        <v>3550007</v>
      </c>
      <c r="F768" s="533">
        <v>1595</v>
      </c>
      <c r="G768" s="534">
        <v>26389</v>
      </c>
      <c r="H768" s="539"/>
      <c r="I768" s="532" t="s">
        <v>409</v>
      </c>
      <c r="J768" s="532" t="s">
        <v>2124</v>
      </c>
      <c r="K768" s="535">
        <v>816.12</v>
      </c>
      <c r="L768" s="536"/>
      <c r="M768" s="537" t="s">
        <v>151</v>
      </c>
      <c r="N768" s="537" t="s">
        <v>141</v>
      </c>
      <c r="O768" s="538">
        <f t="shared" si="12"/>
        <v>339.29381700726748</v>
      </c>
    </row>
    <row r="769" spans="1:15" s="225" customFormat="1" ht="31.5">
      <c r="A769" s="532" t="s">
        <v>406</v>
      </c>
      <c r="B769" s="533">
        <v>355</v>
      </c>
      <c r="C769" s="532" t="s">
        <v>416</v>
      </c>
      <c r="D769" s="532" t="s">
        <v>419</v>
      </c>
      <c r="E769" s="533">
        <v>3550007</v>
      </c>
      <c r="F769" s="533">
        <v>1596</v>
      </c>
      <c r="G769" s="534">
        <v>26542</v>
      </c>
      <c r="H769" s="533">
        <v>3</v>
      </c>
      <c r="I769" s="532" t="s">
        <v>409</v>
      </c>
      <c r="J769" s="532" t="s">
        <v>2005</v>
      </c>
      <c r="K769" s="535">
        <v>1760.14</v>
      </c>
      <c r="L769" s="536"/>
      <c r="M769" s="537" t="s">
        <v>151</v>
      </c>
      <c r="N769" s="537" t="s">
        <v>141</v>
      </c>
      <c r="O769" s="538">
        <f t="shared" si="12"/>
        <v>731.76079383812657</v>
      </c>
    </row>
    <row r="770" spans="1:15" s="225" customFormat="1" ht="31.5">
      <c r="A770" s="532" t="s">
        <v>406</v>
      </c>
      <c r="B770" s="533">
        <v>355</v>
      </c>
      <c r="C770" s="532" t="s">
        <v>416</v>
      </c>
      <c r="D770" s="532" t="s">
        <v>419</v>
      </c>
      <c r="E770" s="533">
        <v>3550007</v>
      </c>
      <c r="F770" s="533">
        <v>1597</v>
      </c>
      <c r="G770" s="534">
        <v>26542</v>
      </c>
      <c r="H770" s="533">
        <v>-3</v>
      </c>
      <c r="I770" s="532" t="s">
        <v>409</v>
      </c>
      <c r="J770" s="532" t="s">
        <v>2010</v>
      </c>
      <c r="K770" s="535">
        <v>-775.38</v>
      </c>
      <c r="L770" s="536"/>
      <c r="M770" s="537" t="s">
        <v>151</v>
      </c>
      <c r="N770" s="537" t="s">
        <v>141</v>
      </c>
      <c r="O770" s="538">
        <f t="shared" si="12"/>
        <v>-322.35656500403746</v>
      </c>
    </row>
    <row r="771" spans="1:15" s="225" customFormat="1" ht="31.5">
      <c r="A771" s="532" t="s">
        <v>406</v>
      </c>
      <c r="B771" s="533">
        <v>355</v>
      </c>
      <c r="C771" s="532" t="s">
        <v>416</v>
      </c>
      <c r="D771" s="532" t="s">
        <v>419</v>
      </c>
      <c r="E771" s="533">
        <v>3550007</v>
      </c>
      <c r="F771" s="533">
        <v>1598</v>
      </c>
      <c r="G771" s="534">
        <v>26542</v>
      </c>
      <c r="H771" s="533">
        <v>1</v>
      </c>
      <c r="I771" s="532" t="s">
        <v>409</v>
      </c>
      <c r="J771" s="532" t="s">
        <v>2071</v>
      </c>
      <c r="K771" s="535">
        <v>413.74</v>
      </c>
      <c r="L771" s="536"/>
      <c r="M771" s="537" t="s">
        <v>151</v>
      </c>
      <c r="N771" s="537" t="s">
        <v>141</v>
      </c>
      <c r="O771" s="538">
        <f t="shared" si="12"/>
        <v>172.00831231753523</v>
      </c>
    </row>
    <row r="772" spans="1:15" s="225" customFormat="1" ht="31.5">
      <c r="A772" s="532" t="s">
        <v>406</v>
      </c>
      <c r="B772" s="533">
        <v>355</v>
      </c>
      <c r="C772" s="532" t="s">
        <v>416</v>
      </c>
      <c r="D772" s="532" t="s">
        <v>419</v>
      </c>
      <c r="E772" s="533">
        <v>3550007</v>
      </c>
      <c r="F772" s="533">
        <v>1599</v>
      </c>
      <c r="G772" s="534">
        <v>26754</v>
      </c>
      <c r="H772" s="533">
        <v>4</v>
      </c>
      <c r="I772" s="532" t="s">
        <v>409</v>
      </c>
      <c r="J772" s="532" t="s">
        <v>2005</v>
      </c>
      <c r="K772" s="535">
        <v>1624.32</v>
      </c>
      <c r="L772" s="536"/>
      <c r="M772" s="537" t="s">
        <v>151</v>
      </c>
      <c r="N772" s="537" t="s">
        <v>141</v>
      </c>
      <c r="O772" s="538">
        <f t="shared" si="12"/>
        <v>675.29497235853148</v>
      </c>
    </row>
    <row r="773" spans="1:15" s="225" customFormat="1" ht="31.5">
      <c r="A773" s="532" t="s">
        <v>406</v>
      </c>
      <c r="B773" s="533">
        <v>355</v>
      </c>
      <c r="C773" s="532" t="s">
        <v>416</v>
      </c>
      <c r="D773" s="532" t="s">
        <v>419</v>
      </c>
      <c r="E773" s="533">
        <v>3550007</v>
      </c>
      <c r="F773" s="533">
        <v>1600</v>
      </c>
      <c r="G773" s="534">
        <v>26754</v>
      </c>
      <c r="H773" s="533">
        <v>-4</v>
      </c>
      <c r="I773" s="532" t="s">
        <v>409</v>
      </c>
      <c r="J773" s="532" t="s">
        <v>2010</v>
      </c>
      <c r="K773" s="535">
        <v>-1060.1199999999999</v>
      </c>
      <c r="L773" s="536"/>
      <c r="M773" s="537" t="s">
        <v>151</v>
      </c>
      <c r="N773" s="537" t="s">
        <v>141</v>
      </c>
      <c r="O773" s="538">
        <f t="shared" si="12"/>
        <v>-440.73440337909176</v>
      </c>
    </row>
    <row r="774" spans="1:15" s="225" customFormat="1" ht="31.5">
      <c r="A774" s="532" t="s">
        <v>406</v>
      </c>
      <c r="B774" s="533">
        <v>355</v>
      </c>
      <c r="C774" s="532" t="s">
        <v>416</v>
      </c>
      <c r="D774" s="532" t="s">
        <v>419</v>
      </c>
      <c r="E774" s="533">
        <v>3550007</v>
      </c>
      <c r="F774" s="533">
        <v>1601</v>
      </c>
      <c r="G774" s="534">
        <v>26754</v>
      </c>
      <c r="H774" s="533">
        <v>1</v>
      </c>
      <c r="I774" s="532" t="s">
        <v>409</v>
      </c>
      <c r="J774" s="532" t="s">
        <v>2019</v>
      </c>
      <c r="K774" s="535">
        <v>667.85</v>
      </c>
      <c r="L774" s="536"/>
      <c r="M774" s="537" t="s">
        <v>151</v>
      </c>
      <c r="N774" s="537" t="s">
        <v>141</v>
      </c>
      <c r="O774" s="538">
        <f t="shared" si="12"/>
        <v>277.65203118206097</v>
      </c>
    </row>
    <row r="775" spans="1:15" s="225" customFormat="1" ht="31.5">
      <c r="A775" s="532" t="s">
        <v>406</v>
      </c>
      <c r="B775" s="533">
        <v>355</v>
      </c>
      <c r="C775" s="532" t="s">
        <v>416</v>
      </c>
      <c r="D775" s="532" t="s">
        <v>419</v>
      </c>
      <c r="E775" s="533">
        <v>3550007</v>
      </c>
      <c r="F775" s="533">
        <v>1602</v>
      </c>
      <c r="G775" s="534">
        <v>27029</v>
      </c>
      <c r="H775" s="542">
        <v>1</v>
      </c>
      <c r="I775" s="532" t="s">
        <v>409</v>
      </c>
      <c r="J775" s="532" t="s">
        <v>2005</v>
      </c>
      <c r="K775" s="535">
        <v>820.69</v>
      </c>
      <c r="L775" s="536"/>
      <c r="M775" s="537" t="s">
        <v>151</v>
      </c>
      <c r="N775" s="537" t="s">
        <v>141</v>
      </c>
      <c r="O775" s="538">
        <f t="shared" si="12"/>
        <v>341.19374930119881</v>
      </c>
    </row>
    <row r="776" spans="1:15" s="225" customFormat="1" ht="31.5">
      <c r="A776" s="532" t="s">
        <v>406</v>
      </c>
      <c r="B776" s="533">
        <v>355</v>
      </c>
      <c r="C776" s="532" t="s">
        <v>416</v>
      </c>
      <c r="D776" s="532" t="s">
        <v>419</v>
      </c>
      <c r="E776" s="533">
        <v>3550007</v>
      </c>
      <c r="F776" s="533">
        <v>1603</v>
      </c>
      <c r="G776" s="534">
        <v>27029</v>
      </c>
      <c r="H776" s="533">
        <v>-1</v>
      </c>
      <c r="I776" s="532" t="s">
        <v>409</v>
      </c>
      <c r="J776" s="532" t="s">
        <v>2010</v>
      </c>
      <c r="K776" s="535">
        <v>-266.52</v>
      </c>
      <c r="L776" s="536"/>
      <c r="M776" s="537" t="s">
        <v>151</v>
      </c>
      <c r="N776" s="537" t="s">
        <v>141</v>
      </c>
      <c r="O776" s="538">
        <f t="shared" si="12"/>
        <v>-110.803053605814</v>
      </c>
    </row>
    <row r="777" spans="1:15" s="225" customFormat="1" ht="31.5">
      <c r="A777" s="532" t="s">
        <v>406</v>
      </c>
      <c r="B777" s="533">
        <v>355</v>
      </c>
      <c r="C777" s="532" t="s">
        <v>416</v>
      </c>
      <c r="D777" s="532" t="s">
        <v>419</v>
      </c>
      <c r="E777" s="533">
        <v>3550007</v>
      </c>
      <c r="F777" s="533">
        <v>1605</v>
      </c>
      <c r="G777" s="534">
        <v>27210</v>
      </c>
      <c r="H777" s="533">
        <v>-3</v>
      </c>
      <c r="I777" s="532" t="s">
        <v>409</v>
      </c>
      <c r="J777" s="532" t="s">
        <v>2010</v>
      </c>
      <c r="K777" s="535">
        <v>-804.27</v>
      </c>
      <c r="L777" s="536"/>
      <c r="M777" s="537" t="s">
        <v>151</v>
      </c>
      <c r="N777" s="537" t="s">
        <v>141</v>
      </c>
      <c r="O777" s="538">
        <f t="shared" si="12"/>
        <v>-334.36729672650472</v>
      </c>
    </row>
    <row r="778" spans="1:15" s="225" customFormat="1" ht="31.5">
      <c r="A778" s="532" t="s">
        <v>406</v>
      </c>
      <c r="B778" s="533">
        <v>355</v>
      </c>
      <c r="C778" s="532" t="s">
        <v>416</v>
      </c>
      <c r="D778" s="532" t="s">
        <v>419</v>
      </c>
      <c r="E778" s="533">
        <v>3550007</v>
      </c>
      <c r="F778" s="533">
        <v>1606</v>
      </c>
      <c r="G778" s="534">
        <v>27210</v>
      </c>
      <c r="H778" s="533">
        <v>3</v>
      </c>
      <c r="I778" s="532" t="s">
        <v>409</v>
      </c>
      <c r="J778" s="532" t="s">
        <v>2005</v>
      </c>
      <c r="K778" s="535">
        <v>1606.01</v>
      </c>
      <c r="L778" s="536"/>
      <c r="M778" s="537" t="s">
        <v>151</v>
      </c>
      <c r="N778" s="537" t="s">
        <v>141</v>
      </c>
      <c r="O778" s="538">
        <f t="shared" si="12"/>
        <v>667.68277097956388</v>
      </c>
    </row>
    <row r="779" spans="1:15" s="225" customFormat="1" ht="31.5">
      <c r="A779" s="532" t="s">
        <v>406</v>
      </c>
      <c r="B779" s="533">
        <v>355</v>
      </c>
      <c r="C779" s="532" t="s">
        <v>416</v>
      </c>
      <c r="D779" s="532" t="s">
        <v>419</v>
      </c>
      <c r="E779" s="533">
        <v>3550007</v>
      </c>
      <c r="F779" s="533">
        <v>1607</v>
      </c>
      <c r="G779" s="534">
        <v>27484</v>
      </c>
      <c r="H779" s="533">
        <v>4</v>
      </c>
      <c r="I779" s="532" t="s">
        <v>409</v>
      </c>
      <c r="J779" s="532" t="s">
        <v>2072</v>
      </c>
      <c r="K779" s="535">
        <v>2063.77</v>
      </c>
      <c r="L779" s="536"/>
      <c r="M779" s="537" t="s">
        <v>151</v>
      </c>
      <c r="N779" s="537" t="s">
        <v>141</v>
      </c>
      <c r="O779" s="538">
        <f t="shared" si="12"/>
        <v>857.99196285483561</v>
      </c>
    </row>
    <row r="780" spans="1:15" s="225" customFormat="1" ht="31.5">
      <c r="A780" s="532" t="s">
        <v>406</v>
      </c>
      <c r="B780" s="533">
        <v>355</v>
      </c>
      <c r="C780" s="532" t="s">
        <v>416</v>
      </c>
      <c r="D780" s="532" t="s">
        <v>419</v>
      </c>
      <c r="E780" s="533">
        <v>3550007</v>
      </c>
      <c r="F780" s="533">
        <v>1608</v>
      </c>
      <c r="G780" s="534">
        <v>27484</v>
      </c>
      <c r="H780" s="533">
        <v>-2</v>
      </c>
      <c r="I780" s="532" t="s">
        <v>409</v>
      </c>
      <c r="J780" s="532" t="s">
        <v>2022</v>
      </c>
      <c r="K780" s="535">
        <v>-536.17999999999995</v>
      </c>
      <c r="L780" s="536"/>
      <c r="M780" s="537" t="s">
        <v>151</v>
      </c>
      <c r="N780" s="537" t="s">
        <v>141</v>
      </c>
      <c r="O780" s="538">
        <f t="shared" si="12"/>
        <v>-222.91153115100312</v>
      </c>
    </row>
    <row r="781" spans="1:15" s="225" customFormat="1" ht="31.5">
      <c r="A781" s="532" t="s">
        <v>406</v>
      </c>
      <c r="B781" s="533">
        <v>355</v>
      </c>
      <c r="C781" s="532" t="s">
        <v>416</v>
      </c>
      <c r="D781" s="532" t="s">
        <v>419</v>
      </c>
      <c r="E781" s="533">
        <v>3550007</v>
      </c>
      <c r="F781" s="533">
        <v>1609</v>
      </c>
      <c r="G781" s="534">
        <v>27484</v>
      </c>
      <c r="H781" s="533">
        <v>1</v>
      </c>
      <c r="I781" s="532" t="s">
        <v>409</v>
      </c>
      <c r="J781" s="532" t="s">
        <v>2073</v>
      </c>
      <c r="K781" s="535">
        <v>303.82</v>
      </c>
      <c r="L781" s="536"/>
      <c r="M781" s="537" t="s">
        <v>151</v>
      </c>
      <c r="N781" s="537" t="s">
        <v>141</v>
      </c>
      <c r="O781" s="538">
        <f t="shared" si="12"/>
        <v>126.31015963724452</v>
      </c>
    </row>
    <row r="782" spans="1:15" s="225" customFormat="1" ht="31.5">
      <c r="A782" s="532" t="s">
        <v>406</v>
      </c>
      <c r="B782" s="533">
        <v>355</v>
      </c>
      <c r="C782" s="532" t="s">
        <v>416</v>
      </c>
      <c r="D782" s="532" t="s">
        <v>419</v>
      </c>
      <c r="E782" s="533">
        <v>3550007</v>
      </c>
      <c r="F782" s="533">
        <v>1610</v>
      </c>
      <c r="G782" s="534">
        <v>27667</v>
      </c>
      <c r="H782" s="542">
        <v>2</v>
      </c>
      <c r="I782" s="532" t="s">
        <v>409</v>
      </c>
      <c r="J782" s="532" t="s">
        <v>2005</v>
      </c>
      <c r="K782" s="535">
        <v>1210.95</v>
      </c>
      <c r="L782" s="536"/>
      <c r="M782" s="537" t="s">
        <v>151</v>
      </c>
      <c r="N782" s="537" t="s">
        <v>141</v>
      </c>
      <c r="O782" s="538">
        <f t="shared" si="12"/>
        <v>503.44048388098633</v>
      </c>
    </row>
    <row r="783" spans="1:15" s="225" customFormat="1" ht="31.5">
      <c r="A783" s="532" t="s">
        <v>406</v>
      </c>
      <c r="B783" s="533">
        <v>355</v>
      </c>
      <c r="C783" s="532" t="s">
        <v>416</v>
      </c>
      <c r="D783" s="532" t="s">
        <v>419</v>
      </c>
      <c r="E783" s="533">
        <v>3550007</v>
      </c>
      <c r="F783" s="533">
        <v>1611</v>
      </c>
      <c r="G783" s="534">
        <v>27667</v>
      </c>
      <c r="H783" s="533">
        <v>-2</v>
      </c>
      <c r="I783" s="532" t="s">
        <v>409</v>
      </c>
      <c r="J783" s="532" t="s">
        <v>2010</v>
      </c>
      <c r="K783" s="535">
        <v>-538.66</v>
      </c>
      <c r="L783" s="536"/>
      <c r="M783" s="537" t="s">
        <v>151</v>
      </c>
      <c r="N783" s="537" t="s">
        <v>141</v>
      </c>
      <c r="O783" s="538">
        <f t="shared" si="12"/>
        <v>-223.94256661904461</v>
      </c>
    </row>
    <row r="784" spans="1:15" s="225" customFormat="1" ht="31.5">
      <c r="A784" s="532" t="s">
        <v>406</v>
      </c>
      <c r="B784" s="533">
        <v>355</v>
      </c>
      <c r="C784" s="532" t="s">
        <v>416</v>
      </c>
      <c r="D784" s="532" t="s">
        <v>419</v>
      </c>
      <c r="E784" s="533">
        <v>3550007</v>
      </c>
      <c r="F784" s="533">
        <v>1612</v>
      </c>
      <c r="G784" s="534">
        <v>27667</v>
      </c>
      <c r="H784" s="533">
        <v>3</v>
      </c>
      <c r="I784" s="532" t="s">
        <v>409</v>
      </c>
      <c r="J784" s="532" t="s">
        <v>2025</v>
      </c>
      <c r="K784" s="535">
        <v>1241.1099999999999</v>
      </c>
      <c r="L784" s="536"/>
      <c r="M784" s="537" t="s">
        <v>151</v>
      </c>
      <c r="N784" s="537" t="s">
        <v>141</v>
      </c>
      <c r="O784" s="538">
        <f t="shared" si="12"/>
        <v>515.97920554071675</v>
      </c>
    </row>
    <row r="785" spans="1:15" s="225" customFormat="1" ht="31.5">
      <c r="A785" s="532" t="s">
        <v>406</v>
      </c>
      <c r="B785" s="533">
        <v>355</v>
      </c>
      <c r="C785" s="532" t="s">
        <v>416</v>
      </c>
      <c r="D785" s="532" t="s">
        <v>419</v>
      </c>
      <c r="E785" s="533">
        <v>3550007</v>
      </c>
      <c r="F785" s="533">
        <v>1613</v>
      </c>
      <c r="G785" s="534">
        <v>27667</v>
      </c>
      <c r="H785" s="533">
        <v>31</v>
      </c>
      <c r="I785" s="532" t="s">
        <v>409</v>
      </c>
      <c r="J785" s="532" t="s">
        <v>2026</v>
      </c>
      <c r="K785" s="535">
        <v>11563.95</v>
      </c>
      <c r="L785" s="536"/>
      <c r="M785" s="537" t="s">
        <v>151</v>
      </c>
      <c r="N785" s="537" t="s">
        <v>141</v>
      </c>
      <c r="O785" s="538">
        <f t="shared" si="12"/>
        <v>4807.597822846139</v>
      </c>
    </row>
    <row r="786" spans="1:15" s="225" customFormat="1" ht="31.5">
      <c r="A786" s="532" t="s">
        <v>406</v>
      </c>
      <c r="B786" s="533">
        <v>355</v>
      </c>
      <c r="C786" s="532" t="s">
        <v>416</v>
      </c>
      <c r="D786" s="532" t="s">
        <v>419</v>
      </c>
      <c r="E786" s="533">
        <v>3550007</v>
      </c>
      <c r="F786" s="533">
        <v>1614</v>
      </c>
      <c r="G786" s="534">
        <v>27667</v>
      </c>
      <c r="H786" s="533">
        <v>-2</v>
      </c>
      <c r="I786" s="532" t="s">
        <v>409</v>
      </c>
      <c r="J786" s="532" t="s">
        <v>2027</v>
      </c>
      <c r="K786" s="535">
        <v>-538.66</v>
      </c>
      <c r="L786" s="536"/>
      <c r="M786" s="537" t="s">
        <v>151</v>
      </c>
      <c r="N786" s="537" t="s">
        <v>141</v>
      </c>
      <c r="O786" s="538">
        <f t="shared" si="12"/>
        <v>-223.94256661904461</v>
      </c>
    </row>
    <row r="787" spans="1:15" s="225" customFormat="1" ht="31.5">
      <c r="A787" s="532" t="s">
        <v>406</v>
      </c>
      <c r="B787" s="533">
        <v>355</v>
      </c>
      <c r="C787" s="532" t="s">
        <v>416</v>
      </c>
      <c r="D787" s="532" t="s">
        <v>419</v>
      </c>
      <c r="E787" s="533">
        <v>3550007</v>
      </c>
      <c r="F787" s="533">
        <v>1615</v>
      </c>
      <c r="G787" s="534">
        <v>27667</v>
      </c>
      <c r="H787" s="533">
        <v>15</v>
      </c>
      <c r="I787" s="532" t="s">
        <v>409</v>
      </c>
      <c r="J787" s="532" t="s">
        <v>2028</v>
      </c>
      <c r="K787" s="535">
        <v>15419.5</v>
      </c>
      <c r="L787" s="536"/>
      <c r="M787" s="537" t="s">
        <v>151</v>
      </c>
      <c r="N787" s="537" t="s">
        <v>141</v>
      </c>
      <c r="O787" s="538">
        <f t="shared" si="12"/>
        <v>6410.5045965587915</v>
      </c>
    </row>
    <row r="788" spans="1:15" s="225" customFormat="1" ht="31.5">
      <c r="A788" s="532" t="s">
        <v>406</v>
      </c>
      <c r="B788" s="533">
        <v>355</v>
      </c>
      <c r="C788" s="532" t="s">
        <v>416</v>
      </c>
      <c r="D788" s="532" t="s">
        <v>419</v>
      </c>
      <c r="E788" s="533">
        <v>3550007</v>
      </c>
      <c r="F788" s="533">
        <v>1616</v>
      </c>
      <c r="G788" s="534">
        <v>27667</v>
      </c>
      <c r="H788" s="533">
        <v>35</v>
      </c>
      <c r="I788" s="532" t="s">
        <v>409</v>
      </c>
      <c r="J788" s="532" t="s">
        <v>2029</v>
      </c>
      <c r="K788" s="535">
        <v>27193.86</v>
      </c>
      <c r="L788" s="536"/>
      <c r="M788" s="537" t="s">
        <v>151</v>
      </c>
      <c r="N788" s="537" t="s">
        <v>141</v>
      </c>
      <c r="O788" s="538">
        <f t="shared" si="12"/>
        <v>11305.578295546306</v>
      </c>
    </row>
    <row r="789" spans="1:15" s="225" customFormat="1" ht="31.5">
      <c r="A789" s="532" t="s">
        <v>406</v>
      </c>
      <c r="B789" s="533">
        <v>355</v>
      </c>
      <c r="C789" s="532" t="s">
        <v>416</v>
      </c>
      <c r="D789" s="532" t="s">
        <v>419</v>
      </c>
      <c r="E789" s="533">
        <v>3550007</v>
      </c>
      <c r="F789" s="533">
        <v>1617</v>
      </c>
      <c r="G789" s="534">
        <v>27880</v>
      </c>
      <c r="H789" s="542">
        <v>8</v>
      </c>
      <c r="I789" s="532" t="s">
        <v>409</v>
      </c>
      <c r="J789" s="532" t="s">
        <v>2033</v>
      </c>
      <c r="K789" s="535">
        <v>3996.48</v>
      </c>
      <c r="L789" s="536"/>
      <c r="M789" s="537" t="s">
        <v>151</v>
      </c>
      <c r="N789" s="537" t="s">
        <v>141</v>
      </c>
      <c r="O789" s="538">
        <f t="shared" si="12"/>
        <v>1661.4970271445429</v>
      </c>
    </row>
    <row r="790" spans="1:15" s="225" customFormat="1" ht="31.5">
      <c r="A790" s="532" t="s">
        <v>406</v>
      </c>
      <c r="B790" s="533">
        <v>355</v>
      </c>
      <c r="C790" s="532" t="s">
        <v>416</v>
      </c>
      <c r="D790" s="532" t="s">
        <v>419</v>
      </c>
      <c r="E790" s="533">
        <v>3550007</v>
      </c>
      <c r="F790" s="533">
        <v>1618</v>
      </c>
      <c r="G790" s="534">
        <v>27880</v>
      </c>
      <c r="H790" s="533">
        <v>6</v>
      </c>
      <c r="I790" s="532" t="s">
        <v>409</v>
      </c>
      <c r="J790" s="532" t="s">
        <v>2075</v>
      </c>
      <c r="K790" s="535">
        <v>2597.29</v>
      </c>
      <c r="L790" s="536"/>
      <c r="M790" s="537" t="s">
        <v>151</v>
      </c>
      <c r="N790" s="537" t="s">
        <v>141</v>
      </c>
      <c r="O790" s="538">
        <f t="shared" si="12"/>
        <v>1079.7976253183426</v>
      </c>
    </row>
    <row r="791" spans="1:15" s="225" customFormat="1" ht="31.5">
      <c r="A791" s="532" t="s">
        <v>406</v>
      </c>
      <c r="B791" s="533">
        <v>355</v>
      </c>
      <c r="C791" s="532" t="s">
        <v>416</v>
      </c>
      <c r="D791" s="532" t="s">
        <v>419</v>
      </c>
      <c r="E791" s="533">
        <v>3550007</v>
      </c>
      <c r="F791" s="533">
        <v>1619</v>
      </c>
      <c r="G791" s="534">
        <v>28064</v>
      </c>
      <c r="H791" s="533">
        <v>8</v>
      </c>
      <c r="I791" s="532" t="s">
        <v>409</v>
      </c>
      <c r="J791" s="532" t="s">
        <v>2005</v>
      </c>
      <c r="K791" s="535">
        <v>9669.61</v>
      </c>
      <c r="L791" s="536"/>
      <c r="M791" s="537" t="s">
        <v>151</v>
      </c>
      <c r="N791" s="537" t="s">
        <v>141</v>
      </c>
      <c r="O791" s="538">
        <f t="shared" si="12"/>
        <v>4020.0447065035091</v>
      </c>
    </row>
    <row r="792" spans="1:15" s="225" customFormat="1" ht="31.5">
      <c r="A792" s="532" t="s">
        <v>406</v>
      </c>
      <c r="B792" s="533">
        <v>355</v>
      </c>
      <c r="C792" s="532" t="s">
        <v>416</v>
      </c>
      <c r="D792" s="532" t="s">
        <v>419</v>
      </c>
      <c r="E792" s="533">
        <v>3550007</v>
      </c>
      <c r="F792" s="533">
        <v>1620</v>
      </c>
      <c r="G792" s="534">
        <v>28064</v>
      </c>
      <c r="H792" s="533">
        <v>-8</v>
      </c>
      <c r="I792" s="532" t="s">
        <v>409</v>
      </c>
      <c r="J792" s="532" t="s">
        <v>2010</v>
      </c>
      <c r="K792" s="535">
        <v>-2530</v>
      </c>
      <c r="L792" s="536"/>
      <c r="M792" s="537" t="s">
        <v>151</v>
      </c>
      <c r="N792" s="537" t="s">
        <v>141</v>
      </c>
      <c r="O792" s="538">
        <f t="shared" si="12"/>
        <v>-1051.8224734455555</v>
      </c>
    </row>
    <row r="793" spans="1:15" s="225" customFormat="1" ht="31.5">
      <c r="A793" s="532" t="s">
        <v>406</v>
      </c>
      <c r="B793" s="533">
        <v>355</v>
      </c>
      <c r="C793" s="532" t="s">
        <v>416</v>
      </c>
      <c r="D793" s="532" t="s">
        <v>419</v>
      </c>
      <c r="E793" s="533">
        <v>3550007</v>
      </c>
      <c r="F793" s="533">
        <v>1621</v>
      </c>
      <c r="G793" s="534">
        <v>28064</v>
      </c>
      <c r="H793" s="539"/>
      <c r="I793" s="532" t="s">
        <v>409</v>
      </c>
      <c r="J793" s="532" t="s">
        <v>2034</v>
      </c>
      <c r="K793" s="535">
        <v>649.26</v>
      </c>
      <c r="L793" s="536"/>
      <c r="M793" s="537" t="s">
        <v>151</v>
      </c>
      <c r="N793" s="537" t="s">
        <v>141</v>
      </c>
      <c r="O793" s="538">
        <f t="shared" si="12"/>
        <v>269.92342257283059</v>
      </c>
    </row>
    <row r="794" spans="1:15" s="225" customFormat="1" ht="31.5">
      <c r="A794" s="532" t="s">
        <v>406</v>
      </c>
      <c r="B794" s="533">
        <v>355</v>
      </c>
      <c r="C794" s="532" t="s">
        <v>416</v>
      </c>
      <c r="D794" s="532" t="s">
        <v>419</v>
      </c>
      <c r="E794" s="533">
        <v>3550007</v>
      </c>
      <c r="F794" s="533">
        <v>1622</v>
      </c>
      <c r="G794" s="534">
        <v>28064</v>
      </c>
      <c r="H794" s="533">
        <v>13</v>
      </c>
      <c r="I794" s="532" t="s">
        <v>409</v>
      </c>
      <c r="J794" s="532" t="s">
        <v>2035</v>
      </c>
      <c r="K794" s="535">
        <v>5769.15</v>
      </c>
      <c r="L794" s="536"/>
      <c r="M794" s="537" t="s">
        <v>151</v>
      </c>
      <c r="N794" s="537" t="s">
        <v>141</v>
      </c>
      <c r="O794" s="538">
        <f t="shared" ref="O794:O857" si="13">+K794*E$3012</f>
        <v>2398.4670445369275</v>
      </c>
    </row>
    <row r="795" spans="1:15" s="225" customFormat="1" ht="31.5">
      <c r="A795" s="532" t="s">
        <v>406</v>
      </c>
      <c r="B795" s="533">
        <v>355</v>
      </c>
      <c r="C795" s="532" t="s">
        <v>416</v>
      </c>
      <c r="D795" s="532" t="s">
        <v>419</v>
      </c>
      <c r="E795" s="533">
        <v>3550007</v>
      </c>
      <c r="F795" s="533">
        <v>1623</v>
      </c>
      <c r="G795" s="534">
        <v>28033</v>
      </c>
      <c r="H795" s="533">
        <v>-2</v>
      </c>
      <c r="I795" s="532" t="s">
        <v>409</v>
      </c>
      <c r="J795" s="532" t="s">
        <v>2036</v>
      </c>
      <c r="K795" s="535">
        <v>-336.57</v>
      </c>
      <c r="L795" s="536"/>
      <c r="M795" s="537" t="s">
        <v>151</v>
      </c>
      <c r="N795" s="537" t="s">
        <v>141</v>
      </c>
      <c r="O795" s="538">
        <f t="shared" si="13"/>
        <v>-139.92564817690538</v>
      </c>
    </row>
    <row r="796" spans="1:15" s="225" customFormat="1" ht="31.5">
      <c r="A796" s="532" t="s">
        <v>406</v>
      </c>
      <c r="B796" s="533">
        <v>355</v>
      </c>
      <c r="C796" s="532" t="s">
        <v>416</v>
      </c>
      <c r="D796" s="532" t="s">
        <v>419</v>
      </c>
      <c r="E796" s="533">
        <v>3550007</v>
      </c>
      <c r="F796" s="533">
        <v>1624</v>
      </c>
      <c r="G796" s="534">
        <v>28033</v>
      </c>
      <c r="H796" s="539"/>
      <c r="I796" s="532" t="s">
        <v>409</v>
      </c>
      <c r="J796" s="532" t="s">
        <v>2037</v>
      </c>
      <c r="K796" s="535">
        <v>-931.6</v>
      </c>
      <c r="L796" s="536"/>
      <c r="M796" s="537" t="s">
        <v>151</v>
      </c>
      <c r="N796" s="537" t="s">
        <v>141</v>
      </c>
      <c r="O796" s="538">
        <f t="shared" si="13"/>
        <v>-387.3034846884899</v>
      </c>
    </row>
    <row r="797" spans="1:15" s="225" customFormat="1" ht="31.5">
      <c r="A797" s="532" t="s">
        <v>406</v>
      </c>
      <c r="B797" s="533">
        <v>355</v>
      </c>
      <c r="C797" s="532" t="s">
        <v>416</v>
      </c>
      <c r="D797" s="532" t="s">
        <v>419</v>
      </c>
      <c r="E797" s="533">
        <v>3550007</v>
      </c>
      <c r="F797" s="533">
        <v>1625</v>
      </c>
      <c r="G797" s="534">
        <v>28429</v>
      </c>
      <c r="H797" s="542">
        <v>-4</v>
      </c>
      <c r="I797" s="532" t="s">
        <v>409</v>
      </c>
      <c r="J797" s="532" t="s">
        <v>2036</v>
      </c>
      <c r="K797" s="535">
        <v>-604.29999999999995</v>
      </c>
      <c r="L797" s="536"/>
      <c r="M797" s="537" t="s">
        <v>151</v>
      </c>
      <c r="N797" s="537" t="s">
        <v>141</v>
      </c>
      <c r="O797" s="538">
        <f t="shared" si="13"/>
        <v>-251.23174731349769</v>
      </c>
    </row>
    <row r="798" spans="1:15" s="225" customFormat="1" ht="31.5">
      <c r="A798" s="532" t="s">
        <v>406</v>
      </c>
      <c r="B798" s="533">
        <v>355</v>
      </c>
      <c r="C798" s="532" t="s">
        <v>416</v>
      </c>
      <c r="D798" s="532" t="s">
        <v>419</v>
      </c>
      <c r="E798" s="533">
        <v>3550007</v>
      </c>
      <c r="F798" s="533">
        <v>1632</v>
      </c>
      <c r="G798" s="534">
        <v>28641</v>
      </c>
      <c r="H798" s="533">
        <v>-3</v>
      </c>
      <c r="I798" s="532" t="s">
        <v>409</v>
      </c>
      <c r="J798" s="532" t="s">
        <v>2038</v>
      </c>
      <c r="K798" s="535">
        <v>-1042.28</v>
      </c>
      <c r="L798" s="536"/>
      <c r="M798" s="537" t="s">
        <v>151</v>
      </c>
      <c r="N798" s="537" t="s">
        <v>141</v>
      </c>
      <c r="O798" s="538">
        <f t="shared" si="13"/>
        <v>-433.31759985092236</v>
      </c>
    </row>
    <row r="799" spans="1:15" s="225" customFormat="1" ht="31.5">
      <c r="A799" s="532" t="s">
        <v>406</v>
      </c>
      <c r="B799" s="533">
        <v>355</v>
      </c>
      <c r="C799" s="532" t="s">
        <v>416</v>
      </c>
      <c r="D799" s="532" t="s">
        <v>419</v>
      </c>
      <c r="E799" s="533">
        <v>3550007</v>
      </c>
      <c r="F799" s="533">
        <v>1635</v>
      </c>
      <c r="G799" s="534">
        <v>28945</v>
      </c>
      <c r="H799" s="533">
        <v>6</v>
      </c>
      <c r="I799" s="532" t="s">
        <v>409</v>
      </c>
      <c r="J799" s="532" t="s">
        <v>2005</v>
      </c>
      <c r="K799" s="535">
        <v>5207.1499999999996</v>
      </c>
      <c r="L799" s="536"/>
      <c r="M799" s="537" t="s">
        <v>151</v>
      </c>
      <c r="N799" s="537" t="s">
        <v>141</v>
      </c>
      <c r="O799" s="538">
        <f t="shared" si="13"/>
        <v>2164.8211037952665</v>
      </c>
    </row>
    <row r="800" spans="1:15" s="225" customFormat="1" ht="31.5">
      <c r="A800" s="532" t="s">
        <v>406</v>
      </c>
      <c r="B800" s="533">
        <v>355</v>
      </c>
      <c r="C800" s="532" t="s">
        <v>416</v>
      </c>
      <c r="D800" s="532" t="s">
        <v>419</v>
      </c>
      <c r="E800" s="533">
        <v>3550007</v>
      </c>
      <c r="F800" s="533">
        <v>1636</v>
      </c>
      <c r="G800" s="534">
        <v>28945</v>
      </c>
      <c r="H800" s="533">
        <v>-6</v>
      </c>
      <c r="I800" s="532" t="s">
        <v>409</v>
      </c>
      <c r="J800" s="532" t="s">
        <v>2010</v>
      </c>
      <c r="K800" s="535">
        <v>-2159.4</v>
      </c>
      <c r="L800" s="536"/>
      <c r="M800" s="537" t="s">
        <v>151</v>
      </c>
      <c r="N800" s="537" t="s">
        <v>141</v>
      </c>
      <c r="O800" s="538">
        <f t="shared" si="13"/>
        <v>-897.74918939064526</v>
      </c>
    </row>
    <row r="801" spans="1:15" s="225" customFormat="1" ht="31.5">
      <c r="A801" s="532" t="s">
        <v>406</v>
      </c>
      <c r="B801" s="533">
        <v>355</v>
      </c>
      <c r="C801" s="532" t="s">
        <v>416</v>
      </c>
      <c r="D801" s="532" t="s">
        <v>419</v>
      </c>
      <c r="E801" s="533">
        <v>3550007</v>
      </c>
      <c r="F801" s="533">
        <v>1637</v>
      </c>
      <c r="G801" s="534">
        <v>28975</v>
      </c>
      <c r="H801" s="533">
        <v>-3</v>
      </c>
      <c r="I801" s="532" t="s">
        <v>409</v>
      </c>
      <c r="J801" s="532" t="s">
        <v>2039</v>
      </c>
      <c r="K801" s="535">
        <v>-457.45</v>
      </c>
      <c r="L801" s="536"/>
      <c r="M801" s="537" t="s">
        <v>151</v>
      </c>
      <c r="N801" s="537" t="s">
        <v>141</v>
      </c>
      <c r="O801" s="538">
        <f t="shared" si="13"/>
        <v>-190.18031244176655</v>
      </c>
    </row>
    <row r="802" spans="1:15" s="225" customFormat="1" ht="31.5">
      <c r="A802" s="532" t="s">
        <v>406</v>
      </c>
      <c r="B802" s="533">
        <v>355</v>
      </c>
      <c r="C802" s="532" t="s">
        <v>416</v>
      </c>
      <c r="D802" s="532" t="s">
        <v>419</v>
      </c>
      <c r="E802" s="533">
        <v>3550007</v>
      </c>
      <c r="F802" s="533">
        <v>1638</v>
      </c>
      <c r="G802" s="534">
        <v>28975</v>
      </c>
      <c r="H802" s="533">
        <v>1</v>
      </c>
      <c r="I802" s="532" t="s">
        <v>409</v>
      </c>
      <c r="J802" s="532" t="s">
        <v>2040</v>
      </c>
      <c r="K802" s="535">
        <v>717.87</v>
      </c>
      <c r="L802" s="536"/>
      <c r="M802" s="537" t="s">
        <v>151</v>
      </c>
      <c r="N802" s="537" t="s">
        <v>141</v>
      </c>
      <c r="O802" s="538">
        <f t="shared" si="13"/>
        <v>298.44735138828497</v>
      </c>
    </row>
    <row r="803" spans="1:15" s="225" customFormat="1" ht="31.5">
      <c r="A803" s="532" t="s">
        <v>406</v>
      </c>
      <c r="B803" s="533">
        <v>355</v>
      </c>
      <c r="C803" s="532" t="s">
        <v>416</v>
      </c>
      <c r="D803" s="532" t="s">
        <v>419</v>
      </c>
      <c r="E803" s="533">
        <v>3550007</v>
      </c>
      <c r="F803" s="533">
        <v>1639</v>
      </c>
      <c r="G803" s="534">
        <v>28975</v>
      </c>
      <c r="H803" s="533">
        <v>-1</v>
      </c>
      <c r="I803" s="532" t="s">
        <v>409</v>
      </c>
      <c r="J803" s="532" t="s">
        <v>2125</v>
      </c>
      <c r="K803" s="535">
        <v>-359.9</v>
      </c>
      <c r="L803" s="536"/>
      <c r="M803" s="537" t="s">
        <v>151</v>
      </c>
      <c r="N803" s="537" t="s">
        <v>141</v>
      </c>
      <c r="O803" s="538">
        <f t="shared" si="13"/>
        <v>-149.62486489844088</v>
      </c>
    </row>
    <row r="804" spans="1:15" s="225" customFormat="1" ht="31.5">
      <c r="A804" s="532" t="s">
        <v>406</v>
      </c>
      <c r="B804" s="533">
        <v>355</v>
      </c>
      <c r="C804" s="532" t="s">
        <v>416</v>
      </c>
      <c r="D804" s="532" t="s">
        <v>419</v>
      </c>
      <c r="E804" s="533">
        <v>3550007</v>
      </c>
      <c r="F804" s="533">
        <v>1641</v>
      </c>
      <c r="G804" s="534">
        <v>29159</v>
      </c>
      <c r="H804" s="533">
        <v>3</v>
      </c>
      <c r="I804" s="532" t="s">
        <v>409</v>
      </c>
      <c r="J804" s="532" t="s">
        <v>2005</v>
      </c>
      <c r="K804" s="535">
        <v>2527.1799999999998</v>
      </c>
      <c r="L804" s="536"/>
      <c r="M804" s="537" t="s">
        <v>151</v>
      </c>
      <c r="N804" s="537" t="s">
        <v>141</v>
      </c>
      <c r="O804" s="538">
        <f t="shared" si="13"/>
        <v>1050.6500863407664</v>
      </c>
    </row>
    <row r="805" spans="1:15" s="225" customFormat="1" ht="31.5">
      <c r="A805" s="532" t="s">
        <v>406</v>
      </c>
      <c r="B805" s="533">
        <v>355</v>
      </c>
      <c r="C805" s="532" t="s">
        <v>416</v>
      </c>
      <c r="D805" s="532" t="s">
        <v>419</v>
      </c>
      <c r="E805" s="533">
        <v>3550007</v>
      </c>
      <c r="F805" s="533">
        <v>1642</v>
      </c>
      <c r="G805" s="534">
        <v>29159</v>
      </c>
      <c r="H805" s="533">
        <v>-3</v>
      </c>
      <c r="I805" s="532" t="s">
        <v>409</v>
      </c>
      <c r="J805" s="532" t="s">
        <v>2010</v>
      </c>
      <c r="K805" s="535">
        <v>-1079.7</v>
      </c>
      <c r="L805" s="536"/>
      <c r="M805" s="537" t="s">
        <v>151</v>
      </c>
      <c r="N805" s="537" t="s">
        <v>141</v>
      </c>
      <c r="O805" s="538">
        <f t="shared" si="13"/>
        <v>-448.87459469532263</v>
      </c>
    </row>
    <row r="806" spans="1:15" s="225" customFormat="1" ht="31.5">
      <c r="A806" s="532" t="s">
        <v>406</v>
      </c>
      <c r="B806" s="533">
        <v>355</v>
      </c>
      <c r="C806" s="532" t="s">
        <v>416</v>
      </c>
      <c r="D806" s="532" t="s">
        <v>419</v>
      </c>
      <c r="E806" s="533">
        <v>3550007</v>
      </c>
      <c r="F806" s="533">
        <v>1645</v>
      </c>
      <c r="G806" s="534">
        <v>29341</v>
      </c>
      <c r="H806" s="533">
        <v>1</v>
      </c>
      <c r="I806" s="532" t="s">
        <v>409</v>
      </c>
      <c r="J806" s="532" t="s">
        <v>2005</v>
      </c>
      <c r="K806" s="535">
        <v>2729.42</v>
      </c>
      <c r="L806" s="536"/>
      <c r="M806" s="537" t="s">
        <v>151</v>
      </c>
      <c r="N806" s="537" t="s">
        <v>141</v>
      </c>
      <c r="O806" s="538">
        <f t="shared" si="13"/>
        <v>1134.7293657991179</v>
      </c>
    </row>
    <row r="807" spans="1:15" s="225" customFormat="1" ht="31.5">
      <c r="A807" s="532" t="s">
        <v>406</v>
      </c>
      <c r="B807" s="533">
        <v>355</v>
      </c>
      <c r="C807" s="532" t="s">
        <v>416</v>
      </c>
      <c r="D807" s="532" t="s">
        <v>419</v>
      </c>
      <c r="E807" s="533">
        <v>3550007</v>
      </c>
      <c r="F807" s="533">
        <v>1646</v>
      </c>
      <c r="G807" s="534">
        <v>29341</v>
      </c>
      <c r="H807" s="533">
        <v>-1</v>
      </c>
      <c r="I807" s="532" t="s">
        <v>409</v>
      </c>
      <c r="J807" s="532" t="s">
        <v>2010</v>
      </c>
      <c r="K807" s="535">
        <v>-369.53</v>
      </c>
      <c r="L807" s="536"/>
      <c r="M807" s="537" t="s">
        <v>151</v>
      </c>
      <c r="N807" s="537" t="s">
        <v>141</v>
      </c>
      <c r="O807" s="538">
        <f t="shared" si="13"/>
        <v>-153.62844213926329</v>
      </c>
    </row>
    <row r="808" spans="1:15" s="225" customFormat="1" ht="31.5">
      <c r="A808" s="532" t="s">
        <v>406</v>
      </c>
      <c r="B808" s="533">
        <v>355</v>
      </c>
      <c r="C808" s="532" t="s">
        <v>416</v>
      </c>
      <c r="D808" s="532" t="s">
        <v>419</v>
      </c>
      <c r="E808" s="533">
        <v>3550007</v>
      </c>
      <c r="F808" s="533">
        <v>1647</v>
      </c>
      <c r="G808" s="534">
        <v>29586</v>
      </c>
      <c r="H808" s="533">
        <v>4</v>
      </c>
      <c r="I808" s="532" t="s">
        <v>409</v>
      </c>
      <c r="J808" s="532" t="s">
        <v>2005</v>
      </c>
      <c r="K808" s="535">
        <v>3384.21</v>
      </c>
      <c r="L808" s="536"/>
      <c r="M808" s="537" t="s">
        <v>151</v>
      </c>
      <c r="N808" s="537" t="s">
        <v>141</v>
      </c>
      <c r="O808" s="538">
        <f t="shared" si="13"/>
        <v>1406.9518311696377</v>
      </c>
    </row>
    <row r="809" spans="1:15" s="225" customFormat="1" ht="31.5">
      <c r="A809" s="532" t="s">
        <v>406</v>
      </c>
      <c r="B809" s="533">
        <v>355</v>
      </c>
      <c r="C809" s="532" t="s">
        <v>416</v>
      </c>
      <c r="D809" s="532" t="s">
        <v>419</v>
      </c>
      <c r="E809" s="533">
        <v>3550007</v>
      </c>
      <c r="F809" s="533">
        <v>1648</v>
      </c>
      <c r="G809" s="534">
        <v>29586</v>
      </c>
      <c r="H809" s="533">
        <v>-4</v>
      </c>
      <c r="I809" s="532" t="s">
        <v>409</v>
      </c>
      <c r="J809" s="532" t="s">
        <v>2010</v>
      </c>
      <c r="K809" s="535">
        <v>-1527.92</v>
      </c>
      <c r="L809" s="536"/>
      <c r="M809" s="537" t="s">
        <v>151</v>
      </c>
      <c r="N809" s="537" t="s">
        <v>141</v>
      </c>
      <c r="O809" s="538">
        <f t="shared" si="13"/>
        <v>-635.21762593949927</v>
      </c>
    </row>
    <row r="810" spans="1:15" s="225" customFormat="1" ht="31.5">
      <c r="A810" s="532" t="s">
        <v>406</v>
      </c>
      <c r="B810" s="533">
        <v>355</v>
      </c>
      <c r="C810" s="532" t="s">
        <v>416</v>
      </c>
      <c r="D810" s="532" t="s">
        <v>419</v>
      </c>
      <c r="E810" s="533">
        <v>3550007</v>
      </c>
      <c r="F810" s="533">
        <v>1651</v>
      </c>
      <c r="G810" s="534">
        <v>30163</v>
      </c>
      <c r="H810" s="533">
        <v>-2</v>
      </c>
      <c r="I810" s="532" t="s">
        <v>409</v>
      </c>
      <c r="J810" s="532" t="s">
        <v>2126</v>
      </c>
      <c r="K810" s="535">
        <v>-994.28</v>
      </c>
      <c r="L810" s="536"/>
      <c r="M810" s="537" t="s">
        <v>151</v>
      </c>
      <c r="N810" s="537" t="s">
        <v>141</v>
      </c>
      <c r="O810" s="538">
        <f t="shared" si="13"/>
        <v>-413.3620746630225</v>
      </c>
    </row>
    <row r="811" spans="1:15" s="225" customFormat="1" ht="31.5">
      <c r="A811" s="532" t="s">
        <v>406</v>
      </c>
      <c r="B811" s="533">
        <v>355</v>
      </c>
      <c r="C811" s="532" t="s">
        <v>416</v>
      </c>
      <c r="D811" s="532" t="s">
        <v>419</v>
      </c>
      <c r="E811" s="533">
        <v>3550007</v>
      </c>
      <c r="F811" s="533">
        <v>1652</v>
      </c>
      <c r="G811" s="534">
        <v>30316</v>
      </c>
      <c r="H811" s="533">
        <v>1</v>
      </c>
      <c r="I811" s="532" t="s">
        <v>409</v>
      </c>
      <c r="J811" s="532" t="s">
        <v>2005</v>
      </c>
      <c r="K811" s="535">
        <v>263.33999999999997</v>
      </c>
      <c r="L811" s="536"/>
      <c r="M811" s="537" t="s">
        <v>151</v>
      </c>
      <c r="N811" s="537" t="s">
        <v>141</v>
      </c>
      <c r="O811" s="538">
        <f t="shared" si="13"/>
        <v>109.48100006211564</v>
      </c>
    </row>
    <row r="812" spans="1:15" s="225" customFormat="1" ht="31.5">
      <c r="A812" s="532" t="s">
        <v>406</v>
      </c>
      <c r="B812" s="533">
        <v>355</v>
      </c>
      <c r="C812" s="532" t="s">
        <v>416</v>
      </c>
      <c r="D812" s="532" t="s">
        <v>419</v>
      </c>
      <c r="E812" s="533">
        <v>3550007</v>
      </c>
      <c r="F812" s="533">
        <v>1653</v>
      </c>
      <c r="G812" s="534">
        <v>30316</v>
      </c>
      <c r="H812" s="533">
        <v>-1</v>
      </c>
      <c r="I812" s="532" t="s">
        <v>409</v>
      </c>
      <c r="J812" s="532" t="s">
        <v>2010</v>
      </c>
      <c r="K812" s="535">
        <v>-399.16</v>
      </c>
      <c r="L812" s="536"/>
      <c r="M812" s="537" t="s">
        <v>151</v>
      </c>
      <c r="N812" s="537" t="s">
        <v>141</v>
      </c>
      <c r="O812" s="538">
        <f t="shared" si="13"/>
        <v>-165.94682154171065</v>
      </c>
    </row>
    <row r="813" spans="1:15" s="225" customFormat="1" ht="31.5">
      <c r="A813" s="532" t="s">
        <v>406</v>
      </c>
      <c r="B813" s="533">
        <v>355</v>
      </c>
      <c r="C813" s="532" t="s">
        <v>416</v>
      </c>
      <c r="D813" s="532" t="s">
        <v>419</v>
      </c>
      <c r="E813" s="533">
        <v>3550007</v>
      </c>
      <c r="F813" s="533">
        <v>1665</v>
      </c>
      <c r="G813" s="534">
        <v>30925</v>
      </c>
      <c r="H813" s="533">
        <v>-10</v>
      </c>
      <c r="I813" s="532" t="s">
        <v>409</v>
      </c>
      <c r="J813" s="532" t="s">
        <v>2036</v>
      </c>
      <c r="K813" s="535">
        <v>-2207.66</v>
      </c>
      <c r="L813" s="536"/>
      <c r="M813" s="537" t="s">
        <v>151</v>
      </c>
      <c r="N813" s="537" t="s">
        <v>141</v>
      </c>
      <c r="O813" s="538">
        <f t="shared" si="13"/>
        <v>-917.81280700664615</v>
      </c>
    </row>
    <row r="814" spans="1:15" s="225" customFormat="1" ht="31.5">
      <c r="A814" s="532" t="s">
        <v>406</v>
      </c>
      <c r="B814" s="533">
        <v>355</v>
      </c>
      <c r="C814" s="532" t="s">
        <v>416</v>
      </c>
      <c r="D814" s="532" t="s">
        <v>419</v>
      </c>
      <c r="E814" s="533">
        <v>3550007</v>
      </c>
      <c r="F814" s="533">
        <v>1667</v>
      </c>
      <c r="G814" s="534">
        <v>31198</v>
      </c>
      <c r="H814" s="533">
        <v>9</v>
      </c>
      <c r="I814" s="532" t="s">
        <v>409</v>
      </c>
      <c r="J814" s="532" t="s">
        <v>2005</v>
      </c>
      <c r="K814" s="535">
        <v>9922.6</v>
      </c>
      <c r="L814" s="536"/>
      <c r="M814" s="537" t="s">
        <v>151</v>
      </c>
      <c r="N814" s="537" t="s">
        <v>141</v>
      </c>
      <c r="O814" s="538">
        <f t="shared" si="13"/>
        <v>4125.2227964469839</v>
      </c>
    </row>
    <row r="815" spans="1:15" s="225" customFormat="1" ht="31.5">
      <c r="A815" s="532" t="s">
        <v>406</v>
      </c>
      <c r="B815" s="533">
        <v>355</v>
      </c>
      <c r="C815" s="532" t="s">
        <v>416</v>
      </c>
      <c r="D815" s="532" t="s">
        <v>419</v>
      </c>
      <c r="E815" s="533">
        <v>3550007</v>
      </c>
      <c r="F815" s="533">
        <v>1668</v>
      </c>
      <c r="G815" s="534">
        <v>31198</v>
      </c>
      <c r="H815" s="533">
        <v>-9</v>
      </c>
      <c r="I815" s="532" t="s">
        <v>409</v>
      </c>
      <c r="J815" s="532" t="s">
        <v>2010</v>
      </c>
      <c r="K815" s="535">
        <v>-4648.95</v>
      </c>
      <c r="L815" s="536"/>
      <c r="M815" s="537" t="s">
        <v>151</v>
      </c>
      <c r="N815" s="537" t="s">
        <v>141</v>
      </c>
      <c r="O815" s="538">
        <f t="shared" si="13"/>
        <v>-1932.7549754643142</v>
      </c>
    </row>
    <row r="816" spans="1:15" s="225" customFormat="1" ht="31.5">
      <c r="A816" s="532" t="s">
        <v>406</v>
      </c>
      <c r="B816" s="533">
        <v>355</v>
      </c>
      <c r="C816" s="532" t="s">
        <v>416</v>
      </c>
      <c r="D816" s="532" t="s">
        <v>419</v>
      </c>
      <c r="E816" s="533">
        <v>3550007</v>
      </c>
      <c r="F816" s="533">
        <v>1671</v>
      </c>
      <c r="G816" s="534">
        <v>31746</v>
      </c>
      <c r="H816" s="533">
        <v>1</v>
      </c>
      <c r="I816" s="532" t="s">
        <v>409</v>
      </c>
      <c r="J816" s="532" t="s">
        <v>2005</v>
      </c>
      <c r="K816" s="535">
        <v>1258.25</v>
      </c>
      <c r="L816" s="536"/>
      <c r="M816" s="537" t="s">
        <v>151</v>
      </c>
      <c r="N816" s="537" t="s">
        <v>141</v>
      </c>
      <c r="O816" s="538">
        <f t="shared" si="13"/>
        <v>523.10499099322931</v>
      </c>
    </row>
    <row r="817" spans="1:15" s="225" customFormat="1" ht="31.5">
      <c r="A817" s="532" t="s">
        <v>406</v>
      </c>
      <c r="B817" s="533">
        <v>355</v>
      </c>
      <c r="C817" s="532" t="s">
        <v>416</v>
      </c>
      <c r="D817" s="532" t="s">
        <v>419</v>
      </c>
      <c r="E817" s="533">
        <v>3550007</v>
      </c>
      <c r="F817" s="533">
        <v>1672</v>
      </c>
      <c r="G817" s="534">
        <v>31746</v>
      </c>
      <c r="H817" s="542">
        <v>-1</v>
      </c>
      <c r="I817" s="532" t="s">
        <v>409</v>
      </c>
      <c r="J817" s="532" t="s">
        <v>2010</v>
      </c>
      <c r="K817" s="535">
        <v>-531.39</v>
      </c>
      <c r="L817" s="536"/>
      <c r="M817" s="537" t="s">
        <v>151</v>
      </c>
      <c r="N817" s="537" t="s">
        <v>141</v>
      </c>
      <c r="O817" s="538">
        <f t="shared" si="13"/>
        <v>-220.92013603329397</v>
      </c>
    </row>
    <row r="818" spans="1:15" s="225" customFormat="1" ht="31.5">
      <c r="A818" s="532" t="s">
        <v>406</v>
      </c>
      <c r="B818" s="533">
        <v>355</v>
      </c>
      <c r="C818" s="532" t="s">
        <v>416</v>
      </c>
      <c r="D818" s="532" t="s">
        <v>419</v>
      </c>
      <c r="E818" s="533">
        <v>3550007</v>
      </c>
      <c r="F818" s="533">
        <v>1673</v>
      </c>
      <c r="G818" s="534">
        <v>31867</v>
      </c>
      <c r="H818" s="533">
        <v>3</v>
      </c>
      <c r="I818" s="532" t="s">
        <v>409</v>
      </c>
      <c r="J818" s="532" t="s">
        <v>2005</v>
      </c>
      <c r="K818" s="535">
        <v>2553.3000000000002</v>
      </c>
      <c r="L818" s="536"/>
      <c r="M818" s="537" t="s">
        <v>151</v>
      </c>
      <c r="N818" s="537" t="s">
        <v>141</v>
      </c>
      <c r="O818" s="538">
        <f t="shared" si="13"/>
        <v>1061.5092179638486</v>
      </c>
    </row>
    <row r="819" spans="1:15" s="225" customFormat="1" ht="31.5">
      <c r="A819" s="532" t="s">
        <v>406</v>
      </c>
      <c r="B819" s="533">
        <v>355</v>
      </c>
      <c r="C819" s="532" t="s">
        <v>416</v>
      </c>
      <c r="D819" s="532" t="s">
        <v>419</v>
      </c>
      <c r="E819" s="533">
        <v>3550007</v>
      </c>
      <c r="F819" s="533">
        <v>1674</v>
      </c>
      <c r="G819" s="534">
        <v>31867</v>
      </c>
      <c r="H819" s="533">
        <v>-3</v>
      </c>
      <c r="I819" s="532" t="s">
        <v>409</v>
      </c>
      <c r="J819" s="532" t="s">
        <v>2010</v>
      </c>
      <c r="K819" s="535">
        <v>-1596.15</v>
      </c>
      <c r="L819" s="536"/>
      <c r="M819" s="537" t="s">
        <v>151</v>
      </c>
      <c r="N819" s="537" t="s">
        <v>141</v>
      </c>
      <c r="O819" s="538">
        <f t="shared" si="13"/>
        <v>-663.58357351388281</v>
      </c>
    </row>
    <row r="820" spans="1:15" s="225" customFormat="1" ht="31.5">
      <c r="A820" s="532" t="s">
        <v>406</v>
      </c>
      <c r="B820" s="533">
        <v>355</v>
      </c>
      <c r="C820" s="532" t="s">
        <v>416</v>
      </c>
      <c r="D820" s="532" t="s">
        <v>419</v>
      </c>
      <c r="E820" s="533">
        <v>3550007</v>
      </c>
      <c r="F820" s="533">
        <v>1675</v>
      </c>
      <c r="G820" s="534">
        <v>31867</v>
      </c>
      <c r="H820" s="542">
        <v>1</v>
      </c>
      <c r="I820" s="532" t="s">
        <v>409</v>
      </c>
      <c r="J820" s="532" t="s">
        <v>2127</v>
      </c>
      <c r="K820" s="535">
        <v>1167.19</v>
      </c>
      <c r="L820" s="536"/>
      <c r="M820" s="537" t="s">
        <v>151</v>
      </c>
      <c r="N820" s="537" t="s">
        <v>141</v>
      </c>
      <c r="O820" s="538">
        <f t="shared" si="13"/>
        <v>485.24769675135099</v>
      </c>
    </row>
    <row r="821" spans="1:15" s="225" customFormat="1" ht="31.5">
      <c r="A821" s="532" t="s">
        <v>406</v>
      </c>
      <c r="B821" s="533">
        <v>355</v>
      </c>
      <c r="C821" s="532" t="s">
        <v>416</v>
      </c>
      <c r="D821" s="532" t="s">
        <v>419</v>
      </c>
      <c r="E821" s="533">
        <v>3550007</v>
      </c>
      <c r="F821" s="533">
        <v>1676</v>
      </c>
      <c r="G821" s="534">
        <v>32233</v>
      </c>
      <c r="H821" s="533">
        <v>2</v>
      </c>
      <c r="I821" s="532" t="s">
        <v>409</v>
      </c>
      <c r="J821" s="532" t="s">
        <v>2005</v>
      </c>
      <c r="K821" s="535">
        <v>3528.49</v>
      </c>
      <c r="L821" s="536"/>
      <c r="M821" s="537" t="s">
        <v>151</v>
      </c>
      <c r="N821" s="537" t="s">
        <v>141</v>
      </c>
      <c r="O821" s="538">
        <f t="shared" si="13"/>
        <v>1466.9348139635999</v>
      </c>
    </row>
    <row r="822" spans="1:15" s="225" customFormat="1" ht="31.5">
      <c r="A822" s="532" t="s">
        <v>406</v>
      </c>
      <c r="B822" s="533">
        <v>355</v>
      </c>
      <c r="C822" s="532" t="s">
        <v>416</v>
      </c>
      <c r="D822" s="532" t="s">
        <v>419</v>
      </c>
      <c r="E822" s="533">
        <v>3550007</v>
      </c>
      <c r="F822" s="533">
        <v>1677</v>
      </c>
      <c r="G822" s="534">
        <v>32233</v>
      </c>
      <c r="H822" s="533">
        <v>-2</v>
      </c>
      <c r="I822" s="532" t="s">
        <v>409</v>
      </c>
      <c r="J822" s="532" t="s">
        <v>2010</v>
      </c>
      <c r="K822" s="535">
        <v>-1066.98</v>
      </c>
      <c r="L822" s="536"/>
      <c r="M822" s="537" t="s">
        <v>151</v>
      </c>
      <c r="N822" s="537" t="s">
        <v>141</v>
      </c>
      <c r="O822" s="538">
        <f t="shared" si="13"/>
        <v>-443.58638052052919</v>
      </c>
    </row>
    <row r="823" spans="1:15" s="225" customFormat="1" ht="31.5">
      <c r="A823" s="532" t="s">
        <v>406</v>
      </c>
      <c r="B823" s="533">
        <v>355</v>
      </c>
      <c r="C823" s="532" t="s">
        <v>416</v>
      </c>
      <c r="D823" s="532" t="s">
        <v>419</v>
      </c>
      <c r="E823" s="533">
        <v>3550007</v>
      </c>
      <c r="F823" s="533">
        <v>1678</v>
      </c>
      <c r="G823" s="534">
        <v>32477</v>
      </c>
      <c r="H823" s="542">
        <v>-1</v>
      </c>
      <c r="I823" s="532" t="s">
        <v>409</v>
      </c>
      <c r="J823" s="532" t="s">
        <v>2128</v>
      </c>
      <c r="K823" s="535">
        <v>-399.16</v>
      </c>
      <c r="L823" s="536"/>
      <c r="M823" s="537" t="s">
        <v>151</v>
      </c>
      <c r="N823" s="537" t="s">
        <v>141</v>
      </c>
      <c r="O823" s="538">
        <f t="shared" si="13"/>
        <v>-165.94682154171065</v>
      </c>
    </row>
    <row r="824" spans="1:15" s="225" customFormat="1" ht="31.5">
      <c r="A824" s="532" t="s">
        <v>406</v>
      </c>
      <c r="B824" s="533">
        <v>355</v>
      </c>
      <c r="C824" s="532" t="s">
        <v>416</v>
      </c>
      <c r="D824" s="532" t="s">
        <v>419</v>
      </c>
      <c r="E824" s="533">
        <v>3550007</v>
      </c>
      <c r="F824" s="533">
        <v>1679</v>
      </c>
      <c r="G824" s="534">
        <v>31777</v>
      </c>
      <c r="H824" s="533">
        <v>1</v>
      </c>
      <c r="I824" s="532" t="s">
        <v>409</v>
      </c>
      <c r="J824" s="532" t="s">
        <v>2104</v>
      </c>
      <c r="K824" s="535">
        <v>914.71</v>
      </c>
      <c r="L824" s="536"/>
      <c r="M824" s="537" t="s">
        <v>151</v>
      </c>
      <c r="N824" s="537" t="s">
        <v>141</v>
      </c>
      <c r="O824" s="538">
        <f t="shared" si="13"/>
        <v>380.28163426299767</v>
      </c>
    </row>
    <row r="825" spans="1:15" s="225" customFormat="1" ht="31.5">
      <c r="A825" s="532" t="s">
        <v>406</v>
      </c>
      <c r="B825" s="533">
        <v>355</v>
      </c>
      <c r="C825" s="532" t="s">
        <v>416</v>
      </c>
      <c r="D825" s="532" t="s">
        <v>419</v>
      </c>
      <c r="E825" s="533">
        <v>3550007</v>
      </c>
      <c r="F825" s="533">
        <v>1680</v>
      </c>
      <c r="G825" s="534">
        <v>32720</v>
      </c>
      <c r="H825" s="533">
        <v>10</v>
      </c>
      <c r="I825" s="532" t="s">
        <v>409</v>
      </c>
      <c r="J825" s="532" t="s">
        <v>2051</v>
      </c>
      <c r="K825" s="535">
        <v>14091.04</v>
      </c>
      <c r="L825" s="536"/>
      <c r="M825" s="537" t="s">
        <v>151</v>
      </c>
      <c r="N825" s="537" t="s">
        <v>141</v>
      </c>
      <c r="O825" s="538">
        <f t="shared" si="13"/>
        <v>5858.2104925771782</v>
      </c>
    </row>
    <row r="826" spans="1:15" s="225" customFormat="1" ht="31.5">
      <c r="A826" s="532" t="s">
        <v>406</v>
      </c>
      <c r="B826" s="533">
        <v>355</v>
      </c>
      <c r="C826" s="532" t="s">
        <v>416</v>
      </c>
      <c r="D826" s="532" t="s">
        <v>419</v>
      </c>
      <c r="E826" s="533">
        <v>3550007</v>
      </c>
      <c r="F826" s="533">
        <v>1681</v>
      </c>
      <c r="G826" s="534">
        <v>32720</v>
      </c>
      <c r="H826" s="533">
        <v>-10</v>
      </c>
      <c r="I826" s="532" t="s">
        <v>409</v>
      </c>
      <c r="J826" s="532" t="s">
        <v>2051</v>
      </c>
      <c r="K826" s="535">
        <v>-5358.48</v>
      </c>
      <c r="L826" s="536"/>
      <c r="M826" s="537" t="s">
        <v>151</v>
      </c>
      <c r="N826" s="537" t="s">
        <v>141</v>
      </c>
      <c r="O826" s="538">
        <f t="shared" si="13"/>
        <v>-2227.7350543512016</v>
      </c>
    </row>
    <row r="827" spans="1:15" s="225" customFormat="1" ht="31.5">
      <c r="A827" s="532" t="s">
        <v>406</v>
      </c>
      <c r="B827" s="533">
        <v>355</v>
      </c>
      <c r="C827" s="532" t="s">
        <v>416</v>
      </c>
      <c r="D827" s="532" t="s">
        <v>419</v>
      </c>
      <c r="E827" s="533">
        <v>3550007</v>
      </c>
      <c r="F827" s="533">
        <v>1682</v>
      </c>
      <c r="G827" s="534">
        <v>32963</v>
      </c>
      <c r="H827" s="533">
        <v>1</v>
      </c>
      <c r="I827" s="532" t="s">
        <v>409</v>
      </c>
      <c r="J827" s="532" t="s">
        <v>2129</v>
      </c>
      <c r="K827" s="535">
        <v>2719.07</v>
      </c>
      <c r="L827" s="536"/>
      <c r="M827" s="537" t="s">
        <v>151</v>
      </c>
      <c r="N827" s="537" t="s">
        <v>141</v>
      </c>
      <c r="O827" s="538">
        <f t="shared" si="13"/>
        <v>1130.4264556804769</v>
      </c>
    </row>
    <row r="828" spans="1:15" s="225" customFormat="1" ht="31.5">
      <c r="A828" s="532" t="s">
        <v>406</v>
      </c>
      <c r="B828" s="533">
        <v>355</v>
      </c>
      <c r="C828" s="532" t="s">
        <v>416</v>
      </c>
      <c r="D828" s="532" t="s">
        <v>419</v>
      </c>
      <c r="E828" s="533">
        <v>3550007</v>
      </c>
      <c r="F828" s="533">
        <v>1683</v>
      </c>
      <c r="G828" s="534">
        <v>32963</v>
      </c>
      <c r="H828" s="533">
        <v>8</v>
      </c>
      <c r="I828" s="532" t="s">
        <v>409</v>
      </c>
      <c r="J828" s="532" t="s">
        <v>2130</v>
      </c>
      <c r="K828" s="535">
        <v>10644.6</v>
      </c>
      <c r="L828" s="536"/>
      <c r="M828" s="537" t="s">
        <v>151</v>
      </c>
      <c r="N828" s="537" t="s">
        <v>141</v>
      </c>
      <c r="O828" s="538">
        <f t="shared" si="13"/>
        <v>4425.3871544816448</v>
      </c>
    </row>
    <row r="829" spans="1:15" s="225" customFormat="1" ht="31.5">
      <c r="A829" s="532" t="s">
        <v>406</v>
      </c>
      <c r="B829" s="533">
        <v>355</v>
      </c>
      <c r="C829" s="532" t="s">
        <v>416</v>
      </c>
      <c r="D829" s="532" t="s">
        <v>419</v>
      </c>
      <c r="E829" s="533">
        <v>3550007</v>
      </c>
      <c r="F829" s="533">
        <v>1684</v>
      </c>
      <c r="G829" s="534">
        <v>33024</v>
      </c>
      <c r="H829" s="533">
        <v>3</v>
      </c>
      <c r="I829" s="532" t="s">
        <v>409</v>
      </c>
      <c r="J829" s="532" t="s">
        <v>2051</v>
      </c>
      <c r="K829" s="535">
        <v>4941.41</v>
      </c>
      <c r="L829" s="536"/>
      <c r="M829" s="537" t="s">
        <v>151</v>
      </c>
      <c r="N829" s="537" t="s">
        <v>141</v>
      </c>
      <c r="O829" s="538">
        <f t="shared" si="13"/>
        <v>2054.3423274737556</v>
      </c>
    </row>
    <row r="830" spans="1:15" s="225" customFormat="1" ht="31.5">
      <c r="A830" s="532" t="s">
        <v>406</v>
      </c>
      <c r="B830" s="533">
        <v>355</v>
      </c>
      <c r="C830" s="532" t="s">
        <v>416</v>
      </c>
      <c r="D830" s="532" t="s">
        <v>419</v>
      </c>
      <c r="E830" s="533">
        <v>3550007</v>
      </c>
      <c r="F830" s="533">
        <v>1685</v>
      </c>
      <c r="G830" s="534">
        <v>33024</v>
      </c>
      <c r="H830" s="533">
        <v>-3</v>
      </c>
      <c r="I830" s="532" t="s">
        <v>409</v>
      </c>
      <c r="J830" s="532" t="s">
        <v>2047</v>
      </c>
      <c r="K830" s="535">
        <v>-1631.31</v>
      </c>
      <c r="L830" s="536"/>
      <c r="M830" s="537" t="s">
        <v>151</v>
      </c>
      <c r="N830" s="537" t="s">
        <v>141</v>
      </c>
      <c r="O830" s="538">
        <f t="shared" si="13"/>
        <v>-678.20099571401943</v>
      </c>
    </row>
    <row r="831" spans="1:15" s="225" customFormat="1" ht="31.5">
      <c r="A831" s="532" t="s">
        <v>406</v>
      </c>
      <c r="B831" s="533">
        <v>355</v>
      </c>
      <c r="C831" s="532" t="s">
        <v>416</v>
      </c>
      <c r="D831" s="532" t="s">
        <v>419</v>
      </c>
      <c r="E831" s="533">
        <v>3550007</v>
      </c>
      <c r="F831" s="533">
        <v>1686</v>
      </c>
      <c r="G831" s="534">
        <v>33358</v>
      </c>
      <c r="H831" s="533">
        <v>2</v>
      </c>
      <c r="I831" s="532" t="s">
        <v>409</v>
      </c>
      <c r="J831" s="532" t="s">
        <v>2051</v>
      </c>
      <c r="K831" s="535">
        <v>3373.13</v>
      </c>
      <c r="L831" s="536"/>
      <c r="M831" s="537" t="s">
        <v>151</v>
      </c>
      <c r="N831" s="537" t="s">
        <v>141</v>
      </c>
      <c r="O831" s="538">
        <f t="shared" si="13"/>
        <v>1402.3454307720974</v>
      </c>
    </row>
    <row r="832" spans="1:15" s="225" customFormat="1" ht="31.5">
      <c r="A832" s="532" t="s">
        <v>406</v>
      </c>
      <c r="B832" s="533">
        <v>355</v>
      </c>
      <c r="C832" s="532" t="s">
        <v>416</v>
      </c>
      <c r="D832" s="532" t="s">
        <v>419</v>
      </c>
      <c r="E832" s="533">
        <v>3550007</v>
      </c>
      <c r="F832" s="533">
        <v>1687</v>
      </c>
      <c r="G832" s="534">
        <v>33358</v>
      </c>
      <c r="H832" s="542">
        <v>-2</v>
      </c>
      <c r="I832" s="532" t="s">
        <v>409</v>
      </c>
      <c r="J832" s="532" t="s">
        <v>2047</v>
      </c>
      <c r="K832" s="535">
        <v>-1109.4000000000001</v>
      </c>
      <c r="L832" s="536"/>
      <c r="M832" s="537" t="s">
        <v>151</v>
      </c>
      <c r="N832" s="537" t="s">
        <v>141</v>
      </c>
      <c r="O832" s="538">
        <f t="shared" si="13"/>
        <v>-461.22207590533571</v>
      </c>
    </row>
    <row r="833" spans="1:15" s="225" customFormat="1" ht="31.5">
      <c r="A833" s="532" t="s">
        <v>406</v>
      </c>
      <c r="B833" s="533">
        <v>355</v>
      </c>
      <c r="C833" s="532" t="s">
        <v>416</v>
      </c>
      <c r="D833" s="532" t="s">
        <v>419</v>
      </c>
      <c r="E833" s="533">
        <v>3550007</v>
      </c>
      <c r="F833" s="533">
        <v>1691</v>
      </c>
      <c r="G833" s="534">
        <v>33634</v>
      </c>
      <c r="H833" s="533">
        <v>-1</v>
      </c>
      <c r="I833" s="532" t="s">
        <v>409</v>
      </c>
      <c r="J833" s="532" t="s">
        <v>2047</v>
      </c>
      <c r="K833" s="535">
        <v>-556.73</v>
      </c>
      <c r="L833" s="536"/>
      <c r="M833" s="537" t="s">
        <v>151</v>
      </c>
      <c r="N833" s="537" t="s">
        <v>141</v>
      </c>
      <c r="O833" s="538">
        <f t="shared" si="13"/>
        <v>-231.45499037207279</v>
      </c>
    </row>
    <row r="834" spans="1:15" s="225" customFormat="1" ht="31.5">
      <c r="A834" s="532" t="s">
        <v>406</v>
      </c>
      <c r="B834" s="533">
        <v>355</v>
      </c>
      <c r="C834" s="532" t="s">
        <v>416</v>
      </c>
      <c r="D834" s="532" t="s">
        <v>419</v>
      </c>
      <c r="E834" s="533">
        <v>3550007</v>
      </c>
      <c r="F834" s="533">
        <v>1692</v>
      </c>
      <c r="G834" s="534">
        <v>33634</v>
      </c>
      <c r="H834" s="533">
        <v>1</v>
      </c>
      <c r="I834" s="532" t="s">
        <v>409</v>
      </c>
      <c r="J834" s="532" t="s">
        <v>2131</v>
      </c>
      <c r="K834" s="535">
        <v>1950.82</v>
      </c>
      <c r="L834" s="536"/>
      <c r="M834" s="537" t="s">
        <v>151</v>
      </c>
      <c r="N834" s="537" t="s">
        <v>141</v>
      </c>
      <c r="O834" s="538">
        <f t="shared" si="13"/>
        <v>811.03411764705868</v>
      </c>
    </row>
    <row r="835" spans="1:15" s="225" customFormat="1" ht="31.5">
      <c r="A835" s="532" t="s">
        <v>406</v>
      </c>
      <c r="B835" s="533">
        <v>355</v>
      </c>
      <c r="C835" s="532" t="s">
        <v>416</v>
      </c>
      <c r="D835" s="532" t="s">
        <v>419</v>
      </c>
      <c r="E835" s="533">
        <v>3550007</v>
      </c>
      <c r="F835" s="533">
        <v>1695</v>
      </c>
      <c r="G835" s="534">
        <v>34303</v>
      </c>
      <c r="H835" s="533">
        <v>-5</v>
      </c>
      <c r="I835" s="532" t="s">
        <v>409</v>
      </c>
      <c r="J835" s="532" t="s">
        <v>2047</v>
      </c>
      <c r="K835" s="535">
        <v>-2814.55</v>
      </c>
      <c r="L835" s="536"/>
      <c r="M835" s="537" t="s">
        <v>151</v>
      </c>
      <c r="N835" s="537" t="s">
        <v>141</v>
      </c>
      <c r="O835" s="538">
        <f t="shared" si="13"/>
        <v>-1170.1213212000744</v>
      </c>
    </row>
    <row r="836" spans="1:15" s="225" customFormat="1" ht="31.5">
      <c r="A836" s="532" t="s">
        <v>406</v>
      </c>
      <c r="B836" s="533">
        <v>355</v>
      </c>
      <c r="C836" s="532" t="s">
        <v>416</v>
      </c>
      <c r="D836" s="532" t="s">
        <v>419</v>
      </c>
      <c r="E836" s="533">
        <v>3550007</v>
      </c>
      <c r="F836" s="533">
        <v>1696</v>
      </c>
      <c r="G836" s="534">
        <v>34303</v>
      </c>
      <c r="H836" s="533">
        <v>5</v>
      </c>
      <c r="I836" s="532" t="s">
        <v>409</v>
      </c>
      <c r="J836" s="532" t="s">
        <v>2051</v>
      </c>
      <c r="K836" s="535">
        <v>8623.42</v>
      </c>
      <c r="L836" s="536"/>
      <c r="M836" s="537" t="s">
        <v>151</v>
      </c>
      <c r="N836" s="537" t="s">
        <v>141</v>
      </c>
      <c r="O836" s="538">
        <f t="shared" si="13"/>
        <v>3585.1015628299888</v>
      </c>
    </row>
    <row r="837" spans="1:15" s="225" customFormat="1" ht="31.5">
      <c r="A837" s="532" t="s">
        <v>406</v>
      </c>
      <c r="B837" s="533">
        <v>355</v>
      </c>
      <c r="C837" s="532" t="s">
        <v>416</v>
      </c>
      <c r="D837" s="532" t="s">
        <v>419</v>
      </c>
      <c r="E837" s="533">
        <v>3550007</v>
      </c>
      <c r="F837" s="533">
        <v>1698</v>
      </c>
      <c r="G837" s="534">
        <v>34668</v>
      </c>
      <c r="H837" s="533">
        <v>1</v>
      </c>
      <c r="I837" s="532" t="s">
        <v>409</v>
      </c>
      <c r="J837" s="532" t="s">
        <v>2051</v>
      </c>
      <c r="K837" s="535">
        <v>2179.0500000000002</v>
      </c>
      <c r="L837" s="536"/>
      <c r="M837" s="537" t="s">
        <v>151</v>
      </c>
      <c r="N837" s="537" t="s">
        <v>141</v>
      </c>
      <c r="O837" s="538">
        <f t="shared" si="13"/>
        <v>905.91848251444185</v>
      </c>
    </row>
    <row r="838" spans="1:15" s="225" customFormat="1" ht="31.5">
      <c r="A838" s="532" t="s">
        <v>406</v>
      </c>
      <c r="B838" s="533">
        <v>355</v>
      </c>
      <c r="C838" s="532" t="s">
        <v>416</v>
      </c>
      <c r="D838" s="532" t="s">
        <v>419</v>
      </c>
      <c r="E838" s="533">
        <v>3550007</v>
      </c>
      <c r="F838" s="533">
        <v>1699</v>
      </c>
      <c r="G838" s="534">
        <v>34668</v>
      </c>
      <c r="H838" s="533">
        <v>-1</v>
      </c>
      <c r="I838" s="532" t="s">
        <v>409</v>
      </c>
      <c r="J838" s="532" t="s">
        <v>2047</v>
      </c>
      <c r="K838" s="535">
        <v>-568.12</v>
      </c>
      <c r="L838" s="536"/>
      <c r="M838" s="537" t="s">
        <v>151</v>
      </c>
      <c r="N838" s="537" t="s">
        <v>141</v>
      </c>
      <c r="O838" s="538">
        <f t="shared" si="13"/>
        <v>-236.19027020311819</v>
      </c>
    </row>
    <row r="839" spans="1:15" s="225" customFormat="1" ht="31.5">
      <c r="A839" s="532" t="s">
        <v>406</v>
      </c>
      <c r="B839" s="533">
        <v>355</v>
      </c>
      <c r="C839" s="532" t="s">
        <v>416</v>
      </c>
      <c r="D839" s="532" t="s">
        <v>419</v>
      </c>
      <c r="E839" s="533">
        <v>3550007</v>
      </c>
      <c r="F839" s="533">
        <v>8340</v>
      </c>
      <c r="G839" s="534">
        <v>35795</v>
      </c>
      <c r="H839" s="533">
        <v>2</v>
      </c>
      <c r="I839" s="532" t="s">
        <v>409</v>
      </c>
      <c r="J839" s="532" t="s">
        <v>419</v>
      </c>
      <c r="K839" s="535">
        <v>2987.8</v>
      </c>
      <c r="L839" s="536"/>
      <c r="M839" s="537" t="s">
        <v>151</v>
      </c>
      <c r="N839" s="537" t="s">
        <v>141</v>
      </c>
      <c r="O839" s="538">
        <f t="shared" si="13"/>
        <v>1242.1482949251506</v>
      </c>
    </row>
    <row r="840" spans="1:15" s="225" customFormat="1" ht="31.5">
      <c r="A840" s="532" t="s">
        <v>406</v>
      </c>
      <c r="B840" s="533">
        <v>355</v>
      </c>
      <c r="C840" s="532" t="s">
        <v>416</v>
      </c>
      <c r="D840" s="532" t="s">
        <v>419</v>
      </c>
      <c r="E840" s="533">
        <v>3550007</v>
      </c>
      <c r="F840" s="533">
        <v>8352</v>
      </c>
      <c r="G840" s="534">
        <v>35795</v>
      </c>
      <c r="H840" s="533">
        <v>5</v>
      </c>
      <c r="I840" s="532" t="s">
        <v>409</v>
      </c>
      <c r="J840" s="532" t="s">
        <v>419</v>
      </c>
      <c r="K840" s="535">
        <v>9152.8799999999992</v>
      </c>
      <c r="L840" s="536"/>
      <c r="M840" s="537" t="s">
        <v>151</v>
      </c>
      <c r="N840" s="537" t="s">
        <v>141</v>
      </c>
      <c r="O840" s="538">
        <f t="shared" si="13"/>
        <v>3805.2193204546857</v>
      </c>
    </row>
    <row r="841" spans="1:15" s="225" customFormat="1" ht="31.5">
      <c r="A841" s="532" t="s">
        <v>406</v>
      </c>
      <c r="B841" s="533">
        <v>355</v>
      </c>
      <c r="C841" s="532" t="s">
        <v>416</v>
      </c>
      <c r="D841" s="532" t="s">
        <v>419</v>
      </c>
      <c r="E841" s="533">
        <v>3550007</v>
      </c>
      <c r="F841" s="533">
        <v>8507</v>
      </c>
      <c r="G841" s="534">
        <v>36280</v>
      </c>
      <c r="H841" s="533">
        <v>-3</v>
      </c>
      <c r="I841" s="532" t="s">
        <v>409</v>
      </c>
      <c r="J841" s="532" t="s">
        <v>2132</v>
      </c>
      <c r="K841" s="535">
        <v>-1709.55</v>
      </c>
      <c r="L841" s="536"/>
      <c r="M841" s="537" t="s">
        <v>151</v>
      </c>
      <c r="N841" s="537" t="s">
        <v>141</v>
      </c>
      <c r="O841" s="538">
        <f t="shared" si="13"/>
        <v>-710.72850177029613</v>
      </c>
    </row>
    <row r="842" spans="1:15" s="225" customFormat="1" ht="31.5">
      <c r="A842" s="532" t="s">
        <v>406</v>
      </c>
      <c r="B842" s="533">
        <v>355</v>
      </c>
      <c r="C842" s="532" t="s">
        <v>416</v>
      </c>
      <c r="D842" s="532" t="s">
        <v>419</v>
      </c>
      <c r="E842" s="533">
        <v>3550007</v>
      </c>
      <c r="F842" s="533">
        <v>8518</v>
      </c>
      <c r="G842" s="534">
        <v>36280</v>
      </c>
      <c r="H842" s="533">
        <v>3</v>
      </c>
      <c r="I842" s="532" t="s">
        <v>409</v>
      </c>
      <c r="J842" s="532" t="s">
        <v>2133</v>
      </c>
      <c r="K842" s="535">
        <v>7244.93</v>
      </c>
      <c r="L842" s="536"/>
      <c r="M842" s="537" t="s">
        <v>151</v>
      </c>
      <c r="N842" s="537" t="s">
        <v>141</v>
      </c>
      <c r="O842" s="538">
        <f t="shared" si="13"/>
        <v>3012.0079812410704</v>
      </c>
    </row>
    <row r="843" spans="1:15" s="225" customFormat="1" ht="31.5">
      <c r="A843" s="532" t="s">
        <v>406</v>
      </c>
      <c r="B843" s="533">
        <v>355</v>
      </c>
      <c r="C843" s="532" t="s">
        <v>416</v>
      </c>
      <c r="D843" s="532" t="s">
        <v>419</v>
      </c>
      <c r="E843" s="533">
        <v>3550007</v>
      </c>
      <c r="F843" s="533">
        <v>8601</v>
      </c>
      <c r="G843" s="534">
        <v>35976</v>
      </c>
      <c r="H843" s="533">
        <v>-1</v>
      </c>
      <c r="I843" s="532" t="s">
        <v>409</v>
      </c>
      <c r="J843" s="532" t="s">
        <v>2134</v>
      </c>
      <c r="K843" s="535">
        <v>-569.85</v>
      </c>
      <c r="L843" s="536"/>
      <c r="M843" s="537" t="s">
        <v>151</v>
      </c>
      <c r="N843" s="537" t="s">
        <v>141</v>
      </c>
      <c r="O843" s="538">
        <f t="shared" si="13"/>
        <v>-236.90950059009873</v>
      </c>
    </row>
    <row r="844" spans="1:15" s="225" customFormat="1" ht="31.5">
      <c r="A844" s="532" t="s">
        <v>406</v>
      </c>
      <c r="B844" s="533">
        <v>355</v>
      </c>
      <c r="C844" s="532" t="s">
        <v>416</v>
      </c>
      <c r="D844" s="532" t="s">
        <v>419</v>
      </c>
      <c r="E844" s="533">
        <v>3550007</v>
      </c>
      <c r="F844" s="533">
        <v>13352</v>
      </c>
      <c r="G844" s="534">
        <v>39813</v>
      </c>
      <c r="H844" s="533">
        <v>1</v>
      </c>
      <c r="I844" s="532" t="s">
        <v>409</v>
      </c>
      <c r="J844" s="532" t="s">
        <v>2135</v>
      </c>
      <c r="K844" s="535">
        <v>1604.81</v>
      </c>
      <c r="L844" s="536"/>
      <c r="M844" s="537" t="s">
        <v>151</v>
      </c>
      <c r="N844" s="537" t="s">
        <v>141</v>
      </c>
      <c r="O844" s="538">
        <f t="shared" si="13"/>
        <v>667.18388284986634</v>
      </c>
    </row>
    <row r="845" spans="1:15" s="225" customFormat="1" ht="31.5">
      <c r="A845" s="532" t="s">
        <v>406</v>
      </c>
      <c r="B845" s="533">
        <v>355</v>
      </c>
      <c r="C845" s="532" t="s">
        <v>416</v>
      </c>
      <c r="D845" s="532" t="s">
        <v>419</v>
      </c>
      <c r="E845" s="533">
        <v>3550007</v>
      </c>
      <c r="F845" s="533">
        <v>9483</v>
      </c>
      <c r="G845" s="534">
        <v>37468</v>
      </c>
      <c r="H845" s="533">
        <v>-9</v>
      </c>
      <c r="I845" s="532" t="s">
        <v>409</v>
      </c>
      <c r="J845" s="532" t="s">
        <v>2059</v>
      </c>
      <c r="K845" s="535">
        <v>-5238.18</v>
      </c>
      <c r="L845" s="536"/>
      <c r="M845" s="537" t="s">
        <v>151</v>
      </c>
      <c r="N845" s="537" t="s">
        <v>141</v>
      </c>
      <c r="O845" s="538">
        <f t="shared" si="13"/>
        <v>-2177.7215193490279</v>
      </c>
    </row>
    <row r="846" spans="1:15" s="225" customFormat="1" ht="31.5">
      <c r="A846" s="532" t="s">
        <v>406</v>
      </c>
      <c r="B846" s="533">
        <v>355</v>
      </c>
      <c r="C846" s="532" t="s">
        <v>416</v>
      </c>
      <c r="D846" s="532" t="s">
        <v>419</v>
      </c>
      <c r="E846" s="533">
        <v>3550007</v>
      </c>
      <c r="F846" s="533">
        <v>10046</v>
      </c>
      <c r="G846" s="534">
        <v>37468</v>
      </c>
      <c r="H846" s="533">
        <v>9</v>
      </c>
      <c r="I846" s="532" t="s">
        <v>409</v>
      </c>
      <c r="J846" s="532" t="s">
        <v>419</v>
      </c>
      <c r="K846" s="535">
        <v>22054.92</v>
      </c>
      <c r="L846" s="536"/>
      <c r="M846" s="537" t="s">
        <v>151</v>
      </c>
      <c r="N846" s="537" t="s">
        <v>141</v>
      </c>
      <c r="O846" s="538">
        <f t="shared" si="13"/>
        <v>9169.1148245232598</v>
      </c>
    </row>
    <row r="847" spans="1:15" s="225" customFormat="1" ht="31.5">
      <c r="A847" s="532" t="s">
        <v>406</v>
      </c>
      <c r="B847" s="533">
        <v>355</v>
      </c>
      <c r="C847" s="532" t="s">
        <v>416</v>
      </c>
      <c r="D847" s="532" t="s">
        <v>419</v>
      </c>
      <c r="E847" s="533">
        <v>3550007</v>
      </c>
      <c r="F847" s="533">
        <v>10455</v>
      </c>
      <c r="G847" s="534">
        <v>37772</v>
      </c>
      <c r="H847" s="533">
        <v>-1</v>
      </c>
      <c r="I847" s="532" t="s">
        <v>409</v>
      </c>
      <c r="J847" s="532" t="s">
        <v>2136</v>
      </c>
      <c r="K847" s="535">
        <v>-596.98</v>
      </c>
      <c r="L847" s="536"/>
      <c r="M847" s="537" t="s">
        <v>151</v>
      </c>
      <c r="N847" s="537" t="s">
        <v>141</v>
      </c>
      <c r="O847" s="538">
        <f t="shared" si="13"/>
        <v>-248.18852972234299</v>
      </c>
    </row>
    <row r="848" spans="1:15" s="225" customFormat="1" ht="31.5">
      <c r="A848" s="532" t="s">
        <v>406</v>
      </c>
      <c r="B848" s="533">
        <v>355</v>
      </c>
      <c r="C848" s="532" t="s">
        <v>416</v>
      </c>
      <c r="D848" s="532" t="s">
        <v>419</v>
      </c>
      <c r="E848" s="533">
        <v>3550007</v>
      </c>
      <c r="F848" s="533">
        <v>10981</v>
      </c>
      <c r="G848" s="534">
        <v>37925</v>
      </c>
      <c r="H848" s="533">
        <v>-1</v>
      </c>
      <c r="I848" s="532" t="s">
        <v>409</v>
      </c>
      <c r="J848" s="532" t="s">
        <v>2137</v>
      </c>
      <c r="K848" s="535">
        <v>-596.98</v>
      </c>
      <c r="L848" s="536"/>
      <c r="M848" s="537" t="s">
        <v>151</v>
      </c>
      <c r="N848" s="537" t="s">
        <v>141</v>
      </c>
      <c r="O848" s="538">
        <f t="shared" si="13"/>
        <v>-248.18852972234299</v>
      </c>
    </row>
    <row r="849" spans="1:15" s="225" customFormat="1" ht="31.5">
      <c r="A849" s="532" t="s">
        <v>406</v>
      </c>
      <c r="B849" s="533">
        <v>355</v>
      </c>
      <c r="C849" s="532" t="s">
        <v>416</v>
      </c>
      <c r="D849" s="532" t="s">
        <v>419</v>
      </c>
      <c r="E849" s="533">
        <v>3550007</v>
      </c>
      <c r="F849" s="533">
        <v>11127</v>
      </c>
      <c r="G849" s="534">
        <v>38352</v>
      </c>
      <c r="H849" s="533">
        <v>2</v>
      </c>
      <c r="I849" s="532" t="s">
        <v>409</v>
      </c>
      <c r="J849" s="532" t="s">
        <v>2138</v>
      </c>
      <c r="K849" s="535">
        <v>4012.81</v>
      </c>
      <c r="L849" s="536"/>
      <c r="M849" s="537" t="s">
        <v>151</v>
      </c>
      <c r="N849" s="537" t="s">
        <v>141</v>
      </c>
      <c r="O849" s="538">
        <f t="shared" si="13"/>
        <v>1668.2860631095098</v>
      </c>
    </row>
    <row r="850" spans="1:15" s="225" customFormat="1" ht="31.5">
      <c r="A850" s="532" t="s">
        <v>406</v>
      </c>
      <c r="B850" s="533">
        <v>355</v>
      </c>
      <c r="C850" s="532" t="s">
        <v>416</v>
      </c>
      <c r="D850" s="532" t="s">
        <v>419</v>
      </c>
      <c r="E850" s="533">
        <v>3550007</v>
      </c>
      <c r="F850" s="533">
        <v>12103</v>
      </c>
      <c r="G850" s="534">
        <v>38717</v>
      </c>
      <c r="H850" s="533">
        <v>1</v>
      </c>
      <c r="I850" s="532" t="s">
        <v>409</v>
      </c>
      <c r="J850" s="532" t="s">
        <v>2139</v>
      </c>
      <c r="K850" s="535">
        <v>2891.97</v>
      </c>
      <c r="L850" s="536"/>
      <c r="M850" s="537" t="s">
        <v>151</v>
      </c>
      <c r="N850" s="537" t="s">
        <v>141</v>
      </c>
      <c r="O850" s="538">
        <f t="shared" si="13"/>
        <v>1202.3079203677244</v>
      </c>
    </row>
    <row r="851" spans="1:15" s="225" customFormat="1" ht="31.5">
      <c r="A851" s="532" t="s">
        <v>406</v>
      </c>
      <c r="B851" s="533">
        <v>355</v>
      </c>
      <c r="C851" s="532" t="s">
        <v>416</v>
      </c>
      <c r="D851" s="532" t="s">
        <v>419</v>
      </c>
      <c r="E851" s="533">
        <v>3550007</v>
      </c>
      <c r="F851" s="533">
        <v>12121</v>
      </c>
      <c r="G851" s="534">
        <v>38717</v>
      </c>
      <c r="H851" s="533">
        <v>1</v>
      </c>
      <c r="I851" s="532" t="s">
        <v>409</v>
      </c>
      <c r="J851" s="532" t="s">
        <v>2138</v>
      </c>
      <c r="K851" s="535">
        <v>1150.55</v>
      </c>
      <c r="L851" s="536"/>
      <c r="M851" s="537" t="s">
        <v>151</v>
      </c>
      <c r="N851" s="537" t="s">
        <v>141</v>
      </c>
      <c r="O851" s="538">
        <f t="shared" si="13"/>
        <v>478.32978135287897</v>
      </c>
    </row>
    <row r="852" spans="1:15" s="225" customFormat="1" ht="31.5">
      <c r="A852" s="532" t="s">
        <v>406</v>
      </c>
      <c r="B852" s="533">
        <v>355</v>
      </c>
      <c r="C852" s="532" t="s">
        <v>416</v>
      </c>
      <c r="D852" s="532" t="s">
        <v>419</v>
      </c>
      <c r="E852" s="533">
        <v>3550007</v>
      </c>
      <c r="F852" s="533">
        <v>13128</v>
      </c>
      <c r="G852" s="534">
        <v>39447</v>
      </c>
      <c r="H852" s="533">
        <v>3</v>
      </c>
      <c r="I852" s="532" t="s">
        <v>409</v>
      </c>
      <c r="J852" s="532" t="s">
        <v>2140</v>
      </c>
      <c r="K852" s="535">
        <v>15705.61</v>
      </c>
      <c r="L852" s="536"/>
      <c r="M852" s="537" t="s">
        <v>151</v>
      </c>
      <c r="N852" s="537" t="s">
        <v>141</v>
      </c>
      <c r="O852" s="538">
        <f t="shared" si="13"/>
        <v>6529.4519988819175</v>
      </c>
    </row>
    <row r="853" spans="1:15" s="225" customFormat="1" ht="31.5">
      <c r="A853" s="532" t="s">
        <v>406</v>
      </c>
      <c r="B853" s="533">
        <v>355</v>
      </c>
      <c r="C853" s="532" t="s">
        <v>416</v>
      </c>
      <c r="D853" s="532" t="s">
        <v>419</v>
      </c>
      <c r="E853" s="533">
        <v>3550007</v>
      </c>
      <c r="F853" s="533">
        <v>13257</v>
      </c>
      <c r="G853" s="534">
        <v>39813</v>
      </c>
      <c r="H853" s="533">
        <v>1</v>
      </c>
      <c r="I853" s="532" t="s">
        <v>409</v>
      </c>
      <c r="J853" s="532" t="s">
        <v>2137</v>
      </c>
      <c r="K853" s="535">
        <v>4631.6000000000004</v>
      </c>
      <c r="L853" s="536"/>
      <c r="M853" s="537" t="s">
        <v>151</v>
      </c>
      <c r="N853" s="537" t="s">
        <v>141</v>
      </c>
      <c r="O853" s="538">
        <f t="shared" si="13"/>
        <v>1925.5418845891047</v>
      </c>
    </row>
    <row r="854" spans="1:15" s="225" customFormat="1" ht="31.5">
      <c r="A854" s="532" t="s">
        <v>406</v>
      </c>
      <c r="B854" s="533">
        <v>355</v>
      </c>
      <c r="C854" s="532" t="s">
        <v>416</v>
      </c>
      <c r="D854" s="532" t="s">
        <v>419</v>
      </c>
      <c r="E854" s="533">
        <v>3550007</v>
      </c>
      <c r="F854" s="533">
        <v>13258</v>
      </c>
      <c r="G854" s="534">
        <v>39813</v>
      </c>
      <c r="H854" s="533">
        <v>1</v>
      </c>
      <c r="I854" s="532" t="s">
        <v>409</v>
      </c>
      <c r="J854" s="532" t="s">
        <v>2137</v>
      </c>
      <c r="K854" s="535">
        <v>4370.05</v>
      </c>
      <c r="L854" s="536"/>
      <c r="M854" s="537" t="s">
        <v>151</v>
      </c>
      <c r="N854" s="537" t="s">
        <v>141</v>
      </c>
      <c r="O854" s="538">
        <f t="shared" si="13"/>
        <v>1816.8050593204546</v>
      </c>
    </row>
    <row r="855" spans="1:15" s="225" customFormat="1" ht="31.5">
      <c r="A855" s="532" t="s">
        <v>406</v>
      </c>
      <c r="B855" s="533">
        <v>355</v>
      </c>
      <c r="C855" s="532" t="s">
        <v>416</v>
      </c>
      <c r="D855" s="532" t="s">
        <v>419</v>
      </c>
      <c r="E855" s="533">
        <v>3550007</v>
      </c>
      <c r="F855" s="533">
        <v>13271</v>
      </c>
      <c r="G855" s="534">
        <v>39813</v>
      </c>
      <c r="H855" s="533">
        <v>-2</v>
      </c>
      <c r="I855" s="532" t="s">
        <v>409</v>
      </c>
      <c r="J855" s="532" t="s">
        <v>2141</v>
      </c>
      <c r="K855" s="535">
        <v>-1191</v>
      </c>
      <c r="L855" s="536"/>
      <c r="M855" s="537" t="s">
        <v>151</v>
      </c>
      <c r="N855" s="537" t="s">
        <v>141</v>
      </c>
      <c r="O855" s="538">
        <f t="shared" si="13"/>
        <v>-495.14646872476544</v>
      </c>
    </row>
    <row r="856" spans="1:15" s="225" customFormat="1" ht="31.5">
      <c r="A856" s="532" t="s">
        <v>406</v>
      </c>
      <c r="B856" s="533">
        <v>355</v>
      </c>
      <c r="C856" s="532" t="s">
        <v>416</v>
      </c>
      <c r="D856" s="532" t="s">
        <v>419</v>
      </c>
      <c r="E856" s="533">
        <v>3550007</v>
      </c>
      <c r="F856" s="533">
        <v>13468</v>
      </c>
      <c r="G856" s="534">
        <v>40178</v>
      </c>
      <c r="H856" s="533">
        <v>1</v>
      </c>
      <c r="I856" s="532" t="s">
        <v>409</v>
      </c>
      <c r="J856" s="532" t="s">
        <v>2138</v>
      </c>
      <c r="K856" s="535">
        <v>3870.26</v>
      </c>
      <c r="L856" s="536"/>
      <c r="M856" s="537" t="s">
        <v>151</v>
      </c>
      <c r="N856" s="537" t="s">
        <v>141</v>
      </c>
      <c r="O856" s="538">
        <f t="shared" si="13"/>
        <v>1609.0223107025279</v>
      </c>
    </row>
    <row r="857" spans="1:15" s="225" customFormat="1" ht="31.5">
      <c r="A857" s="532" t="s">
        <v>406</v>
      </c>
      <c r="B857" s="533">
        <v>355</v>
      </c>
      <c r="C857" s="532" t="s">
        <v>416</v>
      </c>
      <c r="D857" s="532" t="s">
        <v>419</v>
      </c>
      <c r="E857" s="533">
        <v>3550007</v>
      </c>
      <c r="F857" s="533">
        <v>13477</v>
      </c>
      <c r="G857" s="534">
        <v>40178</v>
      </c>
      <c r="H857" s="533">
        <v>-1</v>
      </c>
      <c r="I857" s="532" t="s">
        <v>409</v>
      </c>
      <c r="J857" s="532" t="s">
        <v>2138</v>
      </c>
      <c r="K857" s="535">
        <v>-632.92999999999995</v>
      </c>
      <c r="L857" s="536"/>
      <c r="M857" s="537" t="s">
        <v>151</v>
      </c>
      <c r="N857" s="537" t="s">
        <v>141</v>
      </c>
      <c r="O857" s="538">
        <f t="shared" si="13"/>
        <v>-263.1343866078638</v>
      </c>
    </row>
    <row r="858" spans="1:15" s="225" customFormat="1" ht="31.5">
      <c r="A858" s="532" t="s">
        <v>406</v>
      </c>
      <c r="B858" s="533">
        <v>355</v>
      </c>
      <c r="C858" s="532" t="s">
        <v>416</v>
      </c>
      <c r="D858" s="532" t="s">
        <v>419</v>
      </c>
      <c r="E858" s="533">
        <v>3550007</v>
      </c>
      <c r="F858" s="533">
        <v>13618</v>
      </c>
      <c r="G858" s="534">
        <v>40543</v>
      </c>
      <c r="H858" s="533">
        <v>3</v>
      </c>
      <c r="I858" s="532" t="s">
        <v>454</v>
      </c>
      <c r="J858" s="532" t="s">
        <v>2140</v>
      </c>
      <c r="K858" s="535">
        <v>20112.689999999999</v>
      </c>
      <c r="L858" s="536"/>
      <c r="M858" s="537" t="s">
        <v>151</v>
      </c>
      <c r="N858" s="537" t="s">
        <v>141</v>
      </c>
      <c r="O858" s="538">
        <f t="shared" ref="O858:O921" si="14">+K858*E$3012</f>
        <v>8361.6519144046197</v>
      </c>
    </row>
    <row r="859" spans="1:15" s="225" customFormat="1" ht="31.5">
      <c r="A859" s="532" t="s">
        <v>406</v>
      </c>
      <c r="B859" s="533">
        <v>355</v>
      </c>
      <c r="C859" s="532" t="s">
        <v>416</v>
      </c>
      <c r="D859" s="532" t="s">
        <v>420</v>
      </c>
      <c r="E859" s="533">
        <v>3550008</v>
      </c>
      <c r="F859" s="533">
        <v>1702</v>
      </c>
      <c r="G859" s="534">
        <v>24958</v>
      </c>
      <c r="H859" s="533">
        <v>66</v>
      </c>
      <c r="I859" s="532" t="s">
        <v>409</v>
      </c>
      <c r="J859" s="532" t="s">
        <v>1996</v>
      </c>
      <c r="K859" s="535">
        <v>11387.69</v>
      </c>
      <c r="L859" s="536"/>
      <c r="M859" s="537" t="s">
        <v>151</v>
      </c>
      <c r="N859" s="537" t="s">
        <v>141</v>
      </c>
      <c r="O859" s="538">
        <f t="shared" si="14"/>
        <v>4734.3194713957382</v>
      </c>
    </row>
    <row r="860" spans="1:15" s="225" customFormat="1" ht="31.5">
      <c r="A860" s="532" t="s">
        <v>406</v>
      </c>
      <c r="B860" s="533">
        <v>355</v>
      </c>
      <c r="C860" s="532" t="s">
        <v>416</v>
      </c>
      <c r="D860" s="532" t="s">
        <v>420</v>
      </c>
      <c r="E860" s="533">
        <v>3550008</v>
      </c>
      <c r="F860" s="533">
        <v>1703</v>
      </c>
      <c r="G860" s="534">
        <v>24958</v>
      </c>
      <c r="H860" s="533">
        <v>2</v>
      </c>
      <c r="I860" s="532" t="s">
        <v>409</v>
      </c>
      <c r="J860" s="532" t="s">
        <v>1997</v>
      </c>
      <c r="K860" s="535">
        <v>325.87</v>
      </c>
      <c r="L860" s="536"/>
      <c r="M860" s="537" t="s">
        <v>151</v>
      </c>
      <c r="N860" s="537" t="s">
        <v>141</v>
      </c>
      <c r="O860" s="538">
        <f t="shared" si="14"/>
        <v>135.47722902043603</v>
      </c>
    </row>
    <row r="861" spans="1:15" s="225" customFormat="1" ht="31.5">
      <c r="A861" s="532" t="s">
        <v>406</v>
      </c>
      <c r="B861" s="533">
        <v>355</v>
      </c>
      <c r="C861" s="532" t="s">
        <v>416</v>
      </c>
      <c r="D861" s="532" t="s">
        <v>420</v>
      </c>
      <c r="E861" s="533">
        <v>3550008</v>
      </c>
      <c r="F861" s="533">
        <v>1704</v>
      </c>
      <c r="G861" s="534">
        <v>24958</v>
      </c>
      <c r="H861" s="533">
        <v>1</v>
      </c>
      <c r="I861" s="532" t="s">
        <v>409</v>
      </c>
      <c r="J861" s="532" t="s">
        <v>1997</v>
      </c>
      <c r="K861" s="535">
        <v>193.56</v>
      </c>
      <c r="L861" s="536"/>
      <c r="M861" s="537" t="s">
        <v>151</v>
      </c>
      <c r="N861" s="537" t="s">
        <v>141</v>
      </c>
      <c r="O861" s="538">
        <f t="shared" si="14"/>
        <v>80.47065532020622</v>
      </c>
    </row>
    <row r="862" spans="1:15" s="225" customFormat="1" ht="31.5">
      <c r="A862" s="532" t="s">
        <v>406</v>
      </c>
      <c r="B862" s="533">
        <v>355</v>
      </c>
      <c r="C862" s="532" t="s">
        <v>416</v>
      </c>
      <c r="D862" s="532" t="s">
        <v>420</v>
      </c>
      <c r="E862" s="533">
        <v>3550008</v>
      </c>
      <c r="F862" s="533">
        <v>1705</v>
      </c>
      <c r="G862" s="534">
        <v>24958</v>
      </c>
      <c r="H862" s="533">
        <v>39</v>
      </c>
      <c r="I862" s="532" t="s">
        <v>409</v>
      </c>
      <c r="J862" s="532" t="s">
        <v>1998</v>
      </c>
      <c r="K862" s="535">
        <v>11122.7</v>
      </c>
      <c r="L862" s="536"/>
      <c r="M862" s="537" t="s">
        <v>151</v>
      </c>
      <c r="N862" s="537" t="s">
        <v>141</v>
      </c>
      <c r="O862" s="538">
        <f t="shared" si="14"/>
        <v>4624.1525001552891</v>
      </c>
    </row>
    <row r="863" spans="1:15" s="225" customFormat="1" ht="31.5">
      <c r="A863" s="532" t="s">
        <v>406</v>
      </c>
      <c r="B863" s="533">
        <v>355</v>
      </c>
      <c r="C863" s="532" t="s">
        <v>416</v>
      </c>
      <c r="D863" s="532" t="s">
        <v>420</v>
      </c>
      <c r="E863" s="533">
        <v>3550008</v>
      </c>
      <c r="F863" s="533">
        <v>1706</v>
      </c>
      <c r="G863" s="534">
        <v>24958</v>
      </c>
      <c r="H863" s="533">
        <v>18</v>
      </c>
      <c r="I863" s="532" t="s">
        <v>409</v>
      </c>
      <c r="J863" s="532" t="s">
        <v>1999</v>
      </c>
      <c r="K863" s="535">
        <v>5066.8900000000003</v>
      </c>
      <c r="L863" s="536"/>
      <c r="M863" s="537" t="s">
        <v>151</v>
      </c>
      <c r="N863" s="537" t="s">
        <v>141</v>
      </c>
      <c r="O863" s="538">
        <f t="shared" si="14"/>
        <v>2106.509396235791</v>
      </c>
    </row>
    <row r="864" spans="1:15" s="225" customFormat="1" ht="31.5">
      <c r="A864" s="532" t="s">
        <v>406</v>
      </c>
      <c r="B864" s="533">
        <v>355</v>
      </c>
      <c r="C864" s="532" t="s">
        <v>416</v>
      </c>
      <c r="D864" s="532" t="s">
        <v>420</v>
      </c>
      <c r="E864" s="533">
        <v>3550008</v>
      </c>
      <c r="F864" s="533">
        <v>1707</v>
      </c>
      <c r="G864" s="534">
        <v>24958</v>
      </c>
      <c r="H864" s="533">
        <v>35</v>
      </c>
      <c r="I864" s="532" t="s">
        <v>409</v>
      </c>
      <c r="J864" s="532" t="s">
        <v>2000</v>
      </c>
      <c r="K864" s="535">
        <v>10587.96</v>
      </c>
      <c r="L864" s="536"/>
      <c r="M864" s="537" t="s">
        <v>151</v>
      </c>
      <c r="N864" s="537" t="s">
        <v>141</v>
      </c>
      <c r="O864" s="538">
        <f t="shared" si="14"/>
        <v>4401.8396347599219</v>
      </c>
    </row>
    <row r="865" spans="1:15" s="225" customFormat="1" ht="31.5">
      <c r="A865" s="532" t="s">
        <v>406</v>
      </c>
      <c r="B865" s="533">
        <v>355</v>
      </c>
      <c r="C865" s="532" t="s">
        <v>416</v>
      </c>
      <c r="D865" s="532" t="s">
        <v>420</v>
      </c>
      <c r="E865" s="533">
        <v>3550008</v>
      </c>
      <c r="F865" s="533">
        <v>1710</v>
      </c>
      <c r="G865" s="534">
        <v>24958</v>
      </c>
      <c r="H865" s="539"/>
      <c r="I865" s="532" t="s">
        <v>409</v>
      </c>
      <c r="J865" s="532" t="s">
        <v>2116</v>
      </c>
      <c r="K865" s="535">
        <v>19.440000000000001</v>
      </c>
      <c r="L865" s="536"/>
      <c r="M865" s="537" t="s">
        <v>151</v>
      </c>
      <c r="N865" s="537" t="s">
        <v>141</v>
      </c>
      <c r="O865" s="538">
        <f t="shared" si="14"/>
        <v>8.0819877010994468</v>
      </c>
    </row>
    <row r="866" spans="1:15" s="225" customFormat="1" ht="47.25">
      <c r="A866" s="532" t="s">
        <v>406</v>
      </c>
      <c r="B866" s="533">
        <v>355</v>
      </c>
      <c r="C866" s="532" t="s">
        <v>416</v>
      </c>
      <c r="D866" s="532" t="s">
        <v>420</v>
      </c>
      <c r="E866" s="533">
        <v>3550008</v>
      </c>
      <c r="F866" s="533">
        <v>1711</v>
      </c>
      <c r="G866" s="534">
        <v>24958</v>
      </c>
      <c r="H866" s="539"/>
      <c r="I866" s="532" t="s">
        <v>409</v>
      </c>
      <c r="J866" s="532" t="s">
        <v>2117</v>
      </c>
      <c r="K866" s="535">
        <v>8.86</v>
      </c>
      <c r="L866" s="536"/>
      <c r="M866" s="537" t="s">
        <v>151</v>
      </c>
      <c r="N866" s="537" t="s">
        <v>141</v>
      </c>
      <c r="O866" s="538">
        <f t="shared" si="14"/>
        <v>3.6834573575998504</v>
      </c>
    </row>
    <row r="867" spans="1:15" s="225" customFormat="1" ht="47.25">
      <c r="A867" s="532" t="s">
        <v>406</v>
      </c>
      <c r="B867" s="533">
        <v>355</v>
      </c>
      <c r="C867" s="532" t="s">
        <v>416</v>
      </c>
      <c r="D867" s="532" t="s">
        <v>420</v>
      </c>
      <c r="E867" s="533">
        <v>3550008</v>
      </c>
      <c r="F867" s="533">
        <v>1712</v>
      </c>
      <c r="G867" s="534">
        <v>24958</v>
      </c>
      <c r="H867" s="539"/>
      <c r="I867" s="532" t="s">
        <v>409</v>
      </c>
      <c r="J867" s="532" t="s">
        <v>2118</v>
      </c>
      <c r="K867" s="535">
        <v>18.510000000000002</v>
      </c>
      <c r="L867" s="536"/>
      <c r="M867" s="537" t="s">
        <v>151</v>
      </c>
      <c r="N867" s="537" t="s">
        <v>141</v>
      </c>
      <c r="O867" s="538">
        <f t="shared" si="14"/>
        <v>7.6953494005838872</v>
      </c>
    </row>
    <row r="868" spans="1:15" s="225" customFormat="1" ht="31.5">
      <c r="A868" s="532" t="s">
        <v>406</v>
      </c>
      <c r="B868" s="533">
        <v>355</v>
      </c>
      <c r="C868" s="532" t="s">
        <v>416</v>
      </c>
      <c r="D868" s="532" t="s">
        <v>420</v>
      </c>
      <c r="E868" s="533">
        <v>3550008</v>
      </c>
      <c r="F868" s="533">
        <v>1715</v>
      </c>
      <c r="G868" s="534">
        <v>25262</v>
      </c>
      <c r="H868" s="539"/>
      <c r="I868" s="532" t="s">
        <v>409</v>
      </c>
      <c r="J868" s="532" t="s">
        <v>2068</v>
      </c>
      <c r="K868" s="535">
        <v>6166.01</v>
      </c>
      <c r="L868" s="536"/>
      <c r="M868" s="537" t="s">
        <v>151</v>
      </c>
      <c r="N868" s="537" t="s">
        <v>141</v>
      </c>
      <c r="O868" s="538">
        <f t="shared" si="14"/>
        <v>2563.4576638300514</v>
      </c>
    </row>
    <row r="869" spans="1:15" s="225" customFormat="1" ht="31.5">
      <c r="A869" s="532" t="s">
        <v>406</v>
      </c>
      <c r="B869" s="533">
        <v>355</v>
      </c>
      <c r="C869" s="532" t="s">
        <v>416</v>
      </c>
      <c r="D869" s="532" t="s">
        <v>420</v>
      </c>
      <c r="E869" s="533">
        <v>3550008</v>
      </c>
      <c r="F869" s="533">
        <v>1716</v>
      </c>
      <c r="G869" s="534">
        <v>25507</v>
      </c>
      <c r="H869" s="533">
        <v>5</v>
      </c>
      <c r="I869" s="532" t="s">
        <v>409</v>
      </c>
      <c r="J869" s="532" t="s">
        <v>2008</v>
      </c>
      <c r="K869" s="535">
        <v>1784.86</v>
      </c>
      <c r="L869" s="536"/>
      <c r="M869" s="537" t="s">
        <v>151</v>
      </c>
      <c r="N869" s="537" t="s">
        <v>141</v>
      </c>
      <c r="O869" s="538">
        <f t="shared" si="14"/>
        <v>742.03788930989492</v>
      </c>
    </row>
    <row r="870" spans="1:15" s="225" customFormat="1" ht="31.5">
      <c r="A870" s="532" t="s">
        <v>406</v>
      </c>
      <c r="B870" s="533">
        <v>355</v>
      </c>
      <c r="C870" s="532" t="s">
        <v>416</v>
      </c>
      <c r="D870" s="532" t="s">
        <v>420</v>
      </c>
      <c r="E870" s="533">
        <v>3550008</v>
      </c>
      <c r="F870" s="533">
        <v>1719</v>
      </c>
      <c r="G870" s="534">
        <v>25293</v>
      </c>
      <c r="H870" s="533">
        <v>-1</v>
      </c>
      <c r="I870" s="532" t="s">
        <v>409</v>
      </c>
      <c r="J870" s="532" t="s">
        <v>2010</v>
      </c>
      <c r="K870" s="535">
        <v>-240.28</v>
      </c>
      <c r="L870" s="536"/>
      <c r="M870" s="537" t="s">
        <v>151</v>
      </c>
      <c r="N870" s="537" t="s">
        <v>141</v>
      </c>
      <c r="O870" s="538">
        <f t="shared" si="14"/>
        <v>-99.894033169762082</v>
      </c>
    </row>
    <row r="871" spans="1:15" s="225" customFormat="1" ht="31.5">
      <c r="A871" s="532" t="s">
        <v>406</v>
      </c>
      <c r="B871" s="533">
        <v>355</v>
      </c>
      <c r="C871" s="532" t="s">
        <v>416</v>
      </c>
      <c r="D871" s="532" t="s">
        <v>420</v>
      </c>
      <c r="E871" s="533">
        <v>3550008</v>
      </c>
      <c r="F871" s="533">
        <v>1720</v>
      </c>
      <c r="G871" s="534">
        <v>25293</v>
      </c>
      <c r="H871" s="533">
        <v>1</v>
      </c>
      <c r="I871" s="532" t="s">
        <v>409</v>
      </c>
      <c r="J871" s="532" t="s">
        <v>2005</v>
      </c>
      <c r="K871" s="535">
        <v>404.67</v>
      </c>
      <c r="L871" s="536"/>
      <c r="M871" s="537" t="s">
        <v>151</v>
      </c>
      <c r="N871" s="537" t="s">
        <v>141</v>
      </c>
      <c r="O871" s="538">
        <f t="shared" si="14"/>
        <v>168.23754953723832</v>
      </c>
    </row>
    <row r="872" spans="1:15" s="225" customFormat="1" ht="31.5">
      <c r="A872" s="532" t="s">
        <v>406</v>
      </c>
      <c r="B872" s="533">
        <v>355</v>
      </c>
      <c r="C872" s="532" t="s">
        <v>416</v>
      </c>
      <c r="D872" s="532" t="s">
        <v>420</v>
      </c>
      <c r="E872" s="533">
        <v>3550008</v>
      </c>
      <c r="F872" s="533">
        <v>1723</v>
      </c>
      <c r="G872" s="534">
        <v>25627</v>
      </c>
      <c r="H872" s="539"/>
      <c r="I872" s="532" t="s">
        <v>409</v>
      </c>
      <c r="J872" s="532" t="s">
        <v>2013</v>
      </c>
      <c r="K872" s="535">
        <v>134.56</v>
      </c>
      <c r="L872" s="536"/>
      <c r="M872" s="537" t="s">
        <v>151</v>
      </c>
      <c r="N872" s="537" t="s">
        <v>141</v>
      </c>
      <c r="O872" s="538">
        <f t="shared" si="14"/>
        <v>55.941988943412625</v>
      </c>
    </row>
    <row r="873" spans="1:15" s="225" customFormat="1" ht="31.5">
      <c r="A873" s="532" t="s">
        <v>406</v>
      </c>
      <c r="B873" s="533">
        <v>355</v>
      </c>
      <c r="C873" s="532" t="s">
        <v>416</v>
      </c>
      <c r="D873" s="532" t="s">
        <v>420</v>
      </c>
      <c r="E873" s="533">
        <v>3550008</v>
      </c>
      <c r="F873" s="533">
        <v>1724</v>
      </c>
      <c r="G873" s="534">
        <v>25780</v>
      </c>
      <c r="H873" s="533">
        <v>-3</v>
      </c>
      <c r="I873" s="532" t="s">
        <v>409</v>
      </c>
      <c r="J873" s="532" t="s">
        <v>2014</v>
      </c>
      <c r="K873" s="535">
        <v>-519.42999999999995</v>
      </c>
      <c r="L873" s="536"/>
      <c r="M873" s="537" t="s">
        <v>151</v>
      </c>
      <c r="N873" s="537" t="s">
        <v>141</v>
      </c>
      <c r="O873" s="538">
        <f t="shared" si="14"/>
        <v>-215.94788434064222</v>
      </c>
    </row>
    <row r="874" spans="1:15" s="225" customFormat="1" ht="31.5">
      <c r="A874" s="532" t="s">
        <v>406</v>
      </c>
      <c r="B874" s="533">
        <v>355</v>
      </c>
      <c r="C874" s="532" t="s">
        <v>416</v>
      </c>
      <c r="D874" s="532" t="s">
        <v>420</v>
      </c>
      <c r="E874" s="533">
        <v>3550008</v>
      </c>
      <c r="F874" s="533">
        <v>1725</v>
      </c>
      <c r="G874" s="534">
        <v>25780</v>
      </c>
      <c r="H874" s="533">
        <v>9</v>
      </c>
      <c r="I874" s="532" t="s">
        <v>409</v>
      </c>
      <c r="J874" s="532" t="s">
        <v>2015</v>
      </c>
      <c r="K874" s="535">
        <v>3605.24</v>
      </c>
      <c r="L874" s="536"/>
      <c r="M874" s="537" t="s">
        <v>151</v>
      </c>
      <c r="N874" s="537" t="s">
        <v>141</v>
      </c>
      <c r="O874" s="538">
        <f t="shared" si="14"/>
        <v>1498.8428672588357</v>
      </c>
    </row>
    <row r="875" spans="1:15" s="225" customFormat="1" ht="31.5">
      <c r="A875" s="532" t="s">
        <v>406</v>
      </c>
      <c r="B875" s="533">
        <v>355</v>
      </c>
      <c r="C875" s="532" t="s">
        <v>416</v>
      </c>
      <c r="D875" s="532" t="s">
        <v>420</v>
      </c>
      <c r="E875" s="533">
        <v>3550008</v>
      </c>
      <c r="F875" s="533">
        <v>1727</v>
      </c>
      <c r="G875" s="534">
        <v>25902</v>
      </c>
      <c r="H875" s="533">
        <v>3</v>
      </c>
      <c r="I875" s="532" t="s">
        <v>409</v>
      </c>
      <c r="J875" s="532" t="s">
        <v>2121</v>
      </c>
      <c r="K875" s="535">
        <v>1255.31</v>
      </c>
      <c r="L875" s="536"/>
      <c r="M875" s="537" t="s">
        <v>151</v>
      </c>
      <c r="N875" s="537" t="s">
        <v>141</v>
      </c>
      <c r="O875" s="538">
        <f t="shared" si="14"/>
        <v>521.8827150754704</v>
      </c>
    </row>
    <row r="876" spans="1:15" s="225" customFormat="1" ht="31.5">
      <c r="A876" s="532" t="s">
        <v>406</v>
      </c>
      <c r="B876" s="533">
        <v>355</v>
      </c>
      <c r="C876" s="532" t="s">
        <v>416</v>
      </c>
      <c r="D876" s="532" t="s">
        <v>420</v>
      </c>
      <c r="E876" s="533">
        <v>3550008</v>
      </c>
      <c r="F876" s="533">
        <v>1729</v>
      </c>
      <c r="G876" s="534">
        <v>26145</v>
      </c>
      <c r="H876" s="542">
        <v>1</v>
      </c>
      <c r="I876" s="532" t="s">
        <v>409</v>
      </c>
      <c r="J876" s="532" t="s">
        <v>2005</v>
      </c>
      <c r="K876" s="535">
        <v>784.45</v>
      </c>
      <c r="L876" s="536"/>
      <c r="M876" s="537" t="s">
        <v>151</v>
      </c>
      <c r="N876" s="537" t="s">
        <v>141</v>
      </c>
      <c r="O876" s="538">
        <f t="shared" si="14"/>
        <v>326.1273277843344</v>
      </c>
    </row>
    <row r="877" spans="1:15" s="225" customFormat="1" ht="31.5">
      <c r="A877" s="532" t="s">
        <v>406</v>
      </c>
      <c r="B877" s="533">
        <v>355</v>
      </c>
      <c r="C877" s="532" t="s">
        <v>416</v>
      </c>
      <c r="D877" s="532" t="s">
        <v>420</v>
      </c>
      <c r="E877" s="533">
        <v>3550008</v>
      </c>
      <c r="F877" s="533">
        <v>1730</v>
      </c>
      <c r="G877" s="534">
        <v>26145</v>
      </c>
      <c r="H877" s="533">
        <v>-1</v>
      </c>
      <c r="I877" s="532" t="s">
        <v>409</v>
      </c>
      <c r="J877" s="532" t="s">
        <v>2010</v>
      </c>
      <c r="K877" s="535">
        <v>-296.26</v>
      </c>
      <c r="L877" s="536"/>
      <c r="M877" s="537" t="s">
        <v>151</v>
      </c>
      <c r="N877" s="537" t="s">
        <v>141</v>
      </c>
      <c r="O877" s="538">
        <f t="shared" si="14"/>
        <v>-123.1671644201503</v>
      </c>
    </row>
    <row r="878" spans="1:15" s="225" customFormat="1" ht="31.5">
      <c r="A878" s="532" t="s">
        <v>406</v>
      </c>
      <c r="B878" s="533">
        <v>355</v>
      </c>
      <c r="C878" s="532" t="s">
        <v>416</v>
      </c>
      <c r="D878" s="532" t="s">
        <v>420</v>
      </c>
      <c r="E878" s="533">
        <v>3550008</v>
      </c>
      <c r="F878" s="533">
        <v>1731</v>
      </c>
      <c r="G878" s="534">
        <v>26145</v>
      </c>
      <c r="H878" s="533">
        <v>1</v>
      </c>
      <c r="I878" s="532" t="s">
        <v>409</v>
      </c>
      <c r="J878" s="532" t="s">
        <v>2016</v>
      </c>
      <c r="K878" s="535">
        <v>561.82000000000005</v>
      </c>
      <c r="L878" s="536"/>
      <c r="M878" s="537" t="s">
        <v>151</v>
      </c>
      <c r="N878" s="537" t="s">
        <v>141</v>
      </c>
      <c r="O878" s="538">
        <f t="shared" si="14"/>
        <v>233.57110752220635</v>
      </c>
    </row>
    <row r="879" spans="1:15" s="225" customFormat="1" ht="31.5">
      <c r="A879" s="532" t="s">
        <v>406</v>
      </c>
      <c r="B879" s="533">
        <v>355</v>
      </c>
      <c r="C879" s="532" t="s">
        <v>416</v>
      </c>
      <c r="D879" s="532" t="s">
        <v>420</v>
      </c>
      <c r="E879" s="533">
        <v>3550008</v>
      </c>
      <c r="F879" s="533">
        <v>1732</v>
      </c>
      <c r="G879" s="534">
        <v>26329</v>
      </c>
      <c r="H879" s="539"/>
      <c r="I879" s="532" t="s">
        <v>409</v>
      </c>
      <c r="J879" s="532" t="s">
        <v>1995</v>
      </c>
      <c r="K879" s="535">
        <v>19.510000000000002</v>
      </c>
      <c r="L879" s="536"/>
      <c r="M879" s="537" t="s">
        <v>151</v>
      </c>
      <c r="N879" s="537" t="s">
        <v>141</v>
      </c>
      <c r="O879" s="538">
        <f t="shared" si="14"/>
        <v>8.1110895086651347</v>
      </c>
    </row>
    <row r="880" spans="1:15" s="225" customFormat="1" ht="31.5">
      <c r="A880" s="532" t="s">
        <v>406</v>
      </c>
      <c r="B880" s="533">
        <v>355</v>
      </c>
      <c r="C880" s="532" t="s">
        <v>416</v>
      </c>
      <c r="D880" s="532" t="s">
        <v>420</v>
      </c>
      <c r="E880" s="533">
        <v>3550008</v>
      </c>
      <c r="F880" s="533">
        <v>1733</v>
      </c>
      <c r="G880" s="534">
        <v>26542</v>
      </c>
      <c r="H880" s="533">
        <v>2</v>
      </c>
      <c r="I880" s="532" t="s">
        <v>409</v>
      </c>
      <c r="J880" s="532" t="s">
        <v>2018</v>
      </c>
      <c r="K880" s="535">
        <v>708.48</v>
      </c>
      <c r="L880" s="536"/>
      <c r="M880" s="537" t="s">
        <v>151</v>
      </c>
      <c r="N880" s="537" t="s">
        <v>141</v>
      </c>
      <c r="O880" s="538">
        <f t="shared" si="14"/>
        <v>294.54355177340204</v>
      </c>
    </row>
    <row r="881" spans="1:15" s="225" customFormat="1" ht="31.5">
      <c r="A881" s="532" t="s">
        <v>406</v>
      </c>
      <c r="B881" s="533">
        <v>355</v>
      </c>
      <c r="C881" s="532" t="s">
        <v>416</v>
      </c>
      <c r="D881" s="532" t="s">
        <v>420</v>
      </c>
      <c r="E881" s="533">
        <v>3550008</v>
      </c>
      <c r="F881" s="533">
        <v>1734</v>
      </c>
      <c r="G881" s="534">
        <v>26754</v>
      </c>
      <c r="H881" s="533">
        <v>1</v>
      </c>
      <c r="I881" s="532" t="s">
        <v>409</v>
      </c>
      <c r="J881" s="532" t="s">
        <v>2005</v>
      </c>
      <c r="K881" s="535">
        <v>708.54</v>
      </c>
      <c r="L881" s="536"/>
      <c r="M881" s="537" t="s">
        <v>151</v>
      </c>
      <c r="N881" s="537" t="s">
        <v>141</v>
      </c>
      <c r="O881" s="538">
        <f t="shared" si="14"/>
        <v>294.56849617988689</v>
      </c>
    </row>
    <row r="882" spans="1:15" s="225" customFormat="1" ht="31.5">
      <c r="A882" s="532" t="s">
        <v>406</v>
      </c>
      <c r="B882" s="533">
        <v>355</v>
      </c>
      <c r="C882" s="532" t="s">
        <v>416</v>
      </c>
      <c r="D882" s="532" t="s">
        <v>420</v>
      </c>
      <c r="E882" s="533">
        <v>3550008</v>
      </c>
      <c r="F882" s="533">
        <v>1735</v>
      </c>
      <c r="G882" s="534">
        <v>26754</v>
      </c>
      <c r="H882" s="533">
        <v>-1</v>
      </c>
      <c r="I882" s="532" t="s">
        <v>409</v>
      </c>
      <c r="J882" s="532" t="s">
        <v>2010</v>
      </c>
      <c r="K882" s="535">
        <v>-299.45999999999998</v>
      </c>
      <c r="L882" s="536"/>
      <c r="M882" s="537" t="s">
        <v>151</v>
      </c>
      <c r="N882" s="537" t="s">
        <v>141</v>
      </c>
      <c r="O882" s="538">
        <f t="shared" si="14"/>
        <v>-124.49753276601028</v>
      </c>
    </row>
    <row r="883" spans="1:15" s="225" customFormat="1" ht="31.5">
      <c r="A883" s="532" t="s">
        <v>406</v>
      </c>
      <c r="B883" s="533">
        <v>355</v>
      </c>
      <c r="C883" s="532" t="s">
        <v>416</v>
      </c>
      <c r="D883" s="532" t="s">
        <v>420</v>
      </c>
      <c r="E883" s="533">
        <v>3550008</v>
      </c>
      <c r="F883" s="533">
        <v>1736</v>
      </c>
      <c r="G883" s="534">
        <v>27029</v>
      </c>
      <c r="H883" s="533">
        <v>1</v>
      </c>
      <c r="I883" s="532" t="s">
        <v>409</v>
      </c>
      <c r="J883" s="532" t="s">
        <v>2005</v>
      </c>
      <c r="K883" s="535">
        <v>825.76</v>
      </c>
      <c r="L883" s="536"/>
      <c r="M883" s="537" t="s">
        <v>151</v>
      </c>
      <c r="N883" s="537" t="s">
        <v>141</v>
      </c>
      <c r="O883" s="538">
        <f t="shared" si="14"/>
        <v>343.30155164917073</v>
      </c>
    </row>
    <row r="884" spans="1:15" s="225" customFormat="1" ht="31.5">
      <c r="A884" s="532" t="s">
        <v>406</v>
      </c>
      <c r="B884" s="533">
        <v>355</v>
      </c>
      <c r="C884" s="532" t="s">
        <v>416</v>
      </c>
      <c r="D884" s="532" t="s">
        <v>420</v>
      </c>
      <c r="E884" s="533">
        <v>3550008</v>
      </c>
      <c r="F884" s="533">
        <v>1737</v>
      </c>
      <c r="G884" s="534">
        <v>27029</v>
      </c>
      <c r="H884" s="533">
        <v>-1</v>
      </c>
      <c r="I884" s="532" t="s">
        <v>409</v>
      </c>
      <c r="J884" s="532" t="s">
        <v>2010</v>
      </c>
      <c r="K884" s="535">
        <v>-300.93</v>
      </c>
      <c r="L884" s="536"/>
      <c r="M884" s="537" t="s">
        <v>151</v>
      </c>
      <c r="N884" s="537" t="s">
        <v>141</v>
      </c>
      <c r="O884" s="538">
        <f t="shared" si="14"/>
        <v>-125.10867072488973</v>
      </c>
    </row>
    <row r="885" spans="1:15" s="225" customFormat="1" ht="31.5">
      <c r="A885" s="532" t="s">
        <v>406</v>
      </c>
      <c r="B885" s="533">
        <v>355</v>
      </c>
      <c r="C885" s="532" t="s">
        <v>416</v>
      </c>
      <c r="D885" s="532" t="s">
        <v>420</v>
      </c>
      <c r="E885" s="533">
        <v>3550008</v>
      </c>
      <c r="F885" s="533">
        <v>1738</v>
      </c>
      <c r="G885" s="534">
        <v>27210</v>
      </c>
      <c r="H885" s="533">
        <v>2</v>
      </c>
      <c r="I885" s="532" t="s">
        <v>409</v>
      </c>
      <c r="J885" s="532" t="s">
        <v>2005</v>
      </c>
      <c r="K885" s="535">
        <v>1188.02</v>
      </c>
      <c r="L885" s="536"/>
      <c r="M885" s="537" t="s">
        <v>151</v>
      </c>
      <c r="N885" s="537" t="s">
        <v>141</v>
      </c>
      <c r="O885" s="538">
        <f t="shared" si="14"/>
        <v>493.90756320268332</v>
      </c>
    </row>
    <row r="886" spans="1:15" s="225" customFormat="1" ht="31.5">
      <c r="A886" s="532" t="s">
        <v>406</v>
      </c>
      <c r="B886" s="533">
        <v>355</v>
      </c>
      <c r="C886" s="532" t="s">
        <v>416</v>
      </c>
      <c r="D886" s="532" t="s">
        <v>420</v>
      </c>
      <c r="E886" s="533">
        <v>3550008</v>
      </c>
      <c r="F886" s="533">
        <v>1739</v>
      </c>
      <c r="G886" s="534">
        <v>27210</v>
      </c>
      <c r="H886" s="533">
        <v>-2</v>
      </c>
      <c r="I886" s="532" t="s">
        <v>409</v>
      </c>
      <c r="J886" s="532" t="s">
        <v>2010</v>
      </c>
      <c r="K886" s="535">
        <v>-605.64</v>
      </c>
      <c r="L886" s="536"/>
      <c r="M886" s="537" t="s">
        <v>151</v>
      </c>
      <c r="N886" s="537" t="s">
        <v>141</v>
      </c>
      <c r="O886" s="538">
        <f t="shared" si="14"/>
        <v>-251.78883905832657</v>
      </c>
    </row>
    <row r="887" spans="1:15" s="225" customFormat="1" ht="31.5">
      <c r="A887" s="532" t="s">
        <v>406</v>
      </c>
      <c r="B887" s="533">
        <v>355</v>
      </c>
      <c r="C887" s="532" t="s">
        <v>416</v>
      </c>
      <c r="D887" s="532" t="s">
        <v>420</v>
      </c>
      <c r="E887" s="533">
        <v>3550008</v>
      </c>
      <c r="F887" s="533">
        <v>1740</v>
      </c>
      <c r="G887" s="534">
        <v>27484</v>
      </c>
      <c r="H887" s="533">
        <v>2</v>
      </c>
      <c r="I887" s="532" t="s">
        <v>409</v>
      </c>
      <c r="J887" s="532" t="s">
        <v>2072</v>
      </c>
      <c r="K887" s="535">
        <v>1212.31</v>
      </c>
      <c r="L887" s="536"/>
      <c r="M887" s="537" t="s">
        <v>151</v>
      </c>
      <c r="N887" s="537" t="s">
        <v>141</v>
      </c>
      <c r="O887" s="538">
        <f t="shared" si="14"/>
        <v>504.00589042797679</v>
      </c>
    </row>
    <row r="888" spans="1:15" s="225" customFormat="1" ht="31.5">
      <c r="A888" s="532" t="s">
        <v>406</v>
      </c>
      <c r="B888" s="533">
        <v>355</v>
      </c>
      <c r="C888" s="532" t="s">
        <v>416</v>
      </c>
      <c r="D888" s="532" t="s">
        <v>420</v>
      </c>
      <c r="E888" s="533">
        <v>3550008</v>
      </c>
      <c r="F888" s="533">
        <v>1741</v>
      </c>
      <c r="G888" s="534">
        <v>27484</v>
      </c>
      <c r="H888" s="533">
        <v>2</v>
      </c>
      <c r="I888" s="532" t="s">
        <v>409</v>
      </c>
      <c r="J888" s="532" t="s">
        <v>2073</v>
      </c>
      <c r="K888" s="535">
        <v>1150.67</v>
      </c>
      <c r="L888" s="536"/>
      <c r="M888" s="537" t="s">
        <v>151</v>
      </c>
      <c r="N888" s="537" t="s">
        <v>141</v>
      </c>
      <c r="O888" s="538">
        <f t="shared" si="14"/>
        <v>478.37967016584878</v>
      </c>
    </row>
    <row r="889" spans="1:15" s="225" customFormat="1" ht="31.5">
      <c r="A889" s="532" t="s">
        <v>406</v>
      </c>
      <c r="B889" s="533">
        <v>355</v>
      </c>
      <c r="C889" s="532" t="s">
        <v>416</v>
      </c>
      <c r="D889" s="532" t="s">
        <v>420</v>
      </c>
      <c r="E889" s="533">
        <v>3550008</v>
      </c>
      <c r="F889" s="533">
        <v>1742</v>
      </c>
      <c r="G889" s="534">
        <v>27667</v>
      </c>
      <c r="H889" s="533">
        <v>5</v>
      </c>
      <c r="I889" s="532" t="s">
        <v>409</v>
      </c>
      <c r="J889" s="532" t="s">
        <v>2005</v>
      </c>
      <c r="K889" s="535">
        <v>7249.17</v>
      </c>
      <c r="L889" s="536"/>
      <c r="M889" s="537" t="s">
        <v>151</v>
      </c>
      <c r="N889" s="537" t="s">
        <v>141</v>
      </c>
      <c r="O889" s="538">
        <f t="shared" si="14"/>
        <v>3013.7707192993348</v>
      </c>
    </row>
    <row r="890" spans="1:15" s="225" customFormat="1" ht="31.5">
      <c r="A890" s="532" t="s">
        <v>406</v>
      </c>
      <c r="B890" s="533">
        <v>355</v>
      </c>
      <c r="C890" s="532" t="s">
        <v>416</v>
      </c>
      <c r="D890" s="532" t="s">
        <v>420</v>
      </c>
      <c r="E890" s="533">
        <v>3550008</v>
      </c>
      <c r="F890" s="533">
        <v>1743</v>
      </c>
      <c r="G890" s="534">
        <v>27667</v>
      </c>
      <c r="H890" s="533">
        <v>-5</v>
      </c>
      <c r="I890" s="532" t="s">
        <v>409</v>
      </c>
      <c r="J890" s="532" t="s">
        <v>2010</v>
      </c>
      <c r="K890" s="535">
        <v>-1524.55</v>
      </c>
      <c r="L890" s="536"/>
      <c r="M890" s="537" t="s">
        <v>151</v>
      </c>
      <c r="N890" s="537" t="s">
        <v>141</v>
      </c>
      <c r="O890" s="538">
        <f t="shared" si="14"/>
        <v>-633.81658177526549</v>
      </c>
    </row>
    <row r="891" spans="1:15" s="225" customFormat="1" ht="31.5">
      <c r="A891" s="532" t="s">
        <v>406</v>
      </c>
      <c r="B891" s="533">
        <v>355</v>
      </c>
      <c r="C891" s="532" t="s">
        <v>416</v>
      </c>
      <c r="D891" s="532" t="s">
        <v>420</v>
      </c>
      <c r="E891" s="533">
        <v>3550008</v>
      </c>
      <c r="F891" s="533">
        <v>1744</v>
      </c>
      <c r="G891" s="534">
        <v>27667</v>
      </c>
      <c r="H891" s="533">
        <v>7</v>
      </c>
      <c r="I891" s="532" t="s">
        <v>409</v>
      </c>
      <c r="J891" s="532" t="s">
        <v>2025</v>
      </c>
      <c r="K891" s="535">
        <v>3836.36</v>
      </c>
      <c r="L891" s="536"/>
      <c r="M891" s="537" t="s">
        <v>151</v>
      </c>
      <c r="N891" s="537" t="s">
        <v>141</v>
      </c>
      <c r="O891" s="538">
        <f t="shared" si="14"/>
        <v>1594.9287210385737</v>
      </c>
    </row>
    <row r="892" spans="1:15" s="225" customFormat="1" ht="31.5">
      <c r="A892" s="532" t="s">
        <v>406</v>
      </c>
      <c r="B892" s="533">
        <v>355</v>
      </c>
      <c r="C892" s="532" t="s">
        <v>416</v>
      </c>
      <c r="D892" s="532" t="s">
        <v>420</v>
      </c>
      <c r="E892" s="533">
        <v>3550008</v>
      </c>
      <c r="F892" s="533">
        <v>1745</v>
      </c>
      <c r="G892" s="534">
        <v>27667</v>
      </c>
      <c r="H892" s="533">
        <v>24</v>
      </c>
      <c r="I892" s="532" t="s">
        <v>409</v>
      </c>
      <c r="J892" s="532" t="s">
        <v>2026</v>
      </c>
      <c r="K892" s="535">
        <v>10416.24</v>
      </c>
      <c r="L892" s="536"/>
      <c r="M892" s="537" t="s">
        <v>151</v>
      </c>
      <c r="N892" s="537" t="s">
        <v>141</v>
      </c>
      <c r="O892" s="538">
        <f t="shared" si="14"/>
        <v>4330.4487434002103</v>
      </c>
    </row>
    <row r="893" spans="1:15" s="225" customFormat="1" ht="31.5">
      <c r="A893" s="532" t="s">
        <v>406</v>
      </c>
      <c r="B893" s="533">
        <v>355</v>
      </c>
      <c r="C893" s="532" t="s">
        <v>416</v>
      </c>
      <c r="D893" s="532" t="s">
        <v>420</v>
      </c>
      <c r="E893" s="533">
        <v>3550008</v>
      </c>
      <c r="F893" s="533">
        <v>1746</v>
      </c>
      <c r="G893" s="534">
        <v>27667</v>
      </c>
      <c r="H893" s="533">
        <v>-1</v>
      </c>
      <c r="I893" s="532" t="s">
        <v>409</v>
      </c>
      <c r="J893" s="532" t="s">
        <v>2027</v>
      </c>
      <c r="K893" s="535">
        <v>-304.91000000000003</v>
      </c>
      <c r="L893" s="536"/>
      <c r="M893" s="537" t="s">
        <v>151</v>
      </c>
      <c r="N893" s="537" t="s">
        <v>141</v>
      </c>
      <c r="O893" s="538">
        <f t="shared" si="14"/>
        <v>-126.76331635505311</v>
      </c>
    </row>
    <row r="894" spans="1:15" s="225" customFormat="1" ht="31.5">
      <c r="A894" s="532" t="s">
        <v>406</v>
      </c>
      <c r="B894" s="533">
        <v>355</v>
      </c>
      <c r="C894" s="532" t="s">
        <v>416</v>
      </c>
      <c r="D894" s="532" t="s">
        <v>420</v>
      </c>
      <c r="E894" s="533">
        <v>3550008</v>
      </c>
      <c r="F894" s="533">
        <v>1747</v>
      </c>
      <c r="G894" s="534">
        <v>27667</v>
      </c>
      <c r="H894" s="533">
        <v>13</v>
      </c>
      <c r="I894" s="532" t="s">
        <v>409</v>
      </c>
      <c r="J894" s="532" t="s">
        <v>2028</v>
      </c>
      <c r="K894" s="535">
        <v>15994.73</v>
      </c>
      <c r="L894" s="536"/>
      <c r="M894" s="537" t="s">
        <v>151</v>
      </c>
      <c r="N894" s="537" t="s">
        <v>141</v>
      </c>
      <c r="O894" s="538">
        <f t="shared" si="14"/>
        <v>6649.6507789303669</v>
      </c>
    </row>
    <row r="895" spans="1:15" s="225" customFormat="1" ht="31.5">
      <c r="A895" s="532" t="s">
        <v>406</v>
      </c>
      <c r="B895" s="533">
        <v>355</v>
      </c>
      <c r="C895" s="532" t="s">
        <v>416</v>
      </c>
      <c r="D895" s="532" t="s">
        <v>420</v>
      </c>
      <c r="E895" s="533">
        <v>3550008</v>
      </c>
      <c r="F895" s="533">
        <v>1748</v>
      </c>
      <c r="G895" s="534">
        <v>27667</v>
      </c>
      <c r="H895" s="533">
        <v>19</v>
      </c>
      <c r="I895" s="532" t="s">
        <v>409</v>
      </c>
      <c r="J895" s="532" t="s">
        <v>2029</v>
      </c>
      <c r="K895" s="535">
        <v>17987.3</v>
      </c>
      <c r="L895" s="536"/>
      <c r="M895" s="537" t="s">
        <v>151</v>
      </c>
      <c r="N895" s="537" t="s">
        <v>141</v>
      </c>
      <c r="O895" s="538">
        <f t="shared" si="14"/>
        <v>7478.0420460898176</v>
      </c>
    </row>
    <row r="896" spans="1:15" s="225" customFormat="1" ht="31.5">
      <c r="A896" s="532" t="s">
        <v>406</v>
      </c>
      <c r="B896" s="533">
        <v>355</v>
      </c>
      <c r="C896" s="532" t="s">
        <v>416</v>
      </c>
      <c r="D896" s="532" t="s">
        <v>420</v>
      </c>
      <c r="E896" s="533">
        <v>3550008</v>
      </c>
      <c r="F896" s="533">
        <v>1749</v>
      </c>
      <c r="G896" s="534">
        <v>27880</v>
      </c>
      <c r="H896" s="533">
        <v>-1</v>
      </c>
      <c r="I896" s="532" t="s">
        <v>409</v>
      </c>
      <c r="J896" s="532" t="s">
        <v>2032</v>
      </c>
      <c r="K896" s="535">
        <v>-409.25</v>
      </c>
      <c r="L896" s="536"/>
      <c r="M896" s="537" t="s">
        <v>151</v>
      </c>
      <c r="N896" s="537" t="s">
        <v>141</v>
      </c>
      <c r="O896" s="538">
        <f t="shared" si="14"/>
        <v>-170.14163923225044</v>
      </c>
    </row>
    <row r="897" spans="1:15" s="225" customFormat="1" ht="31.5">
      <c r="A897" s="532" t="s">
        <v>406</v>
      </c>
      <c r="B897" s="533">
        <v>355</v>
      </c>
      <c r="C897" s="532" t="s">
        <v>416</v>
      </c>
      <c r="D897" s="532" t="s">
        <v>420</v>
      </c>
      <c r="E897" s="533">
        <v>3550008</v>
      </c>
      <c r="F897" s="533">
        <v>1750</v>
      </c>
      <c r="G897" s="534">
        <v>27880</v>
      </c>
      <c r="H897" s="533">
        <v>8</v>
      </c>
      <c r="I897" s="532" t="s">
        <v>409</v>
      </c>
      <c r="J897" s="532" t="s">
        <v>2033</v>
      </c>
      <c r="K897" s="535">
        <v>4120.4399999999996</v>
      </c>
      <c r="L897" s="536"/>
      <c r="M897" s="537" t="s">
        <v>151</v>
      </c>
      <c r="N897" s="537" t="s">
        <v>141</v>
      </c>
      <c r="O897" s="538">
        <f t="shared" si="14"/>
        <v>1713.0321709422942</v>
      </c>
    </row>
    <row r="898" spans="1:15" s="225" customFormat="1" ht="31.5">
      <c r="A898" s="532" t="s">
        <v>406</v>
      </c>
      <c r="B898" s="533">
        <v>355</v>
      </c>
      <c r="C898" s="532" t="s">
        <v>416</v>
      </c>
      <c r="D898" s="532" t="s">
        <v>420</v>
      </c>
      <c r="E898" s="533">
        <v>3550008</v>
      </c>
      <c r="F898" s="533">
        <v>1751</v>
      </c>
      <c r="G898" s="534">
        <v>28064</v>
      </c>
      <c r="H898" s="533">
        <v>2</v>
      </c>
      <c r="I898" s="532" t="s">
        <v>409</v>
      </c>
      <c r="J898" s="532" t="s">
        <v>2005</v>
      </c>
      <c r="K898" s="535">
        <v>2314.5</v>
      </c>
      <c r="L898" s="536"/>
      <c r="M898" s="537" t="s">
        <v>151</v>
      </c>
      <c r="N898" s="537" t="s">
        <v>141</v>
      </c>
      <c r="O898" s="538">
        <f t="shared" si="14"/>
        <v>962.23048015404675</v>
      </c>
    </row>
    <row r="899" spans="1:15" s="225" customFormat="1" ht="31.5">
      <c r="A899" s="532" t="s">
        <v>406</v>
      </c>
      <c r="B899" s="533">
        <v>355</v>
      </c>
      <c r="C899" s="532" t="s">
        <v>416</v>
      </c>
      <c r="D899" s="532" t="s">
        <v>420</v>
      </c>
      <c r="E899" s="533">
        <v>3550008</v>
      </c>
      <c r="F899" s="533">
        <v>1752</v>
      </c>
      <c r="G899" s="534">
        <v>28064</v>
      </c>
      <c r="H899" s="533">
        <v>-2</v>
      </c>
      <c r="I899" s="532" t="s">
        <v>409</v>
      </c>
      <c r="J899" s="532" t="s">
        <v>2010</v>
      </c>
      <c r="K899" s="535">
        <v>-818.5</v>
      </c>
      <c r="L899" s="536"/>
      <c r="M899" s="537" t="s">
        <v>151</v>
      </c>
      <c r="N899" s="537" t="s">
        <v>141</v>
      </c>
      <c r="O899" s="538">
        <f t="shared" si="14"/>
        <v>-340.28327846450088</v>
      </c>
    </row>
    <row r="900" spans="1:15" s="225" customFormat="1" ht="31.5">
      <c r="A900" s="532" t="s">
        <v>406</v>
      </c>
      <c r="B900" s="533">
        <v>355</v>
      </c>
      <c r="C900" s="532" t="s">
        <v>416</v>
      </c>
      <c r="D900" s="532" t="s">
        <v>420</v>
      </c>
      <c r="E900" s="533">
        <v>3550008</v>
      </c>
      <c r="F900" s="533">
        <v>1753</v>
      </c>
      <c r="G900" s="534">
        <v>28064</v>
      </c>
      <c r="H900" s="539"/>
      <c r="I900" s="532" t="s">
        <v>409</v>
      </c>
      <c r="J900" s="532" t="s">
        <v>2034</v>
      </c>
      <c r="K900" s="535">
        <v>429.45</v>
      </c>
      <c r="L900" s="536"/>
      <c r="M900" s="537" t="s">
        <v>151</v>
      </c>
      <c r="N900" s="537" t="s">
        <v>141</v>
      </c>
      <c r="O900" s="538">
        <f t="shared" si="14"/>
        <v>178.5395894154916</v>
      </c>
    </row>
    <row r="901" spans="1:15" s="225" customFormat="1" ht="31.5">
      <c r="A901" s="532" t="s">
        <v>406</v>
      </c>
      <c r="B901" s="533">
        <v>355</v>
      </c>
      <c r="C901" s="532" t="s">
        <v>416</v>
      </c>
      <c r="D901" s="532" t="s">
        <v>420</v>
      </c>
      <c r="E901" s="533">
        <v>3550008</v>
      </c>
      <c r="F901" s="533">
        <v>1754</v>
      </c>
      <c r="G901" s="534">
        <v>28064</v>
      </c>
      <c r="H901" s="533">
        <v>5</v>
      </c>
      <c r="I901" s="532" t="s">
        <v>409</v>
      </c>
      <c r="J901" s="532" t="s">
        <v>2035</v>
      </c>
      <c r="K901" s="535">
        <v>2589.34</v>
      </c>
      <c r="L901" s="536"/>
      <c r="M901" s="537" t="s">
        <v>151</v>
      </c>
      <c r="N901" s="537" t="s">
        <v>141</v>
      </c>
      <c r="O901" s="538">
        <f t="shared" si="14"/>
        <v>1076.4924914590968</v>
      </c>
    </row>
    <row r="902" spans="1:15" s="225" customFormat="1" ht="31.5">
      <c r="A902" s="532" t="s">
        <v>406</v>
      </c>
      <c r="B902" s="533">
        <v>355</v>
      </c>
      <c r="C902" s="532" t="s">
        <v>416</v>
      </c>
      <c r="D902" s="532" t="s">
        <v>420</v>
      </c>
      <c r="E902" s="533">
        <v>3550008</v>
      </c>
      <c r="F902" s="533">
        <v>1755</v>
      </c>
      <c r="G902" s="534">
        <v>28033</v>
      </c>
      <c r="H902" s="533">
        <v>-1</v>
      </c>
      <c r="I902" s="532" t="s">
        <v>409</v>
      </c>
      <c r="J902" s="532" t="s">
        <v>2036</v>
      </c>
      <c r="K902" s="535">
        <v>-179.83</v>
      </c>
      <c r="L902" s="536"/>
      <c r="M902" s="537" t="s">
        <v>151</v>
      </c>
      <c r="N902" s="537" t="s">
        <v>141</v>
      </c>
      <c r="O902" s="538">
        <f t="shared" si="14"/>
        <v>-74.762543636250697</v>
      </c>
    </row>
    <row r="903" spans="1:15" s="225" customFormat="1" ht="31.5">
      <c r="A903" s="532" t="s">
        <v>406</v>
      </c>
      <c r="B903" s="533">
        <v>355</v>
      </c>
      <c r="C903" s="532" t="s">
        <v>416</v>
      </c>
      <c r="D903" s="532" t="s">
        <v>420</v>
      </c>
      <c r="E903" s="533">
        <v>3550008</v>
      </c>
      <c r="F903" s="533">
        <v>1756</v>
      </c>
      <c r="G903" s="534">
        <v>28429</v>
      </c>
      <c r="H903" s="533">
        <v>-1</v>
      </c>
      <c r="I903" s="532" t="s">
        <v>409</v>
      </c>
      <c r="J903" s="532" t="s">
        <v>2036</v>
      </c>
      <c r="K903" s="535">
        <v>-172.5</v>
      </c>
      <c r="L903" s="536"/>
      <c r="M903" s="537" t="s">
        <v>151</v>
      </c>
      <c r="N903" s="537" t="s">
        <v>141</v>
      </c>
      <c r="O903" s="538">
        <f t="shared" si="14"/>
        <v>-71.715168644015151</v>
      </c>
    </row>
    <row r="904" spans="1:15" s="225" customFormat="1" ht="31.5">
      <c r="A904" s="532" t="s">
        <v>406</v>
      </c>
      <c r="B904" s="533">
        <v>355</v>
      </c>
      <c r="C904" s="532" t="s">
        <v>416</v>
      </c>
      <c r="D904" s="532" t="s">
        <v>420</v>
      </c>
      <c r="E904" s="533">
        <v>3550008</v>
      </c>
      <c r="F904" s="533">
        <v>1763</v>
      </c>
      <c r="G904" s="534">
        <v>28368</v>
      </c>
      <c r="H904" s="533">
        <v>-1</v>
      </c>
      <c r="I904" s="532" t="s">
        <v>409</v>
      </c>
      <c r="J904" s="532" t="s">
        <v>2076</v>
      </c>
      <c r="K904" s="535">
        <v>-477.88</v>
      </c>
      <c r="L904" s="536"/>
      <c r="M904" s="537" t="s">
        <v>151</v>
      </c>
      <c r="N904" s="537" t="s">
        <v>141</v>
      </c>
      <c r="O904" s="538">
        <f t="shared" si="14"/>
        <v>-198.67388284986643</v>
      </c>
    </row>
    <row r="905" spans="1:15" s="225" customFormat="1" ht="31.5">
      <c r="A905" s="532" t="s">
        <v>406</v>
      </c>
      <c r="B905" s="533">
        <v>355</v>
      </c>
      <c r="C905" s="532" t="s">
        <v>416</v>
      </c>
      <c r="D905" s="532" t="s">
        <v>420</v>
      </c>
      <c r="E905" s="533">
        <v>3550008</v>
      </c>
      <c r="F905" s="533">
        <v>1766</v>
      </c>
      <c r="G905" s="534">
        <v>28945</v>
      </c>
      <c r="H905" s="533">
        <v>3</v>
      </c>
      <c r="I905" s="532" t="s">
        <v>409</v>
      </c>
      <c r="J905" s="532" t="s">
        <v>2005</v>
      </c>
      <c r="K905" s="535">
        <v>3509.22</v>
      </c>
      <c r="L905" s="536"/>
      <c r="M905" s="537" t="s">
        <v>151</v>
      </c>
      <c r="N905" s="537" t="s">
        <v>141</v>
      </c>
      <c r="O905" s="538">
        <f t="shared" si="14"/>
        <v>1458.9235020808744</v>
      </c>
    </row>
    <row r="906" spans="1:15" s="225" customFormat="1" ht="31.5">
      <c r="A906" s="532" t="s">
        <v>406</v>
      </c>
      <c r="B906" s="533">
        <v>355</v>
      </c>
      <c r="C906" s="532" t="s">
        <v>416</v>
      </c>
      <c r="D906" s="532" t="s">
        <v>420</v>
      </c>
      <c r="E906" s="533">
        <v>3550008</v>
      </c>
      <c r="F906" s="533">
        <v>1767</v>
      </c>
      <c r="G906" s="534">
        <v>28945</v>
      </c>
      <c r="H906" s="533">
        <v>-3</v>
      </c>
      <c r="I906" s="532" t="s">
        <v>409</v>
      </c>
      <c r="J906" s="532" t="s">
        <v>2010</v>
      </c>
      <c r="K906" s="535">
        <v>-1400.16</v>
      </c>
      <c r="L906" s="536"/>
      <c r="M906" s="537" t="s">
        <v>151</v>
      </c>
      <c r="N906" s="537" t="s">
        <v>141</v>
      </c>
      <c r="O906" s="538">
        <f t="shared" si="14"/>
        <v>-582.1026697310391</v>
      </c>
    </row>
    <row r="907" spans="1:15" s="225" customFormat="1" ht="31.5">
      <c r="A907" s="532" t="s">
        <v>406</v>
      </c>
      <c r="B907" s="533">
        <v>355</v>
      </c>
      <c r="C907" s="532" t="s">
        <v>416</v>
      </c>
      <c r="D907" s="532" t="s">
        <v>420</v>
      </c>
      <c r="E907" s="533">
        <v>3550008</v>
      </c>
      <c r="F907" s="533">
        <v>1768</v>
      </c>
      <c r="G907" s="534">
        <v>28975</v>
      </c>
      <c r="H907" s="533">
        <v>-3</v>
      </c>
      <c r="I907" s="532" t="s">
        <v>409</v>
      </c>
      <c r="J907" s="532" t="s">
        <v>2039</v>
      </c>
      <c r="K907" s="535">
        <v>-582.57000000000005</v>
      </c>
      <c r="L907" s="536"/>
      <c r="M907" s="537" t="s">
        <v>151</v>
      </c>
      <c r="N907" s="537" t="s">
        <v>141</v>
      </c>
      <c r="O907" s="538">
        <f t="shared" si="14"/>
        <v>-242.19771476489223</v>
      </c>
    </row>
    <row r="908" spans="1:15" s="225" customFormat="1" ht="31.5">
      <c r="A908" s="532" t="s">
        <v>406</v>
      </c>
      <c r="B908" s="533">
        <v>355</v>
      </c>
      <c r="C908" s="532" t="s">
        <v>416</v>
      </c>
      <c r="D908" s="532" t="s">
        <v>420</v>
      </c>
      <c r="E908" s="533">
        <v>3550008</v>
      </c>
      <c r="F908" s="533">
        <v>1772</v>
      </c>
      <c r="G908" s="534">
        <v>29586</v>
      </c>
      <c r="H908" s="533">
        <v>4</v>
      </c>
      <c r="I908" s="532" t="s">
        <v>409</v>
      </c>
      <c r="J908" s="532" t="s">
        <v>2005</v>
      </c>
      <c r="K908" s="535">
        <v>4061.54</v>
      </c>
      <c r="L908" s="536"/>
      <c r="M908" s="537" t="s">
        <v>151</v>
      </c>
      <c r="N908" s="537" t="s">
        <v>141</v>
      </c>
      <c r="O908" s="538">
        <f t="shared" si="14"/>
        <v>1688.5450785763089</v>
      </c>
    </row>
    <row r="909" spans="1:15" s="225" customFormat="1" ht="31.5">
      <c r="A909" s="532" t="s">
        <v>406</v>
      </c>
      <c r="B909" s="533">
        <v>355</v>
      </c>
      <c r="C909" s="532" t="s">
        <v>416</v>
      </c>
      <c r="D909" s="532" t="s">
        <v>420</v>
      </c>
      <c r="E909" s="533">
        <v>3550008</v>
      </c>
      <c r="F909" s="533">
        <v>1773</v>
      </c>
      <c r="G909" s="534">
        <v>29586</v>
      </c>
      <c r="H909" s="533">
        <v>-4</v>
      </c>
      <c r="I909" s="532" t="s">
        <v>409</v>
      </c>
      <c r="J909" s="532" t="s">
        <v>2010</v>
      </c>
      <c r="K909" s="535">
        <v>-1937.68</v>
      </c>
      <c r="L909" s="536"/>
      <c r="M909" s="537" t="s">
        <v>151</v>
      </c>
      <c r="N909" s="537" t="s">
        <v>141</v>
      </c>
      <c r="O909" s="538">
        <f t="shared" si="14"/>
        <v>-805.57129262687113</v>
      </c>
    </row>
    <row r="910" spans="1:15" s="225" customFormat="1" ht="31.5">
      <c r="A910" s="532" t="s">
        <v>406</v>
      </c>
      <c r="B910" s="533">
        <v>355</v>
      </c>
      <c r="C910" s="532" t="s">
        <v>416</v>
      </c>
      <c r="D910" s="532" t="s">
        <v>420</v>
      </c>
      <c r="E910" s="533">
        <v>3550008</v>
      </c>
      <c r="F910" s="533">
        <v>1775</v>
      </c>
      <c r="G910" s="534">
        <v>29706</v>
      </c>
      <c r="H910" s="533">
        <v>1</v>
      </c>
      <c r="I910" s="532" t="s">
        <v>409</v>
      </c>
      <c r="J910" s="532" t="s">
        <v>2042</v>
      </c>
      <c r="K910" s="535">
        <v>1114.21</v>
      </c>
      <c r="L910" s="536"/>
      <c r="M910" s="537" t="s">
        <v>151</v>
      </c>
      <c r="N910" s="537" t="s">
        <v>141</v>
      </c>
      <c r="O910" s="538">
        <f t="shared" si="14"/>
        <v>463.2217858252065</v>
      </c>
    </row>
    <row r="911" spans="1:15" s="225" customFormat="1" ht="31.5">
      <c r="A911" s="532" t="s">
        <v>406</v>
      </c>
      <c r="B911" s="533">
        <v>355</v>
      </c>
      <c r="C911" s="532" t="s">
        <v>416</v>
      </c>
      <c r="D911" s="532" t="s">
        <v>420</v>
      </c>
      <c r="E911" s="533">
        <v>3550008</v>
      </c>
      <c r="F911" s="533">
        <v>1776</v>
      </c>
      <c r="G911" s="534">
        <v>30316</v>
      </c>
      <c r="H911" s="533">
        <v>5</v>
      </c>
      <c r="I911" s="532" t="s">
        <v>409</v>
      </c>
      <c r="J911" s="532" t="s">
        <v>2005</v>
      </c>
      <c r="K911" s="535">
        <v>4785.76</v>
      </c>
      <c r="L911" s="536"/>
      <c r="M911" s="537" t="s">
        <v>151</v>
      </c>
      <c r="N911" s="537" t="s">
        <v>141</v>
      </c>
      <c r="O911" s="538">
        <f t="shared" si="14"/>
        <v>1989.6323796509098</v>
      </c>
    </row>
    <row r="912" spans="1:15" s="225" customFormat="1" ht="31.5">
      <c r="A912" s="532" t="s">
        <v>406</v>
      </c>
      <c r="B912" s="533">
        <v>355</v>
      </c>
      <c r="C912" s="532" t="s">
        <v>416</v>
      </c>
      <c r="D912" s="532" t="s">
        <v>420</v>
      </c>
      <c r="E912" s="533">
        <v>3550008</v>
      </c>
      <c r="F912" s="533">
        <v>1777</v>
      </c>
      <c r="G912" s="534">
        <v>30316</v>
      </c>
      <c r="H912" s="533">
        <v>-5</v>
      </c>
      <c r="I912" s="532" t="s">
        <v>409</v>
      </c>
      <c r="J912" s="532" t="s">
        <v>2010</v>
      </c>
      <c r="K912" s="535">
        <v>-2502.1999999999998</v>
      </c>
      <c r="L912" s="536"/>
      <c r="M912" s="537" t="s">
        <v>151</v>
      </c>
      <c r="N912" s="537" t="s">
        <v>141</v>
      </c>
      <c r="O912" s="538">
        <f t="shared" si="14"/>
        <v>-1040.2648984408968</v>
      </c>
    </row>
    <row r="913" spans="1:15" s="225" customFormat="1" ht="31.5">
      <c r="A913" s="532" t="s">
        <v>406</v>
      </c>
      <c r="B913" s="533">
        <v>355</v>
      </c>
      <c r="C913" s="532" t="s">
        <v>416</v>
      </c>
      <c r="D913" s="532" t="s">
        <v>420</v>
      </c>
      <c r="E913" s="533">
        <v>3550008</v>
      </c>
      <c r="F913" s="533">
        <v>1784</v>
      </c>
      <c r="G913" s="534">
        <v>30925</v>
      </c>
      <c r="H913" s="533">
        <v>-2</v>
      </c>
      <c r="I913" s="532" t="s">
        <v>409</v>
      </c>
      <c r="J913" s="532" t="s">
        <v>2036</v>
      </c>
      <c r="K913" s="535">
        <v>-372.33</v>
      </c>
      <c r="L913" s="536"/>
      <c r="M913" s="537" t="s">
        <v>151</v>
      </c>
      <c r="N913" s="537" t="s">
        <v>141</v>
      </c>
      <c r="O913" s="538">
        <f t="shared" si="14"/>
        <v>-154.79251444189077</v>
      </c>
    </row>
    <row r="914" spans="1:15" s="225" customFormat="1" ht="31.5">
      <c r="A914" s="532" t="s">
        <v>406</v>
      </c>
      <c r="B914" s="533">
        <v>355</v>
      </c>
      <c r="C914" s="532" t="s">
        <v>416</v>
      </c>
      <c r="D914" s="532" t="s">
        <v>420</v>
      </c>
      <c r="E914" s="533">
        <v>3550008</v>
      </c>
      <c r="F914" s="533">
        <v>1786</v>
      </c>
      <c r="G914" s="534">
        <v>31198</v>
      </c>
      <c r="H914" s="533">
        <v>1</v>
      </c>
      <c r="I914" s="532" t="s">
        <v>409</v>
      </c>
      <c r="J914" s="532" t="s">
        <v>2005</v>
      </c>
      <c r="K914" s="535">
        <v>1206.96</v>
      </c>
      <c r="L914" s="536"/>
      <c r="M914" s="537" t="s">
        <v>151</v>
      </c>
      <c r="N914" s="537" t="s">
        <v>141</v>
      </c>
      <c r="O914" s="538">
        <f t="shared" si="14"/>
        <v>501.78168084974214</v>
      </c>
    </row>
    <row r="915" spans="1:15" s="225" customFormat="1" ht="31.5">
      <c r="A915" s="532" t="s">
        <v>406</v>
      </c>
      <c r="B915" s="533">
        <v>355</v>
      </c>
      <c r="C915" s="532" t="s">
        <v>416</v>
      </c>
      <c r="D915" s="532" t="s">
        <v>420</v>
      </c>
      <c r="E915" s="533">
        <v>3550008</v>
      </c>
      <c r="F915" s="533">
        <v>1787</v>
      </c>
      <c r="G915" s="534">
        <v>31198</v>
      </c>
      <c r="H915" s="533">
        <v>-1</v>
      </c>
      <c r="I915" s="532" t="s">
        <v>409</v>
      </c>
      <c r="J915" s="532" t="s">
        <v>2010</v>
      </c>
      <c r="K915" s="535">
        <v>-572.04999999999995</v>
      </c>
      <c r="L915" s="536"/>
      <c r="M915" s="537" t="s">
        <v>151</v>
      </c>
      <c r="N915" s="537" t="s">
        <v>141</v>
      </c>
      <c r="O915" s="538">
        <f t="shared" si="14"/>
        <v>-237.82412882787744</v>
      </c>
    </row>
    <row r="916" spans="1:15" s="225" customFormat="1" ht="31.5">
      <c r="A916" s="532" t="s">
        <v>406</v>
      </c>
      <c r="B916" s="533">
        <v>355</v>
      </c>
      <c r="C916" s="532" t="s">
        <v>416</v>
      </c>
      <c r="D916" s="532" t="s">
        <v>420</v>
      </c>
      <c r="E916" s="533">
        <v>3550008</v>
      </c>
      <c r="F916" s="533">
        <v>1790</v>
      </c>
      <c r="G916" s="534">
        <v>31746</v>
      </c>
      <c r="H916" s="533">
        <v>1</v>
      </c>
      <c r="I916" s="532" t="s">
        <v>409</v>
      </c>
      <c r="J916" s="532" t="s">
        <v>2005</v>
      </c>
      <c r="K916" s="535">
        <v>1096.77</v>
      </c>
      <c r="L916" s="536"/>
      <c r="M916" s="537" t="s">
        <v>151</v>
      </c>
      <c r="N916" s="537" t="s">
        <v>141</v>
      </c>
      <c r="O916" s="538">
        <f t="shared" si="14"/>
        <v>455.97127834026952</v>
      </c>
    </row>
    <row r="917" spans="1:15" s="225" customFormat="1" ht="31.5">
      <c r="A917" s="532" t="s">
        <v>406</v>
      </c>
      <c r="B917" s="533">
        <v>355</v>
      </c>
      <c r="C917" s="532" t="s">
        <v>416</v>
      </c>
      <c r="D917" s="532" t="s">
        <v>420</v>
      </c>
      <c r="E917" s="533">
        <v>3550008</v>
      </c>
      <c r="F917" s="533">
        <v>1791</v>
      </c>
      <c r="G917" s="534">
        <v>31746</v>
      </c>
      <c r="H917" s="533">
        <v>-1</v>
      </c>
      <c r="I917" s="532" t="s">
        <v>409</v>
      </c>
      <c r="J917" s="532" t="s">
        <v>2010</v>
      </c>
      <c r="K917" s="535">
        <v>-580.30999999999995</v>
      </c>
      <c r="L917" s="536"/>
      <c r="M917" s="537" t="s">
        <v>151</v>
      </c>
      <c r="N917" s="537" t="s">
        <v>141</v>
      </c>
      <c r="O917" s="538">
        <f t="shared" si="14"/>
        <v>-241.25814212062855</v>
      </c>
    </row>
    <row r="918" spans="1:15" s="225" customFormat="1" ht="31.5">
      <c r="A918" s="532" t="s">
        <v>406</v>
      </c>
      <c r="B918" s="533">
        <v>355</v>
      </c>
      <c r="C918" s="532" t="s">
        <v>416</v>
      </c>
      <c r="D918" s="532" t="s">
        <v>420</v>
      </c>
      <c r="E918" s="533">
        <v>3550008</v>
      </c>
      <c r="F918" s="533">
        <v>1792</v>
      </c>
      <c r="G918" s="534">
        <v>31867</v>
      </c>
      <c r="H918" s="533">
        <v>2</v>
      </c>
      <c r="I918" s="532" t="s">
        <v>409</v>
      </c>
      <c r="J918" s="532" t="s">
        <v>2005</v>
      </c>
      <c r="K918" s="535">
        <v>1410.44</v>
      </c>
      <c r="L918" s="536"/>
      <c r="M918" s="537" t="s">
        <v>151</v>
      </c>
      <c r="N918" s="537" t="s">
        <v>141</v>
      </c>
      <c r="O918" s="538">
        <f t="shared" si="14"/>
        <v>586.3764780421144</v>
      </c>
    </row>
    <row r="919" spans="1:15" s="225" customFormat="1" ht="31.5">
      <c r="A919" s="532" t="s">
        <v>406</v>
      </c>
      <c r="B919" s="533">
        <v>355</v>
      </c>
      <c r="C919" s="532" t="s">
        <v>416</v>
      </c>
      <c r="D919" s="532" t="s">
        <v>420</v>
      </c>
      <c r="E919" s="533">
        <v>3550008</v>
      </c>
      <c r="F919" s="533">
        <v>1793</v>
      </c>
      <c r="G919" s="534">
        <v>31867</v>
      </c>
      <c r="H919" s="533">
        <v>-2</v>
      </c>
      <c r="I919" s="532" t="s">
        <v>409</v>
      </c>
      <c r="J919" s="532" t="s">
        <v>2010</v>
      </c>
      <c r="K919" s="535">
        <v>-1162.7</v>
      </c>
      <c r="L919" s="536"/>
      <c r="M919" s="537" t="s">
        <v>151</v>
      </c>
      <c r="N919" s="537" t="s">
        <v>141</v>
      </c>
      <c r="O919" s="538">
        <f t="shared" si="14"/>
        <v>-483.3810236660662</v>
      </c>
    </row>
    <row r="920" spans="1:15" s="225" customFormat="1" ht="31.5">
      <c r="A920" s="532" t="s">
        <v>406</v>
      </c>
      <c r="B920" s="533">
        <v>355</v>
      </c>
      <c r="C920" s="532" t="s">
        <v>416</v>
      </c>
      <c r="D920" s="532" t="s">
        <v>420</v>
      </c>
      <c r="E920" s="533">
        <v>3550008</v>
      </c>
      <c r="F920" s="533">
        <v>1795</v>
      </c>
      <c r="G920" s="534">
        <v>31777</v>
      </c>
      <c r="H920" s="533">
        <v>1</v>
      </c>
      <c r="I920" s="532" t="s">
        <v>409</v>
      </c>
      <c r="J920" s="532" t="s">
        <v>2142</v>
      </c>
      <c r="K920" s="535">
        <v>1454.95</v>
      </c>
      <c r="L920" s="536"/>
      <c r="M920" s="537" t="s">
        <v>151</v>
      </c>
      <c r="N920" s="537" t="s">
        <v>141</v>
      </c>
      <c r="O920" s="538">
        <f t="shared" si="14"/>
        <v>604.88107025281067</v>
      </c>
    </row>
    <row r="921" spans="1:15" s="225" customFormat="1" ht="31.5">
      <c r="A921" s="532" t="s">
        <v>406</v>
      </c>
      <c r="B921" s="533">
        <v>355</v>
      </c>
      <c r="C921" s="532" t="s">
        <v>416</v>
      </c>
      <c r="D921" s="532" t="s">
        <v>420</v>
      </c>
      <c r="E921" s="533">
        <v>3550008</v>
      </c>
      <c r="F921" s="533">
        <v>1797</v>
      </c>
      <c r="G921" s="534">
        <v>32720</v>
      </c>
      <c r="H921" s="533">
        <v>4</v>
      </c>
      <c r="I921" s="532" t="s">
        <v>409</v>
      </c>
      <c r="J921" s="532" t="s">
        <v>2051</v>
      </c>
      <c r="K921" s="535">
        <v>5623.86</v>
      </c>
      <c r="L921" s="536"/>
      <c r="M921" s="537" t="s">
        <v>151</v>
      </c>
      <c r="N921" s="537" t="s">
        <v>141</v>
      </c>
      <c r="O921" s="538">
        <f t="shared" si="14"/>
        <v>2338.0641642338028</v>
      </c>
    </row>
    <row r="922" spans="1:15" s="225" customFormat="1" ht="31.5">
      <c r="A922" s="532" t="s">
        <v>406</v>
      </c>
      <c r="B922" s="533">
        <v>355</v>
      </c>
      <c r="C922" s="532" t="s">
        <v>416</v>
      </c>
      <c r="D922" s="532" t="s">
        <v>420</v>
      </c>
      <c r="E922" s="533">
        <v>3550008</v>
      </c>
      <c r="F922" s="533">
        <v>1798</v>
      </c>
      <c r="G922" s="534">
        <v>32720</v>
      </c>
      <c r="H922" s="533">
        <v>-4</v>
      </c>
      <c r="I922" s="532" t="s">
        <v>409</v>
      </c>
      <c r="J922" s="532" t="s">
        <v>2051</v>
      </c>
      <c r="K922" s="535">
        <v>-2327.4</v>
      </c>
      <c r="L922" s="536"/>
      <c r="M922" s="537" t="s">
        <v>151</v>
      </c>
      <c r="N922" s="537" t="s">
        <v>141</v>
      </c>
      <c r="O922" s="538">
        <f t="shared" ref="O922:O985" si="15">+K922*E$3012</f>
        <v>-967.59352754829479</v>
      </c>
    </row>
    <row r="923" spans="1:15" s="225" customFormat="1" ht="31.5">
      <c r="A923" s="532" t="s">
        <v>406</v>
      </c>
      <c r="B923" s="533">
        <v>355</v>
      </c>
      <c r="C923" s="532" t="s">
        <v>416</v>
      </c>
      <c r="D923" s="532" t="s">
        <v>420</v>
      </c>
      <c r="E923" s="533">
        <v>3550008</v>
      </c>
      <c r="F923" s="533">
        <v>1799</v>
      </c>
      <c r="G923" s="534">
        <v>32720</v>
      </c>
      <c r="H923" s="533">
        <v>-1</v>
      </c>
      <c r="I923" s="532" t="s">
        <v>409</v>
      </c>
      <c r="J923" s="532" t="s">
        <v>2143</v>
      </c>
      <c r="K923" s="535">
        <v>-424.95</v>
      </c>
      <c r="L923" s="536"/>
      <c r="M923" s="537" t="s">
        <v>151</v>
      </c>
      <c r="N923" s="537" t="s">
        <v>141</v>
      </c>
      <c r="O923" s="538">
        <f t="shared" si="15"/>
        <v>-176.668758929126</v>
      </c>
    </row>
    <row r="924" spans="1:15" s="225" customFormat="1" ht="31.5">
      <c r="A924" s="532" t="s">
        <v>406</v>
      </c>
      <c r="B924" s="533">
        <v>355</v>
      </c>
      <c r="C924" s="532" t="s">
        <v>416</v>
      </c>
      <c r="D924" s="532" t="s">
        <v>420</v>
      </c>
      <c r="E924" s="533">
        <v>3550008</v>
      </c>
      <c r="F924" s="533">
        <v>1801</v>
      </c>
      <c r="G924" s="534">
        <v>33024</v>
      </c>
      <c r="H924" s="533">
        <v>1</v>
      </c>
      <c r="I924" s="532" t="s">
        <v>409</v>
      </c>
      <c r="J924" s="532" t="s">
        <v>2051</v>
      </c>
      <c r="K924" s="535">
        <v>2188.6799999999998</v>
      </c>
      <c r="L924" s="536"/>
      <c r="M924" s="537" t="s">
        <v>151</v>
      </c>
      <c r="N924" s="537" t="s">
        <v>141</v>
      </c>
      <c r="O924" s="538">
        <f t="shared" si="15"/>
        <v>909.92205975526417</v>
      </c>
    </row>
    <row r="925" spans="1:15" s="225" customFormat="1" ht="31.5">
      <c r="A925" s="532" t="s">
        <v>406</v>
      </c>
      <c r="B925" s="533">
        <v>355</v>
      </c>
      <c r="C925" s="532" t="s">
        <v>416</v>
      </c>
      <c r="D925" s="532" t="s">
        <v>420</v>
      </c>
      <c r="E925" s="533">
        <v>3550008</v>
      </c>
      <c r="F925" s="533">
        <v>1802</v>
      </c>
      <c r="G925" s="534">
        <v>33024</v>
      </c>
      <c r="H925" s="533">
        <v>-1</v>
      </c>
      <c r="I925" s="532" t="s">
        <v>409</v>
      </c>
      <c r="J925" s="532" t="s">
        <v>2047</v>
      </c>
      <c r="K925" s="535">
        <v>-588.51</v>
      </c>
      <c r="L925" s="536"/>
      <c r="M925" s="537" t="s">
        <v>151</v>
      </c>
      <c r="N925" s="537" t="s">
        <v>141</v>
      </c>
      <c r="O925" s="538">
        <f t="shared" si="15"/>
        <v>-244.6672110068948</v>
      </c>
    </row>
    <row r="926" spans="1:15" s="225" customFormat="1" ht="31.5">
      <c r="A926" s="532" t="s">
        <v>406</v>
      </c>
      <c r="B926" s="533">
        <v>355</v>
      </c>
      <c r="C926" s="532" t="s">
        <v>416</v>
      </c>
      <c r="D926" s="532" t="s">
        <v>420</v>
      </c>
      <c r="E926" s="533">
        <v>3550008</v>
      </c>
      <c r="F926" s="533">
        <v>1803</v>
      </c>
      <c r="G926" s="534">
        <v>33358</v>
      </c>
      <c r="H926" s="533">
        <v>3</v>
      </c>
      <c r="I926" s="532" t="s">
        <v>409</v>
      </c>
      <c r="J926" s="532" t="s">
        <v>2051</v>
      </c>
      <c r="K926" s="535">
        <v>6411.82</v>
      </c>
      <c r="L926" s="536"/>
      <c r="M926" s="537" t="s">
        <v>151</v>
      </c>
      <c r="N926" s="537" t="s">
        <v>141</v>
      </c>
      <c r="O926" s="538">
        <f t="shared" si="15"/>
        <v>2665.6507397975024</v>
      </c>
    </row>
    <row r="927" spans="1:15" s="225" customFormat="1" ht="31.5">
      <c r="A927" s="532" t="s">
        <v>406</v>
      </c>
      <c r="B927" s="533">
        <v>355</v>
      </c>
      <c r="C927" s="532" t="s">
        <v>416</v>
      </c>
      <c r="D927" s="532" t="s">
        <v>420</v>
      </c>
      <c r="E927" s="533">
        <v>3550008</v>
      </c>
      <c r="F927" s="533">
        <v>1804</v>
      </c>
      <c r="G927" s="534">
        <v>33389</v>
      </c>
      <c r="H927" s="533">
        <v>-3</v>
      </c>
      <c r="I927" s="532" t="s">
        <v>409</v>
      </c>
      <c r="J927" s="532" t="s">
        <v>2047</v>
      </c>
      <c r="K927" s="535">
        <v>-1798.56</v>
      </c>
      <c r="L927" s="536"/>
      <c r="M927" s="537" t="s">
        <v>151</v>
      </c>
      <c r="N927" s="537" t="s">
        <v>141</v>
      </c>
      <c r="O927" s="538">
        <f t="shared" si="15"/>
        <v>-747.73352879060803</v>
      </c>
    </row>
    <row r="928" spans="1:15" s="225" customFormat="1" ht="31.5">
      <c r="A928" s="532" t="s">
        <v>406</v>
      </c>
      <c r="B928" s="533">
        <v>355</v>
      </c>
      <c r="C928" s="532" t="s">
        <v>416</v>
      </c>
      <c r="D928" s="532" t="s">
        <v>420</v>
      </c>
      <c r="E928" s="533">
        <v>3550008</v>
      </c>
      <c r="F928" s="533">
        <v>1806</v>
      </c>
      <c r="G928" s="534">
        <v>33662</v>
      </c>
      <c r="H928" s="533">
        <v>-2</v>
      </c>
      <c r="I928" s="532" t="s">
        <v>409</v>
      </c>
      <c r="J928" s="532" t="s">
        <v>2047</v>
      </c>
      <c r="K928" s="535">
        <v>-1222.3800000000001</v>
      </c>
      <c r="L928" s="536"/>
      <c r="M928" s="537" t="s">
        <v>151</v>
      </c>
      <c r="N928" s="537" t="s">
        <v>141</v>
      </c>
      <c r="O928" s="538">
        <f t="shared" si="15"/>
        <v>-508.19239331635504</v>
      </c>
    </row>
    <row r="929" spans="1:15" s="225" customFormat="1" ht="31.5">
      <c r="A929" s="532" t="s">
        <v>406</v>
      </c>
      <c r="B929" s="533">
        <v>355</v>
      </c>
      <c r="C929" s="532" t="s">
        <v>416</v>
      </c>
      <c r="D929" s="532" t="s">
        <v>420</v>
      </c>
      <c r="E929" s="533">
        <v>3550008</v>
      </c>
      <c r="F929" s="533">
        <v>1807</v>
      </c>
      <c r="G929" s="534">
        <v>33662</v>
      </c>
      <c r="H929" s="533">
        <v>2</v>
      </c>
      <c r="I929" s="532" t="s">
        <v>409</v>
      </c>
      <c r="J929" s="532" t="s">
        <v>2131</v>
      </c>
      <c r="K929" s="535">
        <v>3979.34</v>
      </c>
      <c r="L929" s="536"/>
      <c r="M929" s="537" t="s">
        <v>151</v>
      </c>
      <c r="N929" s="537" t="s">
        <v>141</v>
      </c>
      <c r="O929" s="538">
        <f t="shared" si="15"/>
        <v>1654.3712416920305</v>
      </c>
    </row>
    <row r="930" spans="1:15" s="225" customFormat="1" ht="31.5">
      <c r="A930" s="532" t="s">
        <v>406</v>
      </c>
      <c r="B930" s="533">
        <v>355</v>
      </c>
      <c r="C930" s="532" t="s">
        <v>416</v>
      </c>
      <c r="D930" s="532" t="s">
        <v>420</v>
      </c>
      <c r="E930" s="533">
        <v>3550008</v>
      </c>
      <c r="F930" s="533">
        <v>1811</v>
      </c>
      <c r="G930" s="534">
        <v>34668</v>
      </c>
      <c r="H930" s="533">
        <v>3</v>
      </c>
      <c r="I930" s="532" t="s">
        <v>409</v>
      </c>
      <c r="J930" s="532" t="s">
        <v>2051</v>
      </c>
      <c r="K930" s="535">
        <v>8641.7199999999993</v>
      </c>
      <c r="L930" s="536"/>
      <c r="M930" s="537" t="s">
        <v>151</v>
      </c>
      <c r="N930" s="537" t="s">
        <v>141</v>
      </c>
      <c r="O930" s="538">
        <f t="shared" si="15"/>
        <v>3592.7096068078754</v>
      </c>
    </row>
    <row r="931" spans="1:15" s="225" customFormat="1" ht="31.5">
      <c r="A931" s="532" t="s">
        <v>406</v>
      </c>
      <c r="B931" s="533">
        <v>355</v>
      </c>
      <c r="C931" s="532" t="s">
        <v>416</v>
      </c>
      <c r="D931" s="532" t="s">
        <v>420</v>
      </c>
      <c r="E931" s="533">
        <v>3550008</v>
      </c>
      <c r="F931" s="533">
        <v>1812</v>
      </c>
      <c r="G931" s="534">
        <v>34668</v>
      </c>
      <c r="H931" s="542">
        <v>-3</v>
      </c>
      <c r="I931" s="532" t="s">
        <v>409</v>
      </c>
      <c r="J931" s="532" t="s">
        <v>2047</v>
      </c>
      <c r="K931" s="535">
        <v>-1867.74</v>
      </c>
      <c r="L931" s="536"/>
      <c r="M931" s="537" t="s">
        <v>151</v>
      </c>
      <c r="N931" s="537" t="s">
        <v>141</v>
      </c>
      <c r="O931" s="538">
        <f t="shared" si="15"/>
        <v>-776.49442946766874</v>
      </c>
    </row>
    <row r="932" spans="1:15" s="225" customFormat="1" ht="31.5">
      <c r="A932" s="532" t="s">
        <v>406</v>
      </c>
      <c r="B932" s="533">
        <v>355</v>
      </c>
      <c r="C932" s="532" t="s">
        <v>416</v>
      </c>
      <c r="D932" s="532" t="s">
        <v>420</v>
      </c>
      <c r="E932" s="533">
        <v>3550008</v>
      </c>
      <c r="F932" s="533">
        <v>8508</v>
      </c>
      <c r="G932" s="534">
        <v>36280</v>
      </c>
      <c r="H932" s="533">
        <v>-4</v>
      </c>
      <c r="I932" s="532" t="s">
        <v>409</v>
      </c>
      <c r="J932" s="532" t="s">
        <v>2144</v>
      </c>
      <c r="K932" s="535">
        <v>-2606.04</v>
      </c>
      <c r="L932" s="536"/>
      <c r="M932" s="537" t="s">
        <v>151</v>
      </c>
      <c r="N932" s="537" t="s">
        <v>141</v>
      </c>
      <c r="O932" s="538">
        <f t="shared" si="15"/>
        <v>-1083.4353512640535</v>
      </c>
    </row>
    <row r="933" spans="1:15" s="225" customFormat="1" ht="31.5">
      <c r="A933" s="532" t="s">
        <v>406</v>
      </c>
      <c r="B933" s="533">
        <v>355</v>
      </c>
      <c r="C933" s="532" t="s">
        <v>416</v>
      </c>
      <c r="D933" s="532" t="s">
        <v>420</v>
      </c>
      <c r="E933" s="533">
        <v>3550008</v>
      </c>
      <c r="F933" s="533">
        <v>8519</v>
      </c>
      <c r="G933" s="534">
        <v>36280</v>
      </c>
      <c r="H933" s="533">
        <v>4</v>
      </c>
      <c r="I933" s="532" t="s">
        <v>409</v>
      </c>
      <c r="J933" s="532" t="s">
        <v>2145</v>
      </c>
      <c r="K933" s="535">
        <v>13787.8</v>
      </c>
      <c r="L933" s="536"/>
      <c r="M933" s="537" t="s">
        <v>151</v>
      </c>
      <c r="N933" s="537" t="s">
        <v>141</v>
      </c>
      <c r="O933" s="538">
        <f t="shared" si="15"/>
        <v>5732.1414622026205</v>
      </c>
    </row>
    <row r="934" spans="1:15" s="225" customFormat="1" ht="31.5">
      <c r="A934" s="532" t="s">
        <v>406</v>
      </c>
      <c r="B934" s="533">
        <v>355</v>
      </c>
      <c r="C934" s="532" t="s">
        <v>416</v>
      </c>
      <c r="D934" s="532" t="s">
        <v>420</v>
      </c>
      <c r="E934" s="533">
        <v>3550008</v>
      </c>
      <c r="F934" s="533">
        <v>13523</v>
      </c>
      <c r="G934" s="534">
        <v>40178</v>
      </c>
      <c r="H934" s="533">
        <v>-3</v>
      </c>
      <c r="I934" s="532" t="s">
        <v>409</v>
      </c>
      <c r="J934" s="532" t="s">
        <v>2146</v>
      </c>
      <c r="K934" s="535">
        <v>-2150.94</v>
      </c>
      <c r="L934" s="536"/>
      <c r="M934" s="537" t="s">
        <v>151</v>
      </c>
      <c r="N934" s="537" t="s">
        <v>141</v>
      </c>
      <c r="O934" s="538">
        <f t="shared" si="15"/>
        <v>-894.23202807627797</v>
      </c>
    </row>
    <row r="935" spans="1:15" s="225" customFormat="1" ht="31.5">
      <c r="A935" s="532" t="s">
        <v>406</v>
      </c>
      <c r="B935" s="533">
        <v>355</v>
      </c>
      <c r="C935" s="532" t="s">
        <v>416</v>
      </c>
      <c r="D935" s="532" t="s">
        <v>420</v>
      </c>
      <c r="E935" s="533">
        <v>3550008</v>
      </c>
      <c r="F935" s="533">
        <v>10647</v>
      </c>
      <c r="G935" s="534">
        <v>37864</v>
      </c>
      <c r="H935" s="533">
        <v>-1</v>
      </c>
      <c r="I935" s="532" t="s">
        <v>409</v>
      </c>
      <c r="J935" s="532" t="s">
        <v>455</v>
      </c>
      <c r="K935" s="535">
        <v>-676.07</v>
      </c>
      <c r="L935" s="536"/>
      <c r="M935" s="537" t="s">
        <v>151</v>
      </c>
      <c r="N935" s="537" t="s">
        <v>141</v>
      </c>
      <c r="O935" s="538">
        <f t="shared" si="15"/>
        <v>-281.06941487048886</v>
      </c>
    </row>
    <row r="936" spans="1:15" s="225" customFormat="1" ht="31.5">
      <c r="A936" s="532" t="s">
        <v>406</v>
      </c>
      <c r="B936" s="533">
        <v>355</v>
      </c>
      <c r="C936" s="532" t="s">
        <v>416</v>
      </c>
      <c r="D936" s="532" t="s">
        <v>420</v>
      </c>
      <c r="E936" s="533">
        <v>3550008</v>
      </c>
      <c r="F936" s="533">
        <v>10650</v>
      </c>
      <c r="G936" s="534">
        <v>37864</v>
      </c>
      <c r="H936" s="533">
        <v>1</v>
      </c>
      <c r="I936" s="532" t="s">
        <v>409</v>
      </c>
      <c r="J936" s="532" t="s">
        <v>2147</v>
      </c>
      <c r="K936" s="535">
        <v>3470.28</v>
      </c>
      <c r="L936" s="536"/>
      <c r="M936" s="537" t="s">
        <v>151</v>
      </c>
      <c r="N936" s="537" t="s">
        <v>141</v>
      </c>
      <c r="O936" s="538">
        <f t="shared" si="15"/>
        <v>1442.7345822721907</v>
      </c>
    </row>
    <row r="937" spans="1:15" s="225" customFormat="1" ht="31.5">
      <c r="A937" s="532" t="s">
        <v>406</v>
      </c>
      <c r="B937" s="533">
        <v>355</v>
      </c>
      <c r="C937" s="532" t="s">
        <v>416</v>
      </c>
      <c r="D937" s="532" t="s">
        <v>420</v>
      </c>
      <c r="E937" s="533">
        <v>3550008</v>
      </c>
      <c r="F937" s="533">
        <v>9487</v>
      </c>
      <c r="G937" s="534">
        <v>37468</v>
      </c>
      <c r="H937" s="533">
        <v>-2</v>
      </c>
      <c r="I937" s="532" t="s">
        <v>409</v>
      </c>
      <c r="J937" s="532" t="s">
        <v>2059</v>
      </c>
      <c r="K937" s="535">
        <v>-1347.4</v>
      </c>
      <c r="L937" s="536"/>
      <c r="M937" s="537" t="s">
        <v>151</v>
      </c>
      <c r="N937" s="537" t="s">
        <v>141</v>
      </c>
      <c r="O937" s="538">
        <f t="shared" si="15"/>
        <v>-560.16822162867254</v>
      </c>
    </row>
    <row r="938" spans="1:15" s="225" customFormat="1" ht="31.5">
      <c r="A938" s="532" t="s">
        <v>406</v>
      </c>
      <c r="B938" s="533">
        <v>355</v>
      </c>
      <c r="C938" s="532" t="s">
        <v>416</v>
      </c>
      <c r="D938" s="532" t="s">
        <v>420</v>
      </c>
      <c r="E938" s="533">
        <v>3550008</v>
      </c>
      <c r="F938" s="533">
        <v>10052</v>
      </c>
      <c r="G938" s="534">
        <v>37468</v>
      </c>
      <c r="H938" s="533">
        <v>2</v>
      </c>
      <c r="I938" s="532" t="s">
        <v>409</v>
      </c>
      <c r="J938" s="532" t="s">
        <v>2147</v>
      </c>
      <c r="K938" s="535">
        <v>2542.4299999999998</v>
      </c>
      <c r="L938" s="536"/>
      <c r="M938" s="537" t="s">
        <v>151</v>
      </c>
      <c r="N938" s="537" t="s">
        <v>141</v>
      </c>
      <c r="O938" s="538">
        <f t="shared" si="15"/>
        <v>1056.9901229890054</v>
      </c>
    </row>
    <row r="939" spans="1:15" s="225" customFormat="1" ht="31.5">
      <c r="A939" s="532" t="s">
        <v>406</v>
      </c>
      <c r="B939" s="533">
        <v>355</v>
      </c>
      <c r="C939" s="532" t="s">
        <v>416</v>
      </c>
      <c r="D939" s="532" t="s">
        <v>420</v>
      </c>
      <c r="E939" s="533">
        <v>3550008</v>
      </c>
      <c r="F939" s="533">
        <v>13259</v>
      </c>
      <c r="G939" s="534">
        <v>39813</v>
      </c>
      <c r="H939" s="533">
        <v>2</v>
      </c>
      <c r="I939" s="532" t="s">
        <v>409</v>
      </c>
      <c r="J939" s="532" t="s">
        <v>2148</v>
      </c>
      <c r="K939" s="535">
        <v>10833.65</v>
      </c>
      <c r="L939" s="536"/>
      <c r="M939" s="537" t="s">
        <v>151</v>
      </c>
      <c r="N939" s="537" t="s">
        <v>141</v>
      </c>
      <c r="O939" s="538">
        <f t="shared" si="15"/>
        <v>4503.9828219144038</v>
      </c>
    </row>
    <row r="940" spans="1:15" s="225" customFormat="1" ht="31.5">
      <c r="A940" s="532" t="s">
        <v>406</v>
      </c>
      <c r="B940" s="533">
        <v>355</v>
      </c>
      <c r="C940" s="532" t="s">
        <v>416</v>
      </c>
      <c r="D940" s="532" t="s">
        <v>420</v>
      </c>
      <c r="E940" s="533">
        <v>3550008</v>
      </c>
      <c r="F940" s="533">
        <v>13272</v>
      </c>
      <c r="G940" s="534">
        <v>39813</v>
      </c>
      <c r="H940" s="533">
        <v>-2</v>
      </c>
      <c r="I940" s="532" t="s">
        <v>409</v>
      </c>
      <c r="J940" s="532" t="s">
        <v>2149</v>
      </c>
      <c r="K940" s="535">
        <v>-1322.96</v>
      </c>
      <c r="L940" s="536"/>
      <c r="M940" s="537" t="s">
        <v>151</v>
      </c>
      <c r="N940" s="537" t="s">
        <v>141</v>
      </c>
      <c r="O940" s="538">
        <f t="shared" si="15"/>
        <v>-550.00753338716686</v>
      </c>
    </row>
    <row r="941" spans="1:15" s="225" customFormat="1" ht="31.5">
      <c r="A941" s="532" t="s">
        <v>406</v>
      </c>
      <c r="B941" s="533">
        <v>355</v>
      </c>
      <c r="C941" s="532" t="s">
        <v>416</v>
      </c>
      <c r="D941" s="532" t="s">
        <v>420</v>
      </c>
      <c r="E941" s="533">
        <v>3550008</v>
      </c>
      <c r="F941" s="533">
        <v>13469</v>
      </c>
      <c r="G941" s="534">
        <v>40178</v>
      </c>
      <c r="H941" s="533">
        <v>5</v>
      </c>
      <c r="I941" s="532" t="s">
        <v>409</v>
      </c>
      <c r="J941" s="532" t="s">
        <v>456</v>
      </c>
      <c r="K941" s="535">
        <v>23697.67</v>
      </c>
      <c r="L941" s="536"/>
      <c r="M941" s="537" t="s">
        <v>151</v>
      </c>
      <c r="N941" s="537" t="s">
        <v>141</v>
      </c>
      <c r="O941" s="538">
        <f t="shared" si="15"/>
        <v>9852.0718870737292</v>
      </c>
    </row>
    <row r="942" spans="1:15" s="225" customFormat="1" ht="31.5">
      <c r="A942" s="532" t="s">
        <v>406</v>
      </c>
      <c r="B942" s="533">
        <v>355</v>
      </c>
      <c r="C942" s="532" t="s">
        <v>416</v>
      </c>
      <c r="D942" s="532" t="s">
        <v>420</v>
      </c>
      <c r="E942" s="533">
        <v>3550008</v>
      </c>
      <c r="F942" s="533">
        <v>13470</v>
      </c>
      <c r="G942" s="534">
        <v>40178</v>
      </c>
      <c r="H942" s="533">
        <v>2</v>
      </c>
      <c r="I942" s="532" t="s">
        <v>409</v>
      </c>
      <c r="J942" s="532" t="s">
        <v>2150</v>
      </c>
      <c r="K942" s="535">
        <v>7295.13</v>
      </c>
      <c r="L942" s="536"/>
      <c r="M942" s="537" t="s">
        <v>151</v>
      </c>
      <c r="N942" s="537" t="s">
        <v>141</v>
      </c>
      <c r="O942" s="538">
        <f t="shared" si="15"/>
        <v>3032.8781346667492</v>
      </c>
    </row>
    <row r="943" spans="1:15" s="225" customFormat="1" ht="31.5">
      <c r="A943" s="532" t="s">
        <v>406</v>
      </c>
      <c r="B943" s="533">
        <v>355</v>
      </c>
      <c r="C943" s="532" t="s">
        <v>416</v>
      </c>
      <c r="D943" s="532" t="s">
        <v>420</v>
      </c>
      <c r="E943" s="533">
        <v>3550008</v>
      </c>
      <c r="F943" s="533">
        <v>13478</v>
      </c>
      <c r="G943" s="534">
        <v>40178</v>
      </c>
      <c r="H943" s="533">
        <v>-5</v>
      </c>
      <c r="I943" s="532" t="s">
        <v>409</v>
      </c>
      <c r="J943" s="532" t="s">
        <v>456</v>
      </c>
      <c r="K943" s="535">
        <v>-3584.9</v>
      </c>
      <c r="L943" s="536"/>
      <c r="M943" s="537" t="s">
        <v>151</v>
      </c>
      <c r="N943" s="537" t="s">
        <v>141</v>
      </c>
      <c r="O943" s="538">
        <f t="shared" si="15"/>
        <v>-1490.3867134604632</v>
      </c>
    </row>
    <row r="944" spans="1:15" s="225" customFormat="1" ht="31.5">
      <c r="A944" s="532" t="s">
        <v>406</v>
      </c>
      <c r="B944" s="533">
        <v>355</v>
      </c>
      <c r="C944" s="532" t="s">
        <v>416</v>
      </c>
      <c r="D944" s="532" t="s">
        <v>420</v>
      </c>
      <c r="E944" s="533">
        <v>3550008</v>
      </c>
      <c r="F944" s="533">
        <v>13479</v>
      </c>
      <c r="G944" s="534">
        <v>40178</v>
      </c>
      <c r="H944" s="533">
        <v>-2</v>
      </c>
      <c r="I944" s="532" t="s">
        <v>409</v>
      </c>
      <c r="J944" s="532" t="s">
        <v>2150</v>
      </c>
      <c r="K944" s="535">
        <v>-1433.96</v>
      </c>
      <c r="L944" s="536"/>
      <c r="M944" s="537" t="s">
        <v>151</v>
      </c>
      <c r="N944" s="537" t="s">
        <v>141</v>
      </c>
      <c r="O944" s="538">
        <f t="shared" si="15"/>
        <v>-596.15468538418531</v>
      </c>
    </row>
    <row r="945" spans="1:15" s="225" customFormat="1" ht="31.5">
      <c r="A945" s="532" t="s">
        <v>406</v>
      </c>
      <c r="B945" s="533">
        <v>355</v>
      </c>
      <c r="C945" s="532" t="s">
        <v>416</v>
      </c>
      <c r="D945" s="532" t="s">
        <v>420</v>
      </c>
      <c r="E945" s="533">
        <v>3550008</v>
      </c>
      <c r="F945" s="533">
        <v>13620</v>
      </c>
      <c r="G945" s="534">
        <v>40543</v>
      </c>
      <c r="H945" s="533">
        <v>1</v>
      </c>
      <c r="I945" s="532" t="s">
        <v>457</v>
      </c>
      <c r="J945" s="532" t="s">
        <v>2151</v>
      </c>
      <c r="K945" s="535">
        <v>7637.73</v>
      </c>
      <c r="L945" s="536"/>
      <c r="M945" s="537" t="s">
        <v>151</v>
      </c>
      <c r="N945" s="537" t="s">
        <v>141</v>
      </c>
      <c r="O945" s="538">
        <f t="shared" si="15"/>
        <v>3175.3106956953843</v>
      </c>
    </row>
    <row r="946" spans="1:15" s="225" customFormat="1" ht="31.5">
      <c r="A946" s="532" t="s">
        <v>406</v>
      </c>
      <c r="B946" s="533">
        <v>355</v>
      </c>
      <c r="C946" s="532" t="s">
        <v>416</v>
      </c>
      <c r="D946" s="532" t="s">
        <v>421</v>
      </c>
      <c r="E946" s="533">
        <v>3550009</v>
      </c>
      <c r="F946" s="533">
        <v>1814</v>
      </c>
      <c r="G946" s="534">
        <v>24958</v>
      </c>
      <c r="H946" s="533">
        <v>27</v>
      </c>
      <c r="I946" s="532" t="s">
        <v>409</v>
      </c>
      <c r="J946" s="532" t="s">
        <v>1996</v>
      </c>
      <c r="K946" s="535">
        <v>5251.02</v>
      </c>
      <c r="L946" s="536"/>
      <c r="M946" s="537" t="s">
        <v>151</v>
      </c>
      <c r="N946" s="537" t="s">
        <v>141</v>
      </c>
      <c r="O946" s="538">
        <f t="shared" si="15"/>
        <v>2183.0596223367911</v>
      </c>
    </row>
    <row r="947" spans="1:15" s="225" customFormat="1" ht="31.5">
      <c r="A947" s="532" t="s">
        <v>406</v>
      </c>
      <c r="B947" s="533">
        <v>355</v>
      </c>
      <c r="C947" s="532" t="s">
        <v>416</v>
      </c>
      <c r="D947" s="532" t="s">
        <v>421</v>
      </c>
      <c r="E947" s="533">
        <v>3550009</v>
      </c>
      <c r="F947" s="533">
        <v>1815</v>
      </c>
      <c r="G947" s="534">
        <v>24958</v>
      </c>
      <c r="H947" s="533">
        <v>2</v>
      </c>
      <c r="I947" s="532" t="s">
        <v>409</v>
      </c>
      <c r="J947" s="532" t="s">
        <v>1997</v>
      </c>
      <c r="K947" s="535">
        <v>383.07</v>
      </c>
      <c r="L947" s="536"/>
      <c r="M947" s="537" t="s">
        <v>151</v>
      </c>
      <c r="N947" s="537" t="s">
        <v>141</v>
      </c>
      <c r="O947" s="538">
        <f t="shared" si="15"/>
        <v>159.25756320268337</v>
      </c>
    </row>
    <row r="948" spans="1:15" s="225" customFormat="1" ht="31.5">
      <c r="A948" s="532" t="s">
        <v>406</v>
      </c>
      <c r="B948" s="533">
        <v>355</v>
      </c>
      <c r="C948" s="532" t="s">
        <v>416</v>
      </c>
      <c r="D948" s="532" t="s">
        <v>421</v>
      </c>
      <c r="E948" s="533">
        <v>3550009</v>
      </c>
      <c r="F948" s="533">
        <v>1816</v>
      </c>
      <c r="G948" s="534">
        <v>24958</v>
      </c>
      <c r="H948" s="533">
        <v>26</v>
      </c>
      <c r="I948" s="532" t="s">
        <v>409</v>
      </c>
      <c r="J948" s="532" t="s">
        <v>1998</v>
      </c>
      <c r="K948" s="535">
        <v>8606.19</v>
      </c>
      <c r="L948" s="536"/>
      <c r="M948" s="537" t="s">
        <v>151</v>
      </c>
      <c r="N948" s="537" t="s">
        <v>141</v>
      </c>
      <c r="O948" s="538">
        <f t="shared" si="15"/>
        <v>3577.9383607677491</v>
      </c>
    </row>
    <row r="949" spans="1:15" s="225" customFormat="1" ht="31.5">
      <c r="A949" s="532" t="s">
        <v>406</v>
      </c>
      <c r="B949" s="533">
        <v>355</v>
      </c>
      <c r="C949" s="532" t="s">
        <v>416</v>
      </c>
      <c r="D949" s="532" t="s">
        <v>421</v>
      </c>
      <c r="E949" s="533">
        <v>3550009</v>
      </c>
      <c r="F949" s="533">
        <v>1817</v>
      </c>
      <c r="G949" s="534">
        <v>24958</v>
      </c>
      <c r="H949" s="533">
        <v>6</v>
      </c>
      <c r="I949" s="532" t="s">
        <v>409</v>
      </c>
      <c r="J949" s="532" t="s">
        <v>1999</v>
      </c>
      <c r="K949" s="535">
        <v>1949.86</v>
      </c>
      <c r="L949" s="536"/>
      <c r="M949" s="537" t="s">
        <v>151</v>
      </c>
      <c r="N949" s="537" t="s">
        <v>141</v>
      </c>
      <c r="O949" s="538">
        <f t="shared" si="15"/>
        <v>810.63500714330064</v>
      </c>
    </row>
    <row r="950" spans="1:15" s="225" customFormat="1" ht="31.5">
      <c r="A950" s="532" t="s">
        <v>406</v>
      </c>
      <c r="B950" s="533">
        <v>355</v>
      </c>
      <c r="C950" s="532" t="s">
        <v>416</v>
      </c>
      <c r="D950" s="532" t="s">
        <v>421</v>
      </c>
      <c r="E950" s="533">
        <v>3550009</v>
      </c>
      <c r="F950" s="533">
        <v>1818</v>
      </c>
      <c r="G950" s="534">
        <v>24958</v>
      </c>
      <c r="H950" s="533">
        <v>24</v>
      </c>
      <c r="I950" s="532" t="s">
        <v>409</v>
      </c>
      <c r="J950" s="532" t="s">
        <v>2000</v>
      </c>
      <c r="K950" s="535">
        <v>8155.5</v>
      </c>
      <c r="L950" s="536"/>
      <c r="M950" s="537" t="s">
        <v>151</v>
      </c>
      <c r="N950" s="537" t="s">
        <v>141</v>
      </c>
      <c r="O950" s="538">
        <f t="shared" si="15"/>
        <v>3390.5684514566119</v>
      </c>
    </row>
    <row r="951" spans="1:15" s="225" customFormat="1" ht="31.5">
      <c r="A951" s="532" t="s">
        <v>406</v>
      </c>
      <c r="B951" s="533">
        <v>355</v>
      </c>
      <c r="C951" s="532" t="s">
        <v>416</v>
      </c>
      <c r="D951" s="532" t="s">
        <v>421</v>
      </c>
      <c r="E951" s="533">
        <v>3550009</v>
      </c>
      <c r="F951" s="533">
        <v>1821</v>
      </c>
      <c r="G951" s="534">
        <v>24958</v>
      </c>
      <c r="H951" s="539"/>
      <c r="I951" s="532" t="s">
        <v>409</v>
      </c>
      <c r="J951" s="532" t="s">
        <v>2152</v>
      </c>
      <c r="K951" s="535">
        <v>15.04</v>
      </c>
      <c r="L951" s="536"/>
      <c r="M951" s="537" t="s">
        <v>151</v>
      </c>
      <c r="N951" s="537" t="s">
        <v>141</v>
      </c>
      <c r="O951" s="538">
        <f t="shared" si="15"/>
        <v>6.2527312255419583</v>
      </c>
    </row>
    <row r="952" spans="1:15" s="225" customFormat="1" ht="47.25">
      <c r="A952" s="532" t="s">
        <v>406</v>
      </c>
      <c r="B952" s="533">
        <v>355</v>
      </c>
      <c r="C952" s="532" t="s">
        <v>416</v>
      </c>
      <c r="D952" s="532" t="s">
        <v>421</v>
      </c>
      <c r="E952" s="533">
        <v>3550009</v>
      </c>
      <c r="F952" s="533">
        <v>1822</v>
      </c>
      <c r="G952" s="534">
        <v>24958</v>
      </c>
      <c r="H952" s="539"/>
      <c r="I952" s="532" t="s">
        <v>409</v>
      </c>
      <c r="J952" s="532" t="s">
        <v>2153</v>
      </c>
      <c r="K952" s="535">
        <v>3.41</v>
      </c>
      <c r="L952" s="536"/>
      <c r="M952" s="537" t="s">
        <v>151</v>
      </c>
      <c r="N952" s="537" t="s">
        <v>141</v>
      </c>
      <c r="O952" s="538">
        <f t="shared" si="15"/>
        <v>1.4176737685570531</v>
      </c>
    </row>
    <row r="953" spans="1:15" s="225" customFormat="1" ht="47.25">
      <c r="A953" s="532" t="s">
        <v>406</v>
      </c>
      <c r="B953" s="533">
        <v>355</v>
      </c>
      <c r="C953" s="532" t="s">
        <v>416</v>
      </c>
      <c r="D953" s="532" t="s">
        <v>421</v>
      </c>
      <c r="E953" s="533">
        <v>3550009</v>
      </c>
      <c r="F953" s="533">
        <v>1823</v>
      </c>
      <c r="G953" s="534">
        <v>24958</v>
      </c>
      <c r="H953" s="539"/>
      <c r="I953" s="532" t="s">
        <v>409</v>
      </c>
      <c r="J953" s="532" t="s">
        <v>2154</v>
      </c>
      <c r="K953" s="535">
        <v>14.26</v>
      </c>
      <c r="L953" s="536"/>
      <c r="M953" s="537" t="s">
        <v>151</v>
      </c>
      <c r="N953" s="537" t="s">
        <v>141</v>
      </c>
      <c r="O953" s="538">
        <f t="shared" si="15"/>
        <v>5.928453941238585</v>
      </c>
    </row>
    <row r="954" spans="1:15" s="225" customFormat="1" ht="31.5">
      <c r="A954" s="532" t="s">
        <v>406</v>
      </c>
      <c r="B954" s="533">
        <v>355</v>
      </c>
      <c r="C954" s="532" t="s">
        <v>416</v>
      </c>
      <c r="D954" s="532" t="s">
        <v>421</v>
      </c>
      <c r="E954" s="533">
        <v>3550009</v>
      </c>
      <c r="F954" s="533">
        <v>1826</v>
      </c>
      <c r="G954" s="534">
        <v>25262</v>
      </c>
      <c r="H954" s="539"/>
      <c r="I954" s="532" t="s">
        <v>409</v>
      </c>
      <c r="J954" s="532" t="s">
        <v>2068</v>
      </c>
      <c r="K954" s="535">
        <v>4611.33</v>
      </c>
      <c r="L954" s="536"/>
      <c r="M954" s="537" t="s">
        <v>151</v>
      </c>
      <c r="N954" s="537" t="s">
        <v>141</v>
      </c>
      <c r="O954" s="538">
        <f t="shared" si="15"/>
        <v>1917.1148325982977</v>
      </c>
    </row>
    <row r="955" spans="1:15" s="225" customFormat="1" ht="31.5">
      <c r="A955" s="532" t="s">
        <v>406</v>
      </c>
      <c r="B955" s="533">
        <v>355</v>
      </c>
      <c r="C955" s="532" t="s">
        <v>416</v>
      </c>
      <c r="D955" s="532" t="s">
        <v>421</v>
      </c>
      <c r="E955" s="533">
        <v>3550009</v>
      </c>
      <c r="F955" s="533">
        <v>1829</v>
      </c>
      <c r="G955" s="534">
        <v>25293</v>
      </c>
      <c r="H955" s="533">
        <v>1</v>
      </c>
      <c r="I955" s="532" t="s">
        <v>409</v>
      </c>
      <c r="J955" s="532" t="s">
        <v>2095</v>
      </c>
      <c r="K955" s="535">
        <v>189.7</v>
      </c>
      <c r="L955" s="536"/>
      <c r="M955" s="537" t="s">
        <v>151</v>
      </c>
      <c r="N955" s="537" t="s">
        <v>141</v>
      </c>
      <c r="O955" s="538">
        <f t="shared" si="15"/>
        <v>78.865898503012588</v>
      </c>
    </row>
    <row r="956" spans="1:15" s="225" customFormat="1" ht="31.5">
      <c r="A956" s="532" t="s">
        <v>406</v>
      </c>
      <c r="B956" s="533">
        <v>355</v>
      </c>
      <c r="C956" s="532" t="s">
        <v>416</v>
      </c>
      <c r="D956" s="532" t="s">
        <v>421</v>
      </c>
      <c r="E956" s="533">
        <v>3550009</v>
      </c>
      <c r="F956" s="533">
        <v>1832</v>
      </c>
      <c r="G956" s="534">
        <v>25627</v>
      </c>
      <c r="H956" s="533">
        <v>1</v>
      </c>
      <c r="I956" s="532" t="s">
        <v>409</v>
      </c>
      <c r="J956" s="532" t="s">
        <v>2069</v>
      </c>
      <c r="K956" s="535">
        <v>314.70999999999998</v>
      </c>
      <c r="L956" s="536"/>
      <c r="M956" s="537" t="s">
        <v>151</v>
      </c>
      <c r="N956" s="537" t="s">
        <v>141</v>
      </c>
      <c r="O956" s="538">
        <f t="shared" si="15"/>
        <v>130.83756941424932</v>
      </c>
    </row>
    <row r="957" spans="1:15" s="225" customFormat="1" ht="31.5">
      <c r="A957" s="532" t="s">
        <v>406</v>
      </c>
      <c r="B957" s="533">
        <v>355</v>
      </c>
      <c r="C957" s="532" t="s">
        <v>416</v>
      </c>
      <c r="D957" s="532" t="s">
        <v>421</v>
      </c>
      <c r="E957" s="533">
        <v>3550009</v>
      </c>
      <c r="F957" s="533">
        <v>1833</v>
      </c>
      <c r="G957" s="534">
        <v>25780</v>
      </c>
      <c r="H957" s="533">
        <v>-2</v>
      </c>
      <c r="I957" s="532" t="s">
        <v>409</v>
      </c>
      <c r="J957" s="532" t="s">
        <v>2014</v>
      </c>
      <c r="K957" s="535">
        <v>-383.07</v>
      </c>
      <c r="L957" s="536"/>
      <c r="M957" s="537" t="s">
        <v>151</v>
      </c>
      <c r="N957" s="537" t="s">
        <v>141</v>
      </c>
      <c r="O957" s="538">
        <f t="shared" si="15"/>
        <v>-159.25756320268337</v>
      </c>
    </row>
    <row r="958" spans="1:15" s="225" customFormat="1" ht="31.5">
      <c r="A958" s="532" t="s">
        <v>406</v>
      </c>
      <c r="B958" s="533">
        <v>355</v>
      </c>
      <c r="C958" s="532" t="s">
        <v>416</v>
      </c>
      <c r="D958" s="532" t="s">
        <v>421</v>
      </c>
      <c r="E958" s="533">
        <v>3550009</v>
      </c>
      <c r="F958" s="533">
        <v>1834</v>
      </c>
      <c r="G958" s="534">
        <v>25780</v>
      </c>
      <c r="H958" s="533">
        <v>4</v>
      </c>
      <c r="I958" s="532" t="s">
        <v>409</v>
      </c>
      <c r="J958" s="532" t="s">
        <v>2015</v>
      </c>
      <c r="K958" s="535">
        <v>1824.49</v>
      </c>
      <c r="L958" s="536"/>
      <c r="M958" s="537" t="s">
        <v>151</v>
      </c>
      <c r="N958" s="537" t="s">
        <v>141</v>
      </c>
      <c r="O958" s="538">
        <f t="shared" si="15"/>
        <v>758.5136697931548</v>
      </c>
    </row>
    <row r="959" spans="1:15" s="225" customFormat="1" ht="31.5">
      <c r="A959" s="532" t="s">
        <v>406</v>
      </c>
      <c r="B959" s="533">
        <v>355</v>
      </c>
      <c r="C959" s="532" t="s">
        <v>416</v>
      </c>
      <c r="D959" s="532" t="s">
        <v>421</v>
      </c>
      <c r="E959" s="533">
        <v>3550009</v>
      </c>
      <c r="F959" s="533">
        <v>1836</v>
      </c>
      <c r="G959" s="534">
        <v>25902</v>
      </c>
      <c r="H959" s="539"/>
      <c r="I959" s="532" t="s">
        <v>409</v>
      </c>
      <c r="J959" s="532" t="s">
        <v>2155</v>
      </c>
      <c r="K959" s="535">
        <v>404.22</v>
      </c>
      <c r="L959" s="536"/>
      <c r="M959" s="537" t="s">
        <v>151</v>
      </c>
      <c r="N959" s="537" t="s">
        <v>141</v>
      </c>
      <c r="O959" s="538">
        <f t="shared" si="15"/>
        <v>168.05046648860176</v>
      </c>
    </row>
    <row r="960" spans="1:15" s="225" customFormat="1" ht="31.5">
      <c r="A960" s="532" t="s">
        <v>406</v>
      </c>
      <c r="B960" s="533">
        <v>355</v>
      </c>
      <c r="C960" s="532" t="s">
        <v>416</v>
      </c>
      <c r="D960" s="532" t="s">
        <v>421</v>
      </c>
      <c r="E960" s="533">
        <v>3550009</v>
      </c>
      <c r="F960" s="533">
        <v>1838</v>
      </c>
      <c r="G960" s="534">
        <v>26145</v>
      </c>
      <c r="H960" s="533">
        <v>1</v>
      </c>
      <c r="I960" s="532" t="s">
        <v>409</v>
      </c>
      <c r="J960" s="532" t="s">
        <v>2005</v>
      </c>
      <c r="K960" s="535">
        <v>858.57</v>
      </c>
      <c r="L960" s="536"/>
      <c r="M960" s="537" t="s">
        <v>151</v>
      </c>
      <c r="N960" s="537" t="s">
        <v>141</v>
      </c>
      <c r="O960" s="538">
        <f t="shared" si="15"/>
        <v>356.94198459531646</v>
      </c>
    </row>
    <row r="961" spans="1:15" s="225" customFormat="1" ht="31.5">
      <c r="A961" s="532" t="s">
        <v>406</v>
      </c>
      <c r="B961" s="533">
        <v>355</v>
      </c>
      <c r="C961" s="532" t="s">
        <v>416</v>
      </c>
      <c r="D961" s="532" t="s">
        <v>421</v>
      </c>
      <c r="E961" s="533">
        <v>3550009</v>
      </c>
      <c r="F961" s="533">
        <v>1839</v>
      </c>
      <c r="G961" s="534">
        <v>26145</v>
      </c>
      <c r="H961" s="533">
        <v>-1</v>
      </c>
      <c r="I961" s="532" t="s">
        <v>409</v>
      </c>
      <c r="J961" s="532" t="s">
        <v>2010</v>
      </c>
      <c r="K961" s="535">
        <v>-339.54</v>
      </c>
      <c r="L961" s="536"/>
      <c r="M961" s="537" t="s">
        <v>151</v>
      </c>
      <c r="N961" s="537" t="s">
        <v>141</v>
      </c>
      <c r="O961" s="538">
        <f t="shared" si="15"/>
        <v>-141.16039629790669</v>
      </c>
    </row>
    <row r="962" spans="1:15" s="225" customFormat="1" ht="31.5">
      <c r="A962" s="532" t="s">
        <v>406</v>
      </c>
      <c r="B962" s="533">
        <v>355</v>
      </c>
      <c r="C962" s="532" t="s">
        <v>416</v>
      </c>
      <c r="D962" s="532" t="s">
        <v>421</v>
      </c>
      <c r="E962" s="533">
        <v>3550009</v>
      </c>
      <c r="F962" s="533">
        <v>1840</v>
      </c>
      <c r="G962" s="534">
        <v>26329</v>
      </c>
      <c r="H962" s="539"/>
      <c r="I962" s="532" t="s">
        <v>409</v>
      </c>
      <c r="J962" s="532" t="s">
        <v>2070</v>
      </c>
      <c r="K962" s="535">
        <v>9.23</v>
      </c>
      <c r="L962" s="536"/>
      <c r="M962" s="537" t="s">
        <v>151</v>
      </c>
      <c r="N962" s="537" t="s">
        <v>141</v>
      </c>
      <c r="O962" s="538">
        <f t="shared" si="15"/>
        <v>3.8372811975899119</v>
      </c>
    </row>
    <row r="963" spans="1:15" s="225" customFormat="1" ht="31.5">
      <c r="A963" s="532" t="s">
        <v>406</v>
      </c>
      <c r="B963" s="533">
        <v>355</v>
      </c>
      <c r="C963" s="532" t="s">
        <v>416</v>
      </c>
      <c r="D963" s="532" t="s">
        <v>421</v>
      </c>
      <c r="E963" s="533">
        <v>3550009</v>
      </c>
      <c r="F963" s="533">
        <v>1841</v>
      </c>
      <c r="G963" s="534">
        <v>26542</v>
      </c>
      <c r="H963" s="533">
        <v>1</v>
      </c>
      <c r="I963" s="532" t="s">
        <v>409</v>
      </c>
      <c r="J963" s="532" t="s">
        <v>2071</v>
      </c>
      <c r="K963" s="535">
        <v>594.47</v>
      </c>
      <c r="L963" s="536"/>
      <c r="M963" s="537" t="s">
        <v>151</v>
      </c>
      <c r="N963" s="537" t="s">
        <v>141</v>
      </c>
      <c r="O963" s="538">
        <f t="shared" si="15"/>
        <v>247.14502205105904</v>
      </c>
    </row>
    <row r="964" spans="1:15" s="225" customFormat="1" ht="31.5">
      <c r="A964" s="532" t="s">
        <v>406</v>
      </c>
      <c r="B964" s="533">
        <v>355</v>
      </c>
      <c r="C964" s="532" t="s">
        <v>416</v>
      </c>
      <c r="D964" s="532" t="s">
        <v>421</v>
      </c>
      <c r="E964" s="533">
        <v>3550009</v>
      </c>
      <c r="F964" s="533">
        <v>1842</v>
      </c>
      <c r="G964" s="534">
        <v>27210</v>
      </c>
      <c r="H964" s="533">
        <v>1</v>
      </c>
      <c r="I964" s="532" t="s">
        <v>409</v>
      </c>
      <c r="J964" s="532" t="s">
        <v>2005</v>
      </c>
      <c r="K964" s="535">
        <v>723.9</v>
      </c>
      <c r="L964" s="536"/>
      <c r="M964" s="537" t="s">
        <v>151</v>
      </c>
      <c r="N964" s="537" t="s">
        <v>141</v>
      </c>
      <c r="O964" s="538">
        <f t="shared" si="15"/>
        <v>300.95426424001488</v>
      </c>
    </row>
    <row r="965" spans="1:15" s="225" customFormat="1" ht="31.5">
      <c r="A965" s="532" t="s">
        <v>406</v>
      </c>
      <c r="B965" s="533">
        <v>355</v>
      </c>
      <c r="C965" s="532" t="s">
        <v>416</v>
      </c>
      <c r="D965" s="532" t="s">
        <v>421</v>
      </c>
      <c r="E965" s="533">
        <v>3550009</v>
      </c>
      <c r="F965" s="533">
        <v>1843</v>
      </c>
      <c r="G965" s="534">
        <v>27210</v>
      </c>
      <c r="H965" s="533">
        <v>-1</v>
      </c>
      <c r="I965" s="532" t="s">
        <v>409</v>
      </c>
      <c r="J965" s="532" t="s">
        <v>2010</v>
      </c>
      <c r="K965" s="535">
        <v>-344.12</v>
      </c>
      <c r="L965" s="536"/>
      <c r="M965" s="537" t="s">
        <v>151</v>
      </c>
      <c r="N965" s="537" t="s">
        <v>141</v>
      </c>
      <c r="O965" s="538">
        <f t="shared" si="15"/>
        <v>-143.0644859929188</v>
      </c>
    </row>
    <row r="966" spans="1:15" s="225" customFormat="1" ht="31.5">
      <c r="A966" s="532" t="s">
        <v>406</v>
      </c>
      <c r="B966" s="533">
        <v>355</v>
      </c>
      <c r="C966" s="532" t="s">
        <v>416</v>
      </c>
      <c r="D966" s="532" t="s">
        <v>421</v>
      </c>
      <c r="E966" s="533">
        <v>3550009</v>
      </c>
      <c r="F966" s="533">
        <v>1844</v>
      </c>
      <c r="G966" s="534">
        <v>27667</v>
      </c>
      <c r="H966" s="533">
        <v>1</v>
      </c>
      <c r="I966" s="532" t="s">
        <v>409</v>
      </c>
      <c r="J966" s="532" t="s">
        <v>2005</v>
      </c>
      <c r="K966" s="535">
        <v>1298.8900000000001</v>
      </c>
      <c r="L966" s="536"/>
      <c r="M966" s="537" t="s">
        <v>151</v>
      </c>
      <c r="N966" s="537" t="s">
        <v>141</v>
      </c>
      <c r="O966" s="538">
        <f t="shared" si="15"/>
        <v>540.00066898565126</v>
      </c>
    </row>
    <row r="967" spans="1:15" s="225" customFormat="1" ht="31.5">
      <c r="A967" s="532" t="s">
        <v>406</v>
      </c>
      <c r="B967" s="533">
        <v>355</v>
      </c>
      <c r="C967" s="532" t="s">
        <v>416</v>
      </c>
      <c r="D967" s="532" t="s">
        <v>421</v>
      </c>
      <c r="E967" s="533">
        <v>3550009</v>
      </c>
      <c r="F967" s="533">
        <v>1845</v>
      </c>
      <c r="G967" s="534">
        <v>27667</v>
      </c>
      <c r="H967" s="533">
        <v>-1</v>
      </c>
      <c r="I967" s="532" t="s">
        <v>409</v>
      </c>
      <c r="J967" s="532" t="s">
        <v>2010</v>
      </c>
      <c r="K967" s="535">
        <v>-346.35</v>
      </c>
      <c r="L967" s="536"/>
      <c r="M967" s="537" t="s">
        <v>151</v>
      </c>
      <c r="N967" s="537" t="s">
        <v>141</v>
      </c>
      <c r="O967" s="538">
        <f t="shared" si="15"/>
        <v>-143.99158643394</v>
      </c>
    </row>
    <row r="968" spans="1:15" s="225" customFormat="1" ht="31.5">
      <c r="A968" s="532" t="s">
        <v>406</v>
      </c>
      <c r="B968" s="533">
        <v>355</v>
      </c>
      <c r="C968" s="532" t="s">
        <v>416</v>
      </c>
      <c r="D968" s="532" t="s">
        <v>421</v>
      </c>
      <c r="E968" s="533">
        <v>3550009</v>
      </c>
      <c r="F968" s="533">
        <v>1846</v>
      </c>
      <c r="G968" s="534">
        <v>27667</v>
      </c>
      <c r="H968" s="533">
        <v>1</v>
      </c>
      <c r="I968" s="532" t="s">
        <v>409</v>
      </c>
      <c r="J968" s="532" t="s">
        <v>2025</v>
      </c>
      <c r="K968" s="535">
        <v>627.09</v>
      </c>
      <c r="L968" s="536"/>
      <c r="M968" s="537" t="s">
        <v>151</v>
      </c>
      <c r="N968" s="537" t="s">
        <v>141</v>
      </c>
      <c r="O968" s="538">
        <f t="shared" si="15"/>
        <v>260.70646437666932</v>
      </c>
    </row>
    <row r="969" spans="1:15" s="225" customFormat="1" ht="31.5">
      <c r="A969" s="532" t="s">
        <v>406</v>
      </c>
      <c r="B969" s="533">
        <v>355</v>
      </c>
      <c r="C969" s="532" t="s">
        <v>416</v>
      </c>
      <c r="D969" s="532" t="s">
        <v>421</v>
      </c>
      <c r="E969" s="533">
        <v>3550009</v>
      </c>
      <c r="F969" s="533">
        <v>1847</v>
      </c>
      <c r="G969" s="534">
        <v>27667</v>
      </c>
      <c r="H969" s="533">
        <v>14</v>
      </c>
      <c r="I969" s="532" t="s">
        <v>409</v>
      </c>
      <c r="J969" s="532" t="s">
        <v>2026</v>
      </c>
      <c r="K969" s="535">
        <v>6774.67</v>
      </c>
      <c r="L969" s="536"/>
      <c r="M969" s="537" t="s">
        <v>151</v>
      </c>
      <c r="N969" s="537" t="s">
        <v>141</v>
      </c>
      <c r="O969" s="538">
        <f t="shared" si="15"/>
        <v>2816.502038014783</v>
      </c>
    </row>
    <row r="970" spans="1:15" s="225" customFormat="1" ht="31.5">
      <c r="A970" s="532" t="s">
        <v>406</v>
      </c>
      <c r="B970" s="533">
        <v>355</v>
      </c>
      <c r="C970" s="532" t="s">
        <v>416</v>
      </c>
      <c r="D970" s="532" t="s">
        <v>421</v>
      </c>
      <c r="E970" s="533">
        <v>3550009</v>
      </c>
      <c r="F970" s="533">
        <v>1848</v>
      </c>
      <c r="G970" s="534">
        <v>27667</v>
      </c>
      <c r="H970" s="533">
        <v>6</v>
      </c>
      <c r="I970" s="532" t="s">
        <v>409</v>
      </c>
      <c r="J970" s="532" t="s">
        <v>2028</v>
      </c>
      <c r="K970" s="535">
        <v>8506.61</v>
      </c>
      <c r="L970" s="536"/>
      <c r="M970" s="537" t="s">
        <v>151</v>
      </c>
      <c r="N970" s="537" t="s">
        <v>141</v>
      </c>
      <c r="O970" s="538">
        <f t="shared" si="15"/>
        <v>3536.5389608050186</v>
      </c>
    </row>
    <row r="971" spans="1:15" s="225" customFormat="1" ht="31.5">
      <c r="A971" s="532" t="s">
        <v>406</v>
      </c>
      <c r="B971" s="533">
        <v>355</v>
      </c>
      <c r="C971" s="532" t="s">
        <v>416</v>
      </c>
      <c r="D971" s="532" t="s">
        <v>421</v>
      </c>
      <c r="E971" s="533">
        <v>3550009</v>
      </c>
      <c r="F971" s="533">
        <v>1849</v>
      </c>
      <c r="G971" s="534">
        <v>27667</v>
      </c>
      <c r="H971" s="533">
        <v>7</v>
      </c>
      <c r="I971" s="532" t="s">
        <v>409</v>
      </c>
      <c r="J971" s="532" t="s">
        <v>2029</v>
      </c>
      <c r="K971" s="535">
        <v>7315.86</v>
      </c>
      <c r="L971" s="536"/>
      <c r="M971" s="537" t="s">
        <v>151</v>
      </c>
      <c r="N971" s="537" t="s">
        <v>141</v>
      </c>
      <c r="O971" s="538">
        <f t="shared" si="15"/>
        <v>3041.4964271072731</v>
      </c>
    </row>
    <row r="972" spans="1:15" s="225" customFormat="1" ht="31.5">
      <c r="A972" s="532" t="s">
        <v>406</v>
      </c>
      <c r="B972" s="533">
        <v>355</v>
      </c>
      <c r="C972" s="532" t="s">
        <v>416</v>
      </c>
      <c r="D972" s="532" t="s">
        <v>421</v>
      </c>
      <c r="E972" s="533">
        <v>3550009</v>
      </c>
      <c r="F972" s="533">
        <v>1850</v>
      </c>
      <c r="G972" s="534">
        <v>27667</v>
      </c>
      <c r="H972" s="533">
        <v>1</v>
      </c>
      <c r="I972" s="532" t="s">
        <v>409</v>
      </c>
      <c r="J972" s="532" t="s">
        <v>2156</v>
      </c>
      <c r="K972" s="535">
        <v>1675.69</v>
      </c>
      <c r="L972" s="536"/>
      <c r="M972" s="537" t="s">
        <v>151</v>
      </c>
      <c r="N972" s="537" t="s">
        <v>141</v>
      </c>
      <c r="O972" s="538">
        <f t="shared" si="15"/>
        <v>696.65154171066524</v>
      </c>
    </row>
    <row r="973" spans="1:15" s="225" customFormat="1" ht="31.5">
      <c r="A973" s="532" t="s">
        <v>406</v>
      </c>
      <c r="B973" s="533">
        <v>355</v>
      </c>
      <c r="C973" s="532" t="s">
        <v>416</v>
      </c>
      <c r="D973" s="532" t="s">
        <v>421</v>
      </c>
      <c r="E973" s="533">
        <v>3550009</v>
      </c>
      <c r="F973" s="533">
        <v>1851</v>
      </c>
      <c r="G973" s="534">
        <v>27880</v>
      </c>
      <c r="H973" s="533">
        <v>1</v>
      </c>
      <c r="I973" s="532" t="s">
        <v>409</v>
      </c>
      <c r="J973" s="532" t="s">
        <v>2033</v>
      </c>
      <c r="K973" s="535">
        <v>595.16999999999996</v>
      </c>
      <c r="L973" s="536"/>
      <c r="M973" s="537" t="s">
        <v>151</v>
      </c>
      <c r="N973" s="537" t="s">
        <v>141</v>
      </c>
      <c r="O973" s="538">
        <f t="shared" si="15"/>
        <v>247.43604012671591</v>
      </c>
    </row>
    <row r="974" spans="1:15" s="225" customFormat="1" ht="31.5">
      <c r="A974" s="532" t="s">
        <v>406</v>
      </c>
      <c r="B974" s="533">
        <v>355</v>
      </c>
      <c r="C974" s="532" t="s">
        <v>416</v>
      </c>
      <c r="D974" s="532" t="s">
        <v>421</v>
      </c>
      <c r="E974" s="533">
        <v>3550009</v>
      </c>
      <c r="F974" s="533">
        <v>1852</v>
      </c>
      <c r="G974" s="534">
        <v>27880</v>
      </c>
      <c r="H974" s="533">
        <v>1</v>
      </c>
      <c r="I974" s="532" t="s">
        <v>409</v>
      </c>
      <c r="J974" s="532" t="s">
        <v>2075</v>
      </c>
      <c r="K974" s="535">
        <v>361.86</v>
      </c>
      <c r="L974" s="536"/>
      <c r="M974" s="537" t="s">
        <v>151</v>
      </c>
      <c r="N974" s="537" t="s">
        <v>141</v>
      </c>
      <c r="O974" s="538">
        <f t="shared" si="15"/>
        <v>150.43971551028014</v>
      </c>
    </row>
    <row r="975" spans="1:15" s="225" customFormat="1" ht="31.5">
      <c r="A975" s="532" t="s">
        <v>406</v>
      </c>
      <c r="B975" s="533">
        <v>355</v>
      </c>
      <c r="C975" s="532" t="s">
        <v>416</v>
      </c>
      <c r="D975" s="532" t="s">
        <v>421</v>
      </c>
      <c r="E975" s="533">
        <v>3550009</v>
      </c>
      <c r="F975" s="533">
        <v>1853</v>
      </c>
      <c r="G975" s="534">
        <v>28064</v>
      </c>
      <c r="H975" s="539"/>
      <c r="I975" s="532" t="s">
        <v>409</v>
      </c>
      <c r="J975" s="532" t="s">
        <v>2034</v>
      </c>
      <c r="K975" s="535">
        <v>174.67</v>
      </c>
      <c r="L975" s="536"/>
      <c r="M975" s="537" t="s">
        <v>151</v>
      </c>
      <c r="N975" s="537" t="s">
        <v>141</v>
      </c>
      <c r="O975" s="538">
        <f t="shared" si="15"/>
        <v>72.617324678551455</v>
      </c>
    </row>
    <row r="976" spans="1:15" s="225" customFormat="1" ht="31.5">
      <c r="A976" s="532" t="s">
        <v>406</v>
      </c>
      <c r="B976" s="533">
        <v>355</v>
      </c>
      <c r="C976" s="532" t="s">
        <v>416</v>
      </c>
      <c r="D976" s="532" t="s">
        <v>421</v>
      </c>
      <c r="E976" s="533">
        <v>3550009</v>
      </c>
      <c r="F976" s="533">
        <v>1854</v>
      </c>
      <c r="G976" s="534">
        <v>28064</v>
      </c>
      <c r="H976" s="533">
        <v>4</v>
      </c>
      <c r="I976" s="532" t="s">
        <v>409</v>
      </c>
      <c r="J976" s="532" t="s">
        <v>2035</v>
      </c>
      <c r="K976" s="535">
        <v>2538.66</v>
      </c>
      <c r="L976" s="536"/>
      <c r="M976" s="537" t="s">
        <v>151</v>
      </c>
      <c r="N976" s="537" t="s">
        <v>141</v>
      </c>
      <c r="O976" s="538">
        <f t="shared" si="15"/>
        <v>1055.4227827815391</v>
      </c>
    </row>
    <row r="977" spans="1:15" s="225" customFormat="1" ht="31.5">
      <c r="A977" s="532" t="s">
        <v>406</v>
      </c>
      <c r="B977" s="533">
        <v>355</v>
      </c>
      <c r="C977" s="532" t="s">
        <v>416</v>
      </c>
      <c r="D977" s="532" t="s">
        <v>421</v>
      </c>
      <c r="E977" s="533">
        <v>3550009</v>
      </c>
      <c r="F977" s="533">
        <v>1855</v>
      </c>
      <c r="G977" s="534">
        <v>28033</v>
      </c>
      <c r="H977" s="533">
        <v>-1</v>
      </c>
      <c r="I977" s="532" t="s">
        <v>409</v>
      </c>
      <c r="J977" s="532" t="s">
        <v>2036</v>
      </c>
      <c r="K977" s="535">
        <v>-169.43</v>
      </c>
      <c r="L977" s="536"/>
      <c r="M977" s="537" t="s">
        <v>151</v>
      </c>
      <c r="N977" s="537" t="s">
        <v>141</v>
      </c>
      <c r="O977" s="538">
        <f t="shared" si="15"/>
        <v>-70.438846512205714</v>
      </c>
    </row>
    <row r="978" spans="1:15" s="225" customFormat="1" ht="31.5">
      <c r="A978" s="532" t="s">
        <v>406</v>
      </c>
      <c r="B978" s="533">
        <v>355</v>
      </c>
      <c r="C978" s="532" t="s">
        <v>416</v>
      </c>
      <c r="D978" s="532" t="s">
        <v>421</v>
      </c>
      <c r="E978" s="533">
        <v>3550009</v>
      </c>
      <c r="F978" s="533">
        <v>1863</v>
      </c>
      <c r="G978" s="534">
        <v>29159</v>
      </c>
      <c r="H978" s="533">
        <v>2</v>
      </c>
      <c r="I978" s="532" t="s">
        <v>409</v>
      </c>
      <c r="J978" s="532" t="s">
        <v>2005</v>
      </c>
      <c r="K978" s="535">
        <v>2513.77</v>
      </c>
      <c r="L978" s="536"/>
      <c r="M978" s="537" t="s">
        <v>151</v>
      </c>
      <c r="N978" s="537" t="s">
        <v>141</v>
      </c>
      <c r="O978" s="538">
        <f t="shared" si="15"/>
        <v>1045.0750114913969</v>
      </c>
    </row>
    <row r="979" spans="1:15" s="225" customFormat="1" ht="31.5">
      <c r="A979" s="532" t="s">
        <v>406</v>
      </c>
      <c r="B979" s="533">
        <v>355</v>
      </c>
      <c r="C979" s="532" t="s">
        <v>416</v>
      </c>
      <c r="D979" s="532" t="s">
        <v>421</v>
      </c>
      <c r="E979" s="533">
        <v>3550009</v>
      </c>
      <c r="F979" s="533">
        <v>1864</v>
      </c>
      <c r="G979" s="534">
        <v>29159</v>
      </c>
      <c r="H979" s="533">
        <v>-2</v>
      </c>
      <c r="I979" s="532" t="s">
        <v>409</v>
      </c>
      <c r="J979" s="532" t="s">
        <v>2010</v>
      </c>
      <c r="K979" s="535">
        <v>-1115.76</v>
      </c>
      <c r="L979" s="536"/>
      <c r="M979" s="537" t="s">
        <v>151</v>
      </c>
      <c r="N979" s="537" t="s">
        <v>141</v>
      </c>
      <c r="O979" s="538">
        <f t="shared" si="15"/>
        <v>-463.86618299273238</v>
      </c>
    </row>
    <row r="980" spans="1:15" s="225" customFormat="1" ht="31.5">
      <c r="A980" s="532" t="s">
        <v>406</v>
      </c>
      <c r="B980" s="533">
        <v>355</v>
      </c>
      <c r="C980" s="532" t="s">
        <v>416</v>
      </c>
      <c r="D980" s="532" t="s">
        <v>421</v>
      </c>
      <c r="E980" s="533">
        <v>3550009</v>
      </c>
      <c r="F980" s="533">
        <v>1867</v>
      </c>
      <c r="G980" s="534">
        <v>29586</v>
      </c>
      <c r="H980" s="533">
        <v>1</v>
      </c>
      <c r="I980" s="532" t="s">
        <v>409</v>
      </c>
      <c r="J980" s="532" t="s">
        <v>2005</v>
      </c>
      <c r="K980" s="535">
        <v>1298.8399999999999</v>
      </c>
      <c r="L980" s="536"/>
      <c r="M980" s="537" t="s">
        <v>151</v>
      </c>
      <c r="N980" s="537" t="s">
        <v>141</v>
      </c>
      <c r="O980" s="538">
        <f t="shared" si="15"/>
        <v>539.97988198024711</v>
      </c>
    </row>
    <row r="981" spans="1:15" s="225" customFormat="1" ht="31.5">
      <c r="A981" s="532" t="s">
        <v>406</v>
      </c>
      <c r="B981" s="533">
        <v>355</v>
      </c>
      <c r="C981" s="532" t="s">
        <v>416</v>
      </c>
      <c r="D981" s="532" t="s">
        <v>421</v>
      </c>
      <c r="E981" s="533">
        <v>3550009</v>
      </c>
      <c r="F981" s="533">
        <v>1868</v>
      </c>
      <c r="G981" s="534">
        <v>29586</v>
      </c>
      <c r="H981" s="533">
        <v>-1</v>
      </c>
      <c r="I981" s="532" t="s">
        <v>409</v>
      </c>
      <c r="J981" s="532" t="s">
        <v>2010</v>
      </c>
      <c r="K981" s="535">
        <v>-573.89</v>
      </c>
      <c r="L981" s="536"/>
      <c r="M981" s="537" t="s">
        <v>151</v>
      </c>
      <c r="N981" s="537" t="s">
        <v>141</v>
      </c>
      <c r="O981" s="538">
        <f t="shared" si="15"/>
        <v>-238.58909062674698</v>
      </c>
    </row>
    <row r="982" spans="1:15" s="225" customFormat="1" ht="31.5">
      <c r="A982" s="532" t="s">
        <v>406</v>
      </c>
      <c r="B982" s="533">
        <v>355</v>
      </c>
      <c r="C982" s="532" t="s">
        <v>416</v>
      </c>
      <c r="D982" s="532" t="s">
        <v>421</v>
      </c>
      <c r="E982" s="533">
        <v>3550009</v>
      </c>
      <c r="F982" s="533">
        <v>1870</v>
      </c>
      <c r="G982" s="534">
        <v>29829</v>
      </c>
      <c r="H982" s="533">
        <v>1</v>
      </c>
      <c r="I982" s="532" t="s">
        <v>409</v>
      </c>
      <c r="J982" s="532" t="s">
        <v>2005</v>
      </c>
      <c r="K982" s="535">
        <v>1715.32</v>
      </c>
      <c r="L982" s="536"/>
      <c r="M982" s="537" t="s">
        <v>151</v>
      </c>
      <c r="N982" s="537" t="s">
        <v>141</v>
      </c>
      <c r="O982" s="538">
        <f t="shared" si="15"/>
        <v>713.12732219392501</v>
      </c>
    </row>
    <row r="983" spans="1:15" s="225" customFormat="1" ht="31.5">
      <c r="A983" s="532" t="s">
        <v>406</v>
      </c>
      <c r="B983" s="533">
        <v>355</v>
      </c>
      <c r="C983" s="532" t="s">
        <v>416</v>
      </c>
      <c r="D983" s="532" t="s">
        <v>421</v>
      </c>
      <c r="E983" s="533">
        <v>3550009</v>
      </c>
      <c r="F983" s="533">
        <v>1871</v>
      </c>
      <c r="G983" s="534">
        <v>29829</v>
      </c>
      <c r="H983" s="533">
        <v>-1</v>
      </c>
      <c r="I983" s="532" t="s">
        <v>409</v>
      </c>
      <c r="J983" s="532" t="s">
        <v>2010</v>
      </c>
      <c r="K983" s="535">
        <v>-576.21</v>
      </c>
      <c r="L983" s="536"/>
      <c r="M983" s="537" t="s">
        <v>151</v>
      </c>
      <c r="N983" s="537" t="s">
        <v>141</v>
      </c>
      <c r="O983" s="538">
        <f t="shared" si="15"/>
        <v>-239.55360767749548</v>
      </c>
    </row>
    <row r="984" spans="1:15" s="225" customFormat="1" ht="31.5">
      <c r="A984" s="532" t="s">
        <v>406</v>
      </c>
      <c r="B984" s="533">
        <v>355</v>
      </c>
      <c r="C984" s="532" t="s">
        <v>416</v>
      </c>
      <c r="D984" s="532" t="s">
        <v>421</v>
      </c>
      <c r="E984" s="533">
        <v>3550009</v>
      </c>
      <c r="F984" s="533">
        <v>1879</v>
      </c>
      <c r="G984" s="534">
        <v>30925</v>
      </c>
      <c r="H984" s="533">
        <v>-1</v>
      </c>
      <c r="I984" s="532" t="s">
        <v>409</v>
      </c>
      <c r="J984" s="532" t="s">
        <v>2036</v>
      </c>
      <c r="K984" s="535">
        <v>-458.99</v>
      </c>
      <c r="L984" s="536"/>
      <c r="M984" s="537" t="s">
        <v>151</v>
      </c>
      <c r="N984" s="537" t="s">
        <v>141</v>
      </c>
      <c r="O984" s="538">
        <f t="shared" si="15"/>
        <v>-190.82055220821167</v>
      </c>
    </row>
    <row r="985" spans="1:15" s="225" customFormat="1" ht="31.5">
      <c r="A985" s="532" t="s">
        <v>406</v>
      </c>
      <c r="B985" s="533">
        <v>355</v>
      </c>
      <c r="C985" s="532" t="s">
        <v>416</v>
      </c>
      <c r="D985" s="532" t="s">
        <v>421</v>
      </c>
      <c r="E985" s="533">
        <v>3550009</v>
      </c>
      <c r="F985" s="533">
        <v>1881</v>
      </c>
      <c r="G985" s="534">
        <v>31198</v>
      </c>
      <c r="H985" s="533">
        <v>2</v>
      </c>
      <c r="I985" s="532" t="s">
        <v>409</v>
      </c>
      <c r="J985" s="532" t="s">
        <v>2005</v>
      </c>
      <c r="K985" s="535">
        <v>3638.76</v>
      </c>
      <c r="L985" s="536"/>
      <c r="M985" s="537" t="s">
        <v>151</v>
      </c>
      <c r="N985" s="537" t="s">
        <v>141</v>
      </c>
      <c r="O985" s="538">
        <f t="shared" si="15"/>
        <v>1512.7784756817193</v>
      </c>
    </row>
    <row r="986" spans="1:15" s="225" customFormat="1" ht="31.5">
      <c r="A986" s="532" t="s">
        <v>406</v>
      </c>
      <c r="B986" s="533">
        <v>355</v>
      </c>
      <c r="C986" s="532" t="s">
        <v>416</v>
      </c>
      <c r="D986" s="532" t="s">
        <v>421</v>
      </c>
      <c r="E986" s="533">
        <v>3550009</v>
      </c>
      <c r="F986" s="533">
        <v>1882</v>
      </c>
      <c r="G986" s="534">
        <v>31198</v>
      </c>
      <c r="H986" s="533">
        <v>-2</v>
      </c>
      <c r="I986" s="532" t="s">
        <v>409</v>
      </c>
      <c r="J986" s="532" t="s">
        <v>2010</v>
      </c>
      <c r="K986" s="535">
        <v>-1294.3599999999999</v>
      </c>
      <c r="L986" s="536"/>
      <c r="M986" s="537" t="s">
        <v>151</v>
      </c>
      <c r="N986" s="537" t="s">
        <v>141</v>
      </c>
      <c r="O986" s="538">
        <f t="shared" ref="O986:O1049" si="16">+K986*E$3012</f>
        <v>-538.11736629604309</v>
      </c>
    </row>
    <row r="987" spans="1:15" s="225" customFormat="1" ht="31.5">
      <c r="A987" s="532" t="s">
        <v>406</v>
      </c>
      <c r="B987" s="533">
        <v>355</v>
      </c>
      <c r="C987" s="532" t="s">
        <v>416</v>
      </c>
      <c r="D987" s="532" t="s">
        <v>421</v>
      </c>
      <c r="E987" s="533">
        <v>3550009</v>
      </c>
      <c r="F987" s="533">
        <v>1885</v>
      </c>
      <c r="G987" s="534">
        <v>31867</v>
      </c>
      <c r="H987" s="533">
        <v>2</v>
      </c>
      <c r="I987" s="532" t="s">
        <v>409</v>
      </c>
      <c r="J987" s="532" t="s">
        <v>2005</v>
      </c>
      <c r="K987" s="535">
        <v>1568.1</v>
      </c>
      <c r="L987" s="536"/>
      <c r="M987" s="537" t="s">
        <v>151</v>
      </c>
      <c r="N987" s="537" t="s">
        <v>141</v>
      </c>
      <c r="O987" s="538">
        <f t="shared" si="16"/>
        <v>651.92206348220373</v>
      </c>
    </row>
    <row r="988" spans="1:15" s="225" customFormat="1" ht="31.5">
      <c r="A988" s="532" t="s">
        <v>406</v>
      </c>
      <c r="B988" s="533">
        <v>355</v>
      </c>
      <c r="C988" s="532" t="s">
        <v>416</v>
      </c>
      <c r="D988" s="532" t="s">
        <v>421</v>
      </c>
      <c r="E988" s="533">
        <v>3550009</v>
      </c>
      <c r="F988" s="533">
        <v>1886</v>
      </c>
      <c r="G988" s="534">
        <v>31867</v>
      </c>
      <c r="H988" s="533">
        <v>-2</v>
      </c>
      <c r="I988" s="532" t="s">
        <v>409</v>
      </c>
      <c r="J988" s="532" t="s">
        <v>2010</v>
      </c>
      <c r="K988" s="535">
        <v>-1341.08</v>
      </c>
      <c r="L988" s="536"/>
      <c r="M988" s="537" t="s">
        <v>151</v>
      </c>
      <c r="N988" s="537" t="s">
        <v>141</v>
      </c>
      <c r="O988" s="538">
        <f t="shared" si="16"/>
        <v>-557.54074414559898</v>
      </c>
    </row>
    <row r="989" spans="1:15" s="225" customFormat="1" ht="31.5">
      <c r="A989" s="532" t="s">
        <v>406</v>
      </c>
      <c r="B989" s="533">
        <v>355</v>
      </c>
      <c r="C989" s="532" t="s">
        <v>416</v>
      </c>
      <c r="D989" s="532" t="s">
        <v>421</v>
      </c>
      <c r="E989" s="533">
        <v>3550009</v>
      </c>
      <c r="F989" s="533">
        <v>1887</v>
      </c>
      <c r="G989" s="534">
        <v>32233</v>
      </c>
      <c r="H989" s="542">
        <v>1</v>
      </c>
      <c r="I989" s="532" t="s">
        <v>409</v>
      </c>
      <c r="J989" s="532" t="s">
        <v>2005</v>
      </c>
      <c r="K989" s="535">
        <v>2444.89</v>
      </c>
      <c r="L989" s="536"/>
      <c r="M989" s="537" t="s">
        <v>151</v>
      </c>
      <c r="N989" s="537" t="s">
        <v>141</v>
      </c>
      <c r="O989" s="538">
        <f t="shared" si="16"/>
        <v>1016.4388328467605</v>
      </c>
    </row>
    <row r="990" spans="1:15" s="225" customFormat="1" ht="31.5">
      <c r="A990" s="532" t="s">
        <v>406</v>
      </c>
      <c r="B990" s="533">
        <v>355</v>
      </c>
      <c r="C990" s="532" t="s">
        <v>416</v>
      </c>
      <c r="D990" s="532" t="s">
        <v>421</v>
      </c>
      <c r="E990" s="533">
        <v>3550009</v>
      </c>
      <c r="F990" s="533">
        <v>1888</v>
      </c>
      <c r="G990" s="534">
        <v>32233</v>
      </c>
      <c r="H990" s="533">
        <v>-1</v>
      </c>
      <c r="I990" s="532" t="s">
        <v>409</v>
      </c>
      <c r="J990" s="532" t="s">
        <v>2080</v>
      </c>
      <c r="K990" s="535">
        <v>-671.18</v>
      </c>
      <c r="L990" s="536"/>
      <c r="M990" s="537" t="s">
        <v>151</v>
      </c>
      <c r="N990" s="537" t="s">
        <v>141</v>
      </c>
      <c r="O990" s="538">
        <f t="shared" si="16"/>
        <v>-279.03644574197148</v>
      </c>
    </row>
    <row r="991" spans="1:15" s="225" customFormat="1" ht="31.5">
      <c r="A991" s="532" t="s">
        <v>406</v>
      </c>
      <c r="B991" s="533">
        <v>355</v>
      </c>
      <c r="C991" s="532" t="s">
        <v>416</v>
      </c>
      <c r="D991" s="532" t="s">
        <v>421</v>
      </c>
      <c r="E991" s="533">
        <v>3550009</v>
      </c>
      <c r="F991" s="533">
        <v>1890</v>
      </c>
      <c r="G991" s="534">
        <v>32720</v>
      </c>
      <c r="H991" s="533">
        <v>8</v>
      </c>
      <c r="I991" s="532" t="s">
        <v>409</v>
      </c>
      <c r="J991" s="532" t="s">
        <v>2051</v>
      </c>
      <c r="K991" s="535">
        <v>14180.69</v>
      </c>
      <c r="L991" s="536"/>
      <c r="M991" s="537" t="s">
        <v>151</v>
      </c>
      <c r="N991" s="537" t="s">
        <v>141</v>
      </c>
      <c r="O991" s="538">
        <f t="shared" si="16"/>
        <v>5895.4815932666615</v>
      </c>
    </row>
    <row r="992" spans="1:15" s="225" customFormat="1" ht="31.5">
      <c r="A992" s="532" t="s">
        <v>406</v>
      </c>
      <c r="B992" s="533">
        <v>355</v>
      </c>
      <c r="C992" s="532" t="s">
        <v>416</v>
      </c>
      <c r="D992" s="532" t="s">
        <v>421</v>
      </c>
      <c r="E992" s="533">
        <v>3550009</v>
      </c>
      <c r="F992" s="533">
        <v>1891</v>
      </c>
      <c r="G992" s="534">
        <v>32720</v>
      </c>
      <c r="H992" s="533">
        <v>-8</v>
      </c>
      <c r="I992" s="532" t="s">
        <v>409</v>
      </c>
      <c r="J992" s="532" t="s">
        <v>2051</v>
      </c>
      <c r="K992" s="535">
        <v>-5409.38</v>
      </c>
      <c r="L992" s="536"/>
      <c r="M992" s="537" t="s">
        <v>151</v>
      </c>
      <c r="N992" s="537" t="s">
        <v>141</v>
      </c>
      <c r="O992" s="538">
        <f t="shared" si="16"/>
        <v>-2248.8962258525371</v>
      </c>
    </row>
    <row r="993" spans="1:15" s="225" customFormat="1" ht="31.5">
      <c r="A993" s="532" t="s">
        <v>406</v>
      </c>
      <c r="B993" s="533">
        <v>355</v>
      </c>
      <c r="C993" s="532" t="s">
        <v>416</v>
      </c>
      <c r="D993" s="532" t="s">
        <v>421</v>
      </c>
      <c r="E993" s="533">
        <v>3550009</v>
      </c>
      <c r="F993" s="533">
        <v>1892</v>
      </c>
      <c r="G993" s="534">
        <v>32720</v>
      </c>
      <c r="H993" s="533">
        <v>-1</v>
      </c>
      <c r="I993" s="532" t="s">
        <v>409</v>
      </c>
      <c r="J993" s="532" t="s">
        <v>2143</v>
      </c>
      <c r="K993" s="535">
        <v>-495.97</v>
      </c>
      <c r="L993" s="536"/>
      <c r="M993" s="537" t="s">
        <v>151</v>
      </c>
      <c r="N993" s="537" t="s">
        <v>141</v>
      </c>
      <c r="O993" s="538">
        <f t="shared" si="16"/>
        <v>-206.19462140505621</v>
      </c>
    </row>
    <row r="994" spans="1:15" s="225" customFormat="1" ht="31.5">
      <c r="A994" s="532" t="s">
        <v>406</v>
      </c>
      <c r="B994" s="533">
        <v>355</v>
      </c>
      <c r="C994" s="532" t="s">
        <v>416</v>
      </c>
      <c r="D994" s="532" t="s">
        <v>421</v>
      </c>
      <c r="E994" s="533">
        <v>3550009</v>
      </c>
      <c r="F994" s="533">
        <v>1894</v>
      </c>
      <c r="G994" s="534">
        <v>33024</v>
      </c>
      <c r="H994" s="533">
        <v>1</v>
      </c>
      <c r="I994" s="532" t="s">
        <v>409</v>
      </c>
      <c r="J994" s="532" t="s">
        <v>2106</v>
      </c>
      <c r="K994" s="535">
        <v>2731.18</v>
      </c>
      <c r="L994" s="536"/>
      <c r="M994" s="537" t="s">
        <v>151</v>
      </c>
      <c r="N994" s="537" t="s">
        <v>141</v>
      </c>
      <c r="O994" s="538">
        <f t="shared" si="16"/>
        <v>1135.4610683893407</v>
      </c>
    </row>
    <row r="995" spans="1:15" s="225" customFormat="1" ht="31.5">
      <c r="A995" s="532" t="s">
        <v>406</v>
      </c>
      <c r="B995" s="533">
        <v>355</v>
      </c>
      <c r="C995" s="532" t="s">
        <v>416</v>
      </c>
      <c r="D995" s="532" t="s">
        <v>421</v>
      </c>
      <c r="E995" s="533">
        <v>3550009</v>
      </c>
      <c r="F995" s="533">
        <v>1895</v>
      </c>
      <c r="G995" s="534">
        <v>33024</v>
      </c>
      <c r="H995" s="533">
        <v>-1</v>
      </c>
      <c r="I995" s="532" t="s">
        <v>409</v>
      </c>
      <c r="J995" s="532" t="s">
        <v>2047</v>
      </c>
      <c r="K995" s="535">
        <v>-700.88</v>
      </c>
      <c r="L995" s="536"/>
      <c r="M995" s="537" t="s">
        <v>151</v>
      </c>
      <c r="N995" s="537" t="s">
        <v>141</v>
      </c>
      <c r="O995" s="538">
        <f t="shared" si="16"/>
        <v>-291.38392695198456</v>
      </c>
    </row>
    <row r="996" spans="1:15" s="225" customFormat="1" ht="31.5">
      <c r="A996" s="532" t="s">
        <v>406</v>
      </c>
      <c r="B996" s="533">
        <v>355</v>
      </c>
      <c r="C996" s="532" t="s">
        <v>416</v>
      </c>
      <c r="D996" s="532" t="s">
        <v>421</v>
      </c>
      <c r="E996" s="533">
        <v>3550009</v>
      </c>
      <c r="F996" s="533">
        <v>1897</v>
      </c>
      <c r="G996" s="534">
        <v>33358</v>
      </c>
      <c r="H996" s="533">
        <v>1</v>
      </c>
      <c r="I996" s="532" t="s">
        <v>409</v>
      </c>
      <c r="J996" s="532" t="s">
        <v>2051</v>
      </c>
      <c r="K996" s="535">
        <v>2756.95</v>
      </c>
      <c r="L996" s="536"/>
      <c r="M996" s="537" t="s">
        <v>151</v>
      </c>
      <c r="N996" s="537" t="s">
        <v>141</v>
      </c>
      <c r="O996" s="538">
        <f t="shared" si="16"/>
        <v>1146.1746909745946</v>
      </c>
    </row>
    <row r="997" spans="1:15" s="225" customFormat="1" ht="31.5">
      <c r="A997" s="532" t="s">
        <v>406</v>
      </c>
      <c r="B997" s="533">
        <v>355</v>
      </c>
      <c r="C997" s="532" t="s">
        <v>416</v>
      </c>
      <c r="D997" s="532" t="s">
        <v>421</v>
      </c>
      <c r="E997" s="533">
        <v>3550009</v>
      </c>
      <c r="F997" s="533">
        <v>1898</v>
      </c>
      <c r="G997" s="534">
        <v>33358</v>
      </c>
      <c r="H997" s="542">
        <v>-1</v>
      </c>
      <c r="I997" s="532" t="s">
        <v>409</v>
      </c>
      <c r="J997" s="532" t="s">
        <v>2047</v>
      </c>
      <c r="K997" s="535">
        <v>-714.26</v>
      </c>
      <c r="L997" s="536"/>
      <c r="M997" s="537" t="s">
        <v>151</v>
      </c>
      <c r="N997" s="537" t="s">
        <v>141</v>
      </c>
      <c r="O997" s="538">
        <f t="shared" si="16"/>
        <v>-296.94652959811162</v>
      </c>
    </row>
    <row r="998" spans="1:15" s="225" customFormat="1" ht="31.5">
      <c r="A998" s="532" t="s">
        <v>406</v>
      </c>
      <c r="B998" s="533">
        <v>355</v>
      </c>
      <c r="C998" s="532" t="s">
        <v>416</v>
      </c>
      <c r="D998" s="532" t="s">
        <v>421</v>
      </c>
      <c r="E998" s="533">
        <v>3550009</v>
      </c>
      <c r="F998" s="533">
        <v>1902</v>
      </c>
      <c r="G998" s="534">
        <v>33634</v>
      </c>
      <c r="H998" s="542">
        <v>-2</v>
      </c>
      <c r="I998" s="532" t="s">
        <v>409</v>
      </c>
      <c r="J998" s="532" t="s">
        <v>2047</v>
      </c>
      <c r="K998" s="535">
        <v>-1439.88</v>
      </c>
      <c r="L998" s="536"/>
      <c r="M998" s="537" t="s">
        <v>151</v>
      </c>
      <c r="N998" s="537" t="s">
        <v>141</v>
      </c>
      <c r="O998" s="538">
        <f t="shared" si="16"/>
        <v>-598.61586682402628</v>
      </c>
    </row>
    <row r="999" spans="1:15" s="225" customFormat="1" ht="31.5">
      <c r="A999" s="532" t="s">
        <v>406</v>
      </c>
      <c r="B999" s="533">
        <v>355</v>
      </c>
      <c r="C999" s="532" t="s">
        <v>416</v>
      </c>
      <c r="D999" s="532" t="s">
        <v>421</v>
      </c>
      <c r="E999" s="533">
        <v>3550009</v>
      </c>
      <c r="F999" s="533">
        <v>1903</v>
      </c>
      <c r="G999" s="534">
        <v>33634</v>
      </c>
      <c r="H999" s="533">
        <v>2</v>
      </c>
      <c r="I999" s="532" t="s">
        <v>409</v>
      </c>
      <c r="J999" s="532" t="s">
        <v>2131</v>
      </c>
      <c r="K999" s="535">
        <v>7054.93</v>
      </c>
      <c r="L999" s="536"/>
      <c r="M999" s="537" t="s">
        <v>151</v>
      </c>
      <c r="N999" s="537" t="s">
        <v>141</v>
      </c>
      <c r="O999" s="538">
        <f t="shared" si="16"/>
        <v>2933.0173607056336</v>
      </c>
    </row>
    <row r="1000" spans="1:15" s="225" customFormat="1" ht="31.5">
      <c r="A1000" s="532" t="s">
        <v>406</v>
      </c>
      <c r="B1000" s="533">
        <v>355</v>
      </c>
      <c r="C1000" s="532" t="s">
        <v>416</v>
      </c>
      <c r="D1000" s="532" t="s">
        <v>421</v>
      </c>
      <c r="E1000" s="533">
        <v>3550009</v>
      </c>
      <c r="F1000" s="533">
        <v>1904</v>
      </c>
      <c r="G1000" s="534">
        <v>34303</v>
      </c>
      <c r="H1000" s="533">
        <v>-2</v>
      </c>
      <c r="I1000" s="532" t="s">
        <v>409</v>
      </c>
      <c r="J1000" s="532" t="s">
        <v>2047</v>
      </c>
      <c r="K1000" s="535">
        <v>-1486</v>
      </c>
      <c r="L1000" s="536"/>
      <c r="M1000" s="537" t="s">
        <v>151</v>
      </c>
      <c r="N1000" s="537" t="s">
        <v>141</v>
      </c>
      <c r="O1000" s="538">
        <f t="shared" si="16"/>
        <v>-617.78980060873334</v>
      </c>
    </row>
    <row r="1001" spans="1:15" s="225" customFormat="1" ht="31.5">
      <c r="A1001" s="532" t="s">
        <v>406</v>
      </c>
      <c r="B1001" s="533">
        <v>355</v>
      </c>
      <c r="C1001" s="532" t="s">
        <v>416</v>
      </c>
      <c r="D1001" s="532" t="s">
        <v>421</v>
      </c>
      <c r="E1001" s="533">
        <v>3550009</v>
      </c>
      <c r="F1001" s="533">
        <v>1905</v>
      </c>
      <c r="G1001" s="534">
        <v>34303</v>
      </c>
      <c r="H1001" s="533">
        <v>2</v>
      </c>
      <c r="I1001" s="532" t="s">
        <v>409</v>
      </c>
      <c r="J1001" s="532" t="s">
        <v>2051</v>
      </c>
      <c r="K1001" s="535">
        <v>6080.77</v>
      </c>
      <c r="L1001" s="536"/>
      <c r="M1001" s="537" t="s">
        <v>151</v>
      </c>
      <c r="N1001" s="537" t="s">
        <v>141</v>
      </c>
      <c r="O1001" s="538">
        <f t="shared" si="16"/>
        <v>2528.0199770172057</v>
      </c>
    </row>
    <row r="1002" spans="1:15" s="225" customFormat="1" ht="31.5">
      <c r="A1002" s="532" t="s">
        <v>406</v>
      </c>
      <c r="B1002" s="533">
        <v>355</v>
      </c>
      <c r="C1002" s="532" t="s">
        <v>416</v>
      </c>
      <c r="D1002" s="532" t="s">
        <v>421</v>
      </c>
      <c r="E1002" s="533">
        <v>3550009</v>
      </c>
      <c r="F1002" s="533">
        <v>1907</v>
      </c>
      <c r="G1002" s="534">
        <v>34668</v>
      </c>
      <c r="H1002" s="533">
        <v>1</v>
      </c>
      <c r="I1002" s="532" t="s">
        <v>409</v>
      </c>
      <c r="J1002" s="532" t="s">
        <v>2051</v>
      </c>
      <c r="K1002" s="535">
        <v>3733.96</v>
      </c>
      <c r="L1002" s="536"/>
      <c r="M1002" s="537" t="s">
        <v>151</v>
      </c>
      <c r="N1002" s="537" t="s">
        <v>141</v>
      </c>
      <c r="O1002" s="538">
        <f t="shared" si="16"/>
        <v>1552.3569339710539</v>
      </c>
    </row>
    <row r="1003" spans="1:15" s="225" customFormat="1" ht="31.5">
      <c r="A1003" s="532" t="s">
        <v>406</v>
      </c>
      <c r="B1003" s="533">
        <v>355</v>
      </c>
      <c r="C1003" s="532" t="s">
        <v>416</v>
      </c>
      <c r="D1003" s="532" t="s">
        <v>421</v>
      </c>
      <c r="E1003" s="533">
        <v>3550009</v>
      </c>
      <c r="F1003" s="533">
        <v>1908</v>
      </c>
      <c r="G1003" s="534">
        <v>34668</v>
      </c>
      <c r="H1003" s="533">
        <v>-1</v>
      </c>
      <c r="I1003" s="532" t="s">
        <v>409</v>
      </c>
      <c r="J1003" s="532" t="s">
        <v>2047</v>
      </c>
      <c r="K1003" s="535">
        <v>-755.87</v>
      </c>
      <c r="L1003" s="536"/>
      <c r="M1003" s="537" t="s">
        <v>151</v>
      </c>
      <c r="N1003" s="537" t="s">
        <v>141</v>
      </c>
      <c r="O1003" s="538">
        <f t="shared" si="16"/>
        <v>-314.24547549537232</v>
      </c>
    </row>
    <row r="1004" spans="1:15" s="225" customFormat="1" ht="31.5">
      <c r="A1004" s="532" t="s">
        <v>406</v>
      </c>
      <c r="B1004" s="533">
        <v>355</v>
      </c>
      <c r="C1004" s="532" t="s">
        <v>416</v>
      </c>
      <c r="D1004" s="532" t="s">
        <v>421</v>
      </c>
      <c r="E1004" s="533">
        <v>3550009</v>
      </c>
      <c r="F1004" s="533">
        <v>8509</v>
      </c>
      <c r="G1004" s="534">
        <v>36280</v>
      </c>
      <c r="H1004" s="533">
        <v>-2</v>
      </c>
      <c r="I1004" s="532" t="s">
        <v>409</v>
      </c>
      <c r="J1004" s="532" t="s">
        <v>2157</v>
      </c>
      <c r="K1004" s="535">
        <v>-1539.64</v>
      </c>
      <c r="L1004" s="536"/>
      <c r="M1004" s="537" t="s">
        <v>151</v>
      </c>
      <c r="N1004" s="537" t="s">
        <v>141</v>
      </c>
      <c r="O1004" s="538">
        <f t="shared" si="16"/>
        <v>-640.09010000621151</v>
      </c>
    </row>
    <row r="1005" spans="1:15" s="225" customFormat="1" ht="31.5">
      <c r="A1005" s="532" t="s">
        <v>406</v>
      </c>
      <c r="B1005" s="533">
        <v>355</v>
      </c>
      <c r="C1005" s="532" t="s">
        <v>416</v>
      </c>
      <c r="D1005" s="532" t="s">
        <v>421</v>
      </c>
      <c r="E1005" s="533">
        <v>3550009</v>
      </c>
      <c r="F1005" s="533">
        <v>8520</v>
      </c>
      <c r="G1005" s="534">
        <v>36280</v>
      </c>
      <c r="H1005" s="533">
        <v>2</v>
      </c>
      <c r="I1005" s="532" t="s">
        <v>409</v>
      </c>
      <c r="J1005" s="532" t="s">
        <v>2158</v>
      </c>
      <c r="K1005" s="535">
        <v>3386.49</v>
      </c>
      <c r="L1005" s="536"/>
      <c r="M1005" s="537" t="s">
        <v>151</v>
      </c>
      <c r="N1005" s="537" t="s">
        <v>141</v>
      </c>
      <c r="O1005" s="538">
        <f t="shared" si="16"/>
        <v>1407.8997186160627</v>
      </c>
    </row>
    <row r="1006" spans="1:15" s="225" customFormat="1" ht="31.5">
      <c r="A1006" s="532" t="s">
        <v>406</v>
      </c>
      <c r="B1006" s="533">
        <v>355</v>
      </c>
      <c r="C1006" s="532" t="s">
        <v>416</v>
      </c>
      <c r="D1006" s="532" t="s">
        <v>421</v>
      </c>
      <c r="E1006" s="533">
        <v>3550009</v>
      </c>
      <c r="F1006" s="533">
        <v>13524</v>
      </c>
      <c r="G1006" s="534">
        <v>40178</v>
      </c>
      <c r="H1006" s="533">
        <v>-3</v>
      </c>
      <c r="I1006" s="532" t="s">
        <v>409</v>
      </c>
      <c r="J1006" s="532" t="s">
        <v>2159</v>
      </c>
      <c r="K1006" s="535">
        <v>-2653.5</v>
      </c>
      <c r="L1006" s="536"/>
      <c r="M1006" s="537" t="s">
        <v>151</v>
      </c>
      <c r="N1006" s="537" t="s">
        <v>141</v>
      </c>
      <c r="O1006" s="538">
        <f t="shared" si="16"/>
        <v>-1103.1663767935895</v>
      </c>
    </row>
    <row r="1007" spans="1:15" s="225" customFormat="1" ht="31.5">
      <c r="A1007" s="532" t="s">
        <v>406</v>
      </c>
      <c r="B1007" s="533">
        <v>355</v>
      </c>
      <c r="C1007" s="532" t="s">
        <v>416</v>
      </c>
      <c r="D1007" s="532" t="s">
        <v>421</v>
      </c>
      <c r="E1007" s="533">
        <v>3550009</v>
      </c>
      <c r="F1007" s="533">
        <v>9480</v>
      </c>
      <c r="G1007" s="534">
        <v>37468</v>
      </c>
      <c r="H1007" s="533">
        <v>-6</v>
      </c>
      <c r="I1007" s="532" t="s">
        <v>409</v>
      </c>
      <c r="J1007" s="532" t="s">
        <v>2059</v>
      </c>
      <c r="K1007" s="535">
        <v>-4649.82</v>
      </c>
      <c r="L1007" s="536"/>
      <c r="M1007" s="537" t="s">
        <v>151</v>
      </c>
      <c r="N1007" s="537" t="s">
        <v>141</v>
      </c>
      <c r="O1007" s="538">
        <f t="shared" si="16"/>
        <v>-1933.1166693583448</v>
      </c>
    </row>
    <row r="1008" spans="1:15" s="225" customFormat="1" ht="31.5">
      <c r="A1008" s="532" t="s">
        <v>406</v>
      </c>
      <c r="B1008" s="533">
        <v>355</v>
      </c>
      <c r="C1008" s="532" t="s">
        <v>416</v>
      </c>
      <c r="D1008" s="532" t="s">
        <v>421</v>
      </c>
      <c r="E1008" s="533">
        <v>3550009</v>
      </c>
      <c r="F1008" s="533">
        <v>10043</v>
      </c>
      <c r="G1008" s="534">
        <v>37468</v>
      </c>
      <c r="H1008" s="533">
        <v>6</v>
      </c>
      <c r="I1008" s="532" t="s">
        <v>409</v>
      </c>
      <c r="J1008" s="532" t="s">
        <v>421</v>
      </c>
      <c r="K1008" s="535">
        <v>16283.59</v>
      </c>
      <c r="L1008" s="536"/>
      <c r="M1008" s="537" t="s">
        <v>151</v>
      </c>
      <c r="N1008" s="537" t="s">
        <v>141</v>
      </c>
      <c r="O1008" s="538">
        <f t="shared" si="16"/>
        <v>6769.7414665507167</v>
      </c>
    </row>
    <row r="1009" spans="1:15" s="225" customFormat="1" ht="31.5">
      <c r="A1009" s="532" t="s">
        <v>406</v>
      </c>
      <c r="B1009" s="533">
        <v>355</v>
      </c>
      <c r="C1009" s="532" t="s">
        <v>416</v>
      </c>
      <c r="D1009" s="532" t="s">
        <v>421</v>
      </c>
      <c r="E1009" s="533">
        <v>3550009</v>
      </c>
      <c r="F1009" s="533">
        <v>13125</v>
      </c>
      <c r="G1009" s="534">
        <v>39447</v>
      </c>
      <c r="H1009" s="533">
        <v>1</v>
      </c>
      <c r="I1009" s="532" t="s">
        <v>409</v>
      </c>
      <c r="J1009" s="532" t="s">
        <v>2160</v>
      </c>
      <c r="K1009" s="535">
        <v>8098.23</v>
      </c>
      <c r="L1009" s="536"/>
      <c r="M1009" s="537" t="s">
        <v>151</v>
      </c>
      <c r="N1009" s="537" t="s">
        <v>141</v>
      </c>
      <c r="O1009" s="538">
        <f t="shared" si="16"/>
        <v>3366.7590154667987</v>
      </c>
    </row>
    <row r="1010" spans="1:15" s="225" customFormat="1" ht="31.5">
      <c r="A1010" s="532" t="s">
        <v>406</v>
      </c>
      <c r="B1010" s="533">
        <v>355</v>
      </c>
      <c r="C1010" s="532" t="s">
        <v>416</v>
      </c>
      <c r="D1010" s="532" t="s">
        <v>421</v>
      </c>
      <c r="E1010" s="533">
        <v>3550009</v>
      </c>
      <c r="F1010" s="533">
        <v>13126</v>
      </c>
      <c r="G1010" s="534">
        <v>39447</v>
      </c>
      <c r="H1010" s="533">
        <v>1</v>
      </c>
      <c r="I1010" s="532" t="s">
        <v>409</v>
      </c>
      <c r="J1010" s="532" t="s">
        <v>2161</v>
      </c>
      <c r="K1010" s="535">
        <v>5337.95</v>
      </c>
      <c r="L1010" s="536"/>
      <c r="M1010" s="537" t="s">
        <v>151</v>
      </c>
      <c r="N1010" s="537" t="s">
        <v>141</v>
      </c>
      <c r="O1010" s="538">
        <f t="shared" si="16"/>
        <v>2219.1999099322934</v>
      </c>
    </row>
    <row r="1011" spans="1:15" s="225" customFormat="1" ht="31.5">
      <c r="A1011" s="532" t="s">
        <v>406</v>
      </c>
      <c r="B1011" s="533">
        <v>355</v>
      </c>
      <c r="C1011" s="532" t="s">
        <v>416</v>
      </c>
      <c r="D1011" s="532" t="s">
        <v>421</v>
      </c>
      <c r="E1011" s="533">
        <v>3550009</v>
      </c>
      <c r="F1011" s="533">
        <v>13260</v>
      </c>
      <c r="G1011" s="534">
        <v>39813</v>
      </c>
      <c r="H1011" s="533">
        <v>2</v>
      </c>
      <c r="I1011" s="532" t="s">
        <v>409</v>
      </c>
      <c r="J1011" s="532" t="s">
        <v>2162</v>
      </c>
      <c r="K1011" s="535">
        <v>13012.59</v>
      </c>
      <c r="L1011" s="536"/>
      <c r="M1011" s="537" t="s">
        <v>151</v>
      </c>
      <c r="N1011" s="537" t="s">
        <v>141</v>
      </c>
      <c r="O1011" s="538">
        <f t="shared" si="16"/>
        <v>5409.8555730169574</v>
      </c>
    </row>
    <row r="1012" spans="1:15" s="225" customFormat="1" ht="31.5">
      <c r="A1012" s="532" t="s">
        <v>406</v>
      </c>
      <c r="B1012" s="533">
        <v>355</v>
      </c>
      <c r="C1012" s="532" t="s">
        <v>416</v>
      </c>
      <c r="D1012" s="532" t="s">
        <v>421</v>
      </c>
      <c r="E1012" s="533">
        <v>3550009</v>
      </c>
      <c r="F1012" s="533">
        <v>13261</v>
      </c>
      <c r="G1012" s="534">
        <v>39813</v>
      </c>
      <c r="H1012" s="533">
        <v>1</v>
      </c>
      <c r="I1012" s="532" t="s">
        <v>409</v>
      </c>
      <c r="J1012" s="532" t="s">
        <v>2162</v>
      </c>
      <c r="K1012" s="535">
        <v>5544.25</v>
      </c>
      <c r="L1012" s="536"/>
      <c r="M1012" s="537" t="s">
        <v>151</v>
      </c>
      <c r="N1012" s="537" t="s">
        <v>141</v>
      </c>
      <c r="O1012" s="538">
        <f t="shared" si="16"/>
        <v>2304.9670942294551</v>
      </c>
    </row>
    <row r="1013" spans="1:15" s="225" customFormat="1" ht="31.5">
      <c r="A1013" s="532" t="s">
        <v>406</v>
      </c>
      <c r="B1013" s="533">
        <v>355</v>
      </c>
      <c r="C1013" s="532" t="s">
        <v>416</v>
      </c>
      <c r="D1013" s="532" t="s">
        <v>421</v>
      </c>
      <c r="E1013" s="533">
        <v>3550009</v>
      </c>
      <c r="F1013" s="533">
        <v>13273</v>
      </c>
      <c r="G1013" s="534">
        <v>39813</v>
      </c>
      <c r="H1013" s="533">
        <v>-3</v>
      </c>
      <c r="I1013" s="532" t="s">
        <v>409</v>
      </c>
      <c r="J1013" s="532" t="s">
        <v>2163</v>
      </c>
      <c r="K1013" s="535">
        <v>-3033.87</v>
      </c>
      <c r="L1013" s="536"/>
      <c r="M1013" s="537" t="s">
        <v>151</v>
      </c>
      <c r="N1013" s="537" t="s">
        <v>141</v>
      </c>
      <c r="O1013" s="538">
        <f t="shared" si="16"/>
        <v>-1261.3014417044535</v>
      </c>
    </row>
    <row r="1014" spans="1:15" s="225" customFormat="1" ht="31.5">
      <c r="A1014" s="532" t="s">
        <v>406</v>
      </c>
      <c r="B1014" s="533">
        <v>355</v>
      </c>
      <c r="C1014" s="532" t="s">
        <v>416</v>
      </c>
      <c r="D1014" s="532" t="s">
        <v>421</v>
      </c>
      <c r="E1014" s="533">
        <v>3550009</v>
      </c>
      <c r="F1014" s="533">
        <v>13471</v>
      </c>
      <c r="G1014" s="534">
        <v>40178</v>
      </c>
      <c r="H1014" s="533">
        <v>3</v>
      </c>
      <c r="I1014" s="532" t="s">
        <v>409</v>
      </c>
      <c r="J1014" s="532" t="s">
        <v>458</v>
      </c>
      <c r="K1014" s="535">
        <v>17109.900000000001</v>
      </c>
      <c r="L1014" s="536"/>
      <c r="M1014" s="537" t="s">
        <v>151</v>
      </c>
      <c r="N1014" s="537" t="s">
        <v>141</v>
      </c>
      <c r="O1014" s="538">
        <f t="shared" si="16"/>
        <v>7113.2716752593324</v>
      </c>
    </row>
    <row r="1015" spans="1:15" s="225" customFormat="1" ht="31.5">
      <c r="A1015" s="532" t="s">
        <v>406</v>
      </c>
      <c r="B1015" s="533">
        <v>355</v>
      </c>
      <c r="C1015" s="532" t="s">
        <v>416</v>
      </c>
      <c r="D1015" s="532" t="s">
        <v>421</v>
      </c>
      <c r="E1015" s="533">
        <v>3550009</v>
      </c>
      <c r="F1015" s="533">
        <v>13480</v>
      </c>
      <c r="G1015" s="534">
        <v>40178</v>
      </c>
      <c r="H1015" s="533">
        <v>-3</v>
      </c>
      <c r="I1015" s="532" t="s">
        <v>409</v>
      </c>
      <c r="J1015" s="532" t="s">
        <v>458</v>
      </c>
      <c r="K1015" s="535">
        <v>-2653.5</v>
      </c>
      <c r="L1015" s="536"/>
      <c r="M1015" s="537" t="s">
        <v>151</v>
      </c>
      <c r="N1015" s="537" t="s">
        <v>141</v>
      </c>
      <c r="O1015" s="538">
        <f t="shared" si="16"/>
        <v>-1103.1663767935895</v>
      </c>
    </row>
    <row r="1016" spans="1:15" s="225" customFormat="1" ht="31.5">
      <c r="A1016" s="532" t="s">
        <v>406</v>
      </c>
      <c r="B1016" s="533">
        <v>355</v>
      </c>
      <c r="C1016" s="532" t="s">
        <v>416</v>
      </c>
      <c r="D1016" s="532" t="s">
        <v>438</v>
      </c>
      <c r="E1016" s="533">
        <v>3550010</v>
      </c>
      <c r="F1016" s="533">
        <v>1909</v>
      </c>
      <c r="G1016" s="534">
        <v>24958</v>
      </c>
      <c r="H1016" s="533">
        <v>20</v>
      </c>
      <c r="I1016" s="532" t="s">
        <v>409</v>
      </c>
      <c r="J1016" s="532" t="s">
        <v>1996</v>
      </c>
      <c r="K1016" s="535">
        <v>4595.8900000000003</v>
      </c>
      <c r="L1016" s="536"/>
      <c r="M1016" s="537" t="s">
        <v>151</v>
      </c>
      <c r="N1016" s="537" t="s">
        <v>141</v>
      </c>
      <c r="O1016" s="538">
        <f t="shared" si="16"/>
        <v>1910.6958053295234</v>
      </c>
    </row>
    <row r="1017" spans="1:15" s="225" customFormat="1" ht="31.5">
      <c r="A1017" s="532" t="s">
        <v>406</v>
      </c>
      <c r="B1017" s="533">
        <v>355</v>
      </c>
      <c r="C1017" s="532" t="s">
        <v>416</v>
      </c>
      <c r="D1017" s="532" t="s">
        <v>438</v>
      </c>
      <c r="E1017" s="533">
        <v>3550010</v>
      </c>
      <c r="F1017" s="533">
        <v>1910</v>
      </c>
      <c r="G1017" s="534">
        <v>24958</v>
      </c>
      <c r="H1017" s="533">
        <v>3</v>
      </c>
      <c r="I1017" s="532" t="s">
        <v>409</v>
      </c>
      <c r="J1017" s="532" t="s">
        <v>1998</v>
      </c>
      <c r="K1017" s="535">
        <v>1124.04</v>
      </c>
      <c r="L1017" s="536"/>
      <c r="M1017" s="537" t="s">
        <v>151</v>
      </c>
      <c r="N1017" s="537" t="s">
        <v>141</v>
      </c>
      <c r="O1017" s="538">
        <f t="shared" si="16"/>
        <v>467.30851108764512</v>
      </c>
    </row>
    <row r="1018" spans="1:15" s="225" customFormat="1" ht="31.5">
      <c r="A1018" s="532" t="s">
        <v>406</v>
      </c>
      <c r="B1018" s="533">
        <v>355</v>
      </c>
      <c r="C1018" s="532" t="s">
        <v>416</v>
      </c>
      <c r="D1018" s="532" t="s">
        <v>438</v>
      </c>
      <c r="E1018" s="533">
        <v>3550010</v>
      </c>
      <c r="F1018" s="533">
        <v>1911</v>
      </c>
      <c r="G1018" s="534">
        <v>24958</v>
      </c>
      <c r="H1018" s="533">
        <v>6</v>
      </c>
      <c r="I1018" s="532" t="s">
        <v>409</v>
      </c>
      <c r="J1018" s="532" t="s">
        <v>1999</v>
      </c>
      <c r="K1018" s="535">
        <v>2190.17</v>
      </c>
      <c r="L1018" s="536"/>
      <c r="M1018" s="537" t="s">
        <v>151</v>
      </c>
      <c r="N1018" s="537" t="s">
        <v>141</v>
      </c>
      <c r="O1018" s="538">
        <f t="shared" si="16"/>
        <v>910.54151251630526</v>
      </c>
    </row>
    <row r="1019" spans="1:15" s="225" customFormat="1" ht="31.5">
      <c r="A1019" s="532" t="s">
        <v>406</v>
      </c>
      <c r="B1019" s="533">
        <v>355</v>
      </c>
      <c r="C1019" s="532" t="s">
        <v>416</v>
      </c>
      <c r="D1019" s="532" t="s">
        <v>438</v>
      </c>
      <c r="E1019" s="533">
        <v>3550010</v>
      </c>
      <c r="F1019" s="533">
        <v>1912</v>
      </c>
      <c r="G1019" s="534">
        <v>24958</v>
      </c>
      <c r="H1019" s="533">
        <v>11</v>
      </c>
      <c r="I1019" s="532" t="s">
        <v>409</v>
      </c>
      <c r="J1019" s="532" t="s">
        <v>2000</v>
      </c>
      <c r="K1019" s="535">
        <v>4436.74</v>
      </c>
      <c r="L1019" s="536"/>
      <c r="M1019" s="537" t="s">
        <v>151</v>
      </c>
      <c r="N1019" s="537" t="s">
        <v>141</v>
      </c>
      <c r="O1019" s="538">
        <f t="shared" si="16"/>
        <v>1844.5307671283927</v>
      </c>
    </row>
    <row r="1020" spans="1:15" s="225" customFormat="1" ht="31.5">
      <c r="A1020" s="532" t="s">
        <v>406</v>
      </c>
      <c r="B1020" s="533">
        <v>355</v>
      </c>
      <c r="C1020" s="532" t="s">
        <v>416</v>
      </c>
      <c r="D1020" s="532" t="s">
        <v>438</v>
      </c>
      <c r="E1020" s="533">
        <v>3550010</v>
      </c>
      <c r="F1020" s="533">
        <v>1913</v>
      </c>
      <c r="G1020" s="534">
        <v>24958</v>
      </c>
      <c r="H1020" s="539"/>
      <c r="I1020" s="532" t="s">
        <v>409</v>
      </c>
      <c r="J1020" s="532" t="s">
        <v>2116</v>
      </c>
      <c r="K1020" s="535">
        <v>1.96</v>
      </c>
      <c r="L1020" s="536"/>
      <c r="M1020" s="537" t="s">
        <v>151</v>
      </c>
      <c r="N1020" s="537" t="s">
        <v>141</v>
      </c>
      <c r="O1020" s="538">
        <f t="shared" si="16"/>
        <v>0.81485061183924457</v>
      </c>
    </row>
    <row r="1021" spans="1:15" s="225" customFormat="1" ht="47.25">
      <c r="A1021" s="532" t="s">
        <v>406</v>
      </c>
      <c r="B1021" s="533">
        <v>355</v>
      </c>
      <c r="C1021" s="532" t="s">
        <v>416</v>
      </c>
      <c r="D1021" s="532" t="s">
        <v>438</v>
      </c>
      <c r="E1021" s="533">
        <v>3550010</v>
      </c>
      <c r="F1021" s="533">
        <v>1914</v>
      </c>
      <c r="G1021" s="534">
        <v>24958</v>
      </c>
      <c r="H1021" s="539"/>
      <c r="I1021" s="532" t="s">
        <v>409</v>
      </c>
      <c r="J1021" s="532" t="s">
        <v>2164</v>
      </c>
      <c r="K1021" s="535">
        <v>3.83</v>
      </c>
      <c r="L1021" s="536"/>
      <c r="M1021" s="537" t="s">
        <v>151</v>
      </c>
      <c r="N1021" s="537" t="s">
        <v>141</v>
      </c>
      <c r="O1021" s="538">
        <f t="shared" si="16"/>
        <v>1.5922846139511768</v>
      </c>
    </row>
    <row r="1022" spans="1:15" s="225" customFormat="1" ht="47.25">
      <c r="A1022" s="532" t="s">
        <v>406</v>
      </c>
      <c r="B1022" s="533">
        <v>355</v>
      </c>
      <c r="C1022" s="532" t="s">
        <v>416</v>
      </c>
      <c r="D1022" s="532" t="s">
        <v>438</v>
      </c>
      <c r="E1022" s="533">
        <v>3550010</v>
      </c>
      <c r="F1022" s="533">
        <v>1915</v>
      </c>
      <c r="G1022" s="534">
        <v>24958</v>
      </c>
      <c r="H1022" s="539"/>
      <c r="I1022" s="532" t="s">
        <v>409</v>
      </c>
      <c r="J1022" s="532" t="s">
        <v>2118</v>
      </c>
      <c r="K1022" s="535">
        <v>7.76</v>
      </c>
      <c r="L1022" s="536"/>
      <c r="M1022" s="537" t="s">
        <v>151</v>
      </c>
      <c r="N1022" s="537" t="s">
        <v>141</v>
      </c>
      <c r="O1022" s="538">
        <f t="shared" si="16"/>
        <v>3.2261432387104785</v>
      </c>
    </row>
    <row r="1023" spans="1:15" s="225" customFormat="1" ht="31.5">
      <c r="A1023" s="532" t="s">
        <v>406</v>
      </c>
      <c r="B1023" s="533">
        <v>355</v>
      </c>
      <c r="C1023" s="532" t="s">
        <v>416</v>
      </c>
      <c r="D1023" s="532" t="s">
        <v>438</v>
      </c>
      <c r="E1023" s="533">
        <v>3550010</v>
      </c>
      <c r="F1023" s="533">
        <v>1917</v>
      </c>
      <c r="G1023" s="534">
        <v>25262</v>
      </c>
      <c r="H1023" s="543"/>
      <c r="I1023" s="532" t="s">
        <v>409</v>
      </c>
      <c r="J1023" s="532" t="s">
        <v>2165</v>
      </c>
      <c r="K1023" s="535">
        <v>2127.14</v>
      </c>
      <c r="L1023" s="536"/>
      <c r="M1023" s="537" t="s">
        <v>151</v>
      </c>
      <c r="N1023" s="537" t="s">
        <v>141</v>
      </c>
      <c r="O1023" s="538">
        <f t="shared" si="16"/>
        <v>884.33741350394416</v>
      </c>
    </row>
    <row r="1024" spans="1:15" s="225" customFormat="1" ht="31.5">
      <c r="A1024" s="532" t="s">
        <v>406</v>
      </c>
      <c r="B1024" s="533">
        <v>355</v>
      </c>
      <c r="C1024" s="532" t="s">
        <v>416</v>
      </c>
      <c r="D1024" s="532" t="s">
        <v>438</v>
      </c>
      <c r="E1024" s="533">
        <v>3550010</v>
      </c>
      <c r="F1024" s="533">
        <v>1918</v>
      </c>
      <c r="G1024" s="534">
        <v>25293</v>
      </c>
      <c r="H1024" s="533">
        <v>1</v>
      </c>
      <c r="I1024" s="532" t="s">
        <v>409</v>
      </c>
      <c r="J1024" s="532" t="s">
        <v>2166</v>
      </c>
      <c r="K1024" s="535">
        <v>434.82</v>
      </c>
      <c r="L1024" s="536"/>
      <c r="M1024" s="537" t="s">
        <v>151</v>
      </c>
      <c r="N1024" s="537" t="s">
        <v>141</v>
      </c>
      <c r="O1024" s="538">
        <f t="shared" si="16"/>
        <v>180.77211379588792</v>
      </c>
    </row>
    <row r="1025" spans="1:15" s="225" customFormat="1" ht="31.5">
      <c r="A1025" s="532" t="s">
        <v>406</v>
      </c>
      <c r="B1025" s="533">
        <v>355</v>
      </c>
      <c r="C1025" s="532" t="s">
        <v>416</v>
      </c>
      <c r="D1025" s="532" t="s">
        <v>438</v>
      </c>
      <c r="E1025" s="533">
        <v>3550010</v>
      </c>
      <c r="F1025" s="533">
        <v>1922</v>
      </c>
      <c r="G1025" s="534">
        <v>26145</v>
      </c>
      <c r="H1025" s="533">
        <v>1</v>
      </c>
      <c r="I1025" s="532" t="s">
        <v>409</v>
      </c>
      <c r="J1025" s="532" t="s">
        <v>2016</v>
      </c>
      <c r="K1025" s="535">
        <v>703.49</v>
      </c>
      <c r="L1025" s="536"/>
      <c r="M1025" s="537" t="s">
        <v>151</v>
      </c>
      <c r="N1025" s="537" t="s">
        <v>141</v>
      </c>
      <c r="O1025" s="538">
        <f t="shared" si="16"/>
        <v>292.4690086340766</v>
      </c>
    </row>
    <row r="1026" spans="1:15" s="225" customFormat="1" ht="31.5">
      <c r="A1026" s="532" t="s">
        <v>406</v>
      </c>
      <c r="B1026" s="533">
        <v>355</v>
      </c>
      <c r="C1026" s="532" t="s">
        <v>416</v>
      </c>
      <c r="D1026" s="532" t="s">
        <v>438</v>
      </c>
      <c r="E1026" s="533">
        <v>3550010</v>
      </c>
      <c r="F1026" s="533">
        <v>1923</v>
      </c>
      <c r="G1026" s="534">
        <v>26329</v>
      </c>
      <c r="H1026" s="539"/>
      <c r="I1026" s="532" t="s">
        <v>409</v>
      </c>
      <c r="J1026" s="532" t="s">
        <v>1995</v>
      </c>
      <c r="K1026" s="535">
        <v>7.53</v>
      </c>
      <c r="L1026" s="536"/>
      <c r="M1026" s="537" t="s">
        <v>151</v>
      </c>
      <c r="N1026" s="537" t="s">
        <v>141</v>
      </c>
      <c r="O1026" s="538">
        <f t="shared" si="16"/>
        <v>3.1305230138517919</v>
      </c>
    </row>
    <row r="1027" spans="1:15" s="225" customFormat="1" ht="31.5">
      <c r="A1027" s="532" t="s">
        <v>406</v>
      </c>
      <c r="B1027" s="533">
        <v>355</v>
      </c>
      <c r="C1027" s="532" t="s">
        <v>416</v>
      </c>
      <c r="D1027" s="532" t="s">
        <v>438</v>
      </c>
      <c r="E1027" s="533">
        <v>3550010</v>
      </c>
      <c r="F1027" s="533">
        <v>1924</v>
      </c>
      <c r="G1027" s="534">
        <v>27210</v>
      </c>
      <c r="H1027" s="533">
        <v>1</v>
      </c>
      <c r="I1027" s="532" t="s">
        <v>409</v>
      </c>
      <c r="J1027" s="532" t="s">
        <v>2005</v>
      </c>
      <c r="K1027" s="535">
        <v>517.44000000000005</v>
      </c>
      <c r="L1027" s="536"/>
      <c r="M1027" s="537" t="s">
        <v>151</v>
      </c>
      <c r="N1027" s="537" t="s">
        <v>141</v>
      </c>
      <c r="O1027" s="538">
        <f t="shared" si="16"/>
        <v>215.12056152556059</v>
      </c>
    </row>
    <row r="1028" spans="1:15" s="225" customFormat="1" ht="31.5">
      <c r="A1028" s="532" t="s">
        <v>406</v>
      </c>
      <c r="B1028" s="533">
        <v>355</v>
      </c>
      <c r="C1028" s="532" t="s">
        <v>416</v>
      </c>
      <c r="D1028" s="532" t="s">
        <v>438</v>
      </c>
      <c r="E1028" s="533">
        <v>3550010</v>
      </c>
      <c r="F1028" s="533">
        <v>1925</v>
      </c>
      <c r="G1028" s="534">
        <v>27210</v>
      </c>
      <c r="H1028" s="533">
        <v>-1</v>
      </c>
      <c r="I1028" s="532" t="s">
        <v>409</v>
      </c>
      <c r="J1028" s="532" t="s">
        <v>2010</v>
      </c>
      <c r="K1028" s="535">
        <v>-406.94</v>
      </c>
      <c r="L1028" s="536"/>
      <c r="M1028" s="537" t="s">
        <v>151</v>
      </c>
      <c r="N1028" s="537" t="s">
        <v>141</v>
      </c>
      <c r="O1028" s="538">
        <f t="shared" si="16"/>
        <v>-169.18127958258273</v>
      </c>
    </row>
    <row r="1029" spans="1:15" s="225" customFormat="1" ht="31.5">
      <c r="A1029" s="532" t="s">
        <v>406</v>
      </c>
      <c r="B1029" s="533">
        <v>355</v>
      </c>
      <c r="C1029" s="532" t="s">
        <v>416</v>
      </c>
      <c r="D1029" s="532" t="s">
        <v>438</v>
      </c>
      <c r="E1029" s="533">
        <v>3550010</v>
      </c>
      <c r="F1029" s="533">
        <v>1926</v>
      </c>
      <c r="G1029" s="534">
        <v>27667</v>
      </c>
      <c r="H1029" s="533">
        <v>5</v>
      </c>
      <c r="I1029" s="532" t="s">
        <v>409</v>
      </c>
      <c r="J1029" s="532" t="s">
        <v>2026</v>
      </c>
      <c r="K1029" s="535">
        <v>2825.78</v>
      </c>
      <c r="L1029" s="536"/>
      <c r="M1029" s="537" t="s">
        <v>151</v>
      </c>
      <c r="N1029" s="537" t="s">
        <v>141</v>
      </c>
      <c r="O1029" s="538">
        <f t="shared" si="16"/>
        <v>1174.7900826138268</v>
      </c>
    </row>
    <row r="1030" spans="1:15" s="225" customFormat="1" ht="31.5">
      <c r="A1030" s="532" t="s">
        <v>406</v>
      </c>
      <c r="B1030" s="533">
        <v>355</v>
      </c>
      <c r="C1030" s="532" t="s">
        <v>416</v>
      </c>
      <c r="D1030" s="532" t="s">
        <v>438</v>
      </c>
      <c r="E1030" s="533">
        <v>3550010</v>
      </c>
      <c r="F1030" s="533">
        <v>1927</v>
      </c>
      <c r="G1030" s="534">
        <v>27667</v>
      </c>
      <c r="H1030" s="542">
        <v>1</v>
      </c>
      <c r="I1030" s="532" t="s">
        <v>409</v>
      </c>
      <c r="J1030" s="532" t="s">
        <v>2029</v>
      </c>
      <c r="K1030" s="535">
        <v>1324.07</v>
      </c>
      <c r="L1030" s="536"/>
      <c r="M1030" s="537" t="s">
        <v>151</v>
      </c>
      <c r="N1030" s="537" t="s">
        <v>141</v>
      </c>
      <c r="O1030" s="538">
        <f t="shared" si="16"/>
        <v>550.46900490713699</v>
      </c>
    </row>
    <row r="1031" spans="1:15" s="225" customFormat="1" ht="31.5">
      <c r="A1031" s="532" t="s">
        <v>406</v>
      </c>
      <c r="B1031" s="533">
        <v>355</v>
      </c>
      <c r="C1031" s="532" t="s">
        <v>416</v>
      </c>
      <c r="D1031" s="532" t="s">
        <v>438</v>
      </c>
      <c r="E1031" s="533">
        <v>3550010</v>
      </c>
      <c r="F1031" s="533">
        <v>1928</v>
      </c>
      <c r="G1031" s="534">
        <v>27880</v>
      </c>
      <c r="H1031" s="533">
        <v>1</v>
      </c>
      <c r="I1031" s="532" t="s">
        <v>409</v>
      </c>
      <c r="J1031" s="532" t="s">
        <v>2031</v>
      </c>
      <c r="K1031" s="535">
        <v>2010.73</v>
      </c>
      <c r="L1031" s="536"/>
      <c r="M1031" s="537" t="s">
        <v>151</v>
      </c>
      <c r="N1031" s="537" t="s">
        <v>141</v>
      </c>
      <c r="O1031" s="538">
        <f t="shared" si="16"/>
        <v>835.94110752220627</v>
      </c>
    </row>
    <row r="1032" spans="1:15" s="225" customFormat="1" ht="31.5">
      <c r="A1032" s="532" t="s">
        <v>406</v>
      </c>
      <c r="B1032" s="533">
        <v>355</v>
      </c>
      <c r="C1032" s="532" t="s">
        <v>416</v>
      </c>
      <c r="D1032" s="532" t="s">
        <v>438</v>
      </c>
      <c r="E1032" s="533">
        <v>3550010</v>
      </c>
      <c r="F1032" s="533">
        <v>1929</v>
      </c>
      <c r="G1032" s="534">
        <v>27880</v>
      </c>
      <c r="H1032" s="533">
        <v>3</v>
      </c>
      <c r="I1032" s="532" t="s">
        <v>409</v>
      </c>
      <c r="J1032" s="532" t="s">
        <v>2033</v>
      </c>
      <c r="K1032" s="535">
        <v>1954.88</v>
      </c>
      <c r="L1032" s="536"/>
      <c r="M1032" s="537" t="s">
        <v>151</v>
      </c>
      <c r="N1032" s="537" t="s">
        <v>141</v>
      </c>
      <c r="O1032" s="538">
        <f t="shared" si="16"/>
        <v>812.72202248586859</v>
      </c>
    </row>
    <row r="1033" spans="1:15" s="225" customFormat="1" ht="31.5">
      <c r="A1033" s="532" t="s">
        <v>406</v>
      </c>
      <c r="B1033" s="533">
        <v>355</v>
      </c>
      <c r="C1033" s="532" t="s">
        <v>416</v>
      </c>
      <c r="D1033" s="532" t="s">
        <v>438</v>
      </c>
      <c r="E1033" s="533">
        <v>3550010</v>
      </c>
      <c r="F1033" s="533">
        <v>1930</v>
      </c>
      <c r="G1033" s="534">
        <v>27880</v>
      </c>
      <c r="H1033" s="542">
        <v>1</v>
      </c>
      <c r="I1033" s="532" t="s">
        <v>409</v>
      </c>
      <c r="J1033" s="532" t="s">
        <v>2075</v>
      </c>
      <c r="K1033" s="535">
        <v>321.52999999999997</v>
      </c>
      <c r="L1033" s="536"/>
      <c r="M1033" s="537" t="s">
        <v>151</v>
      </c>
      <c r="N1033" s="537" t="s">
        <v>141</v>
      </c>
      <c r="O1033" s="538">
        <f t="shared" si="16"/>
        <v>133.67291695136342</v>
      </c>
    </row>
    <row r="1034" spans="1:15" s="225" customFormat="1" ht="31.5">
      <c r="A1034" s="532" t="s">
        <v>406</v>
      </c>
      <c r="B1034" s="533">
        <v>355</v>
      </c>
      <c r="C1034" s="532" t="s">
        <v>416</v>
      </c>
      <c r="D1034" s="532" t="s">
        <v>438</v>
      </c>
      <c r="E1034" s="533">
        <v>3550010</v>
      </c>
      <c r="F1034" s="533">
        <v>1931</v>
      </c>
      <c r="G1034" s="534">
        <v>28064</v>
      </c>
      <c r="H1034" s="539"/>
      <c r="I1034" s="532" t="s">
        <v>409</v>
      </c>
      <c r="J1034" s="532" t="s">
        <v>2034</v>
      </c>
      <c r="K1034" s="535">
        <v>31.61</v>
      </c>
      <c r="L1034" s="536"/>
      <c r="M1034" s="537" t="s">
        <v>151</v>
      </c>
      <c r="N1034" s="537" t="s">
        <v>141</v>
      </c>
      <c r="O1034" s="538">
        <f t="shared" si="16"/>
        <v>13.141544816448224</v>
      </c>
    </row>
    <row r="1035" spans="1:15" s="225" customFormat="1" ht="31.5">
      <c r="A1035" s="532" t="s">
        <v>406</v>
      </c>
      <c r="B1035" s="533">
        <v>355</v>
      </c>
      <c r="C1035" s="532" t="s">
        <v>416</v>
      </c>
      <c r="D1035" s="532" t="s">
        <v>438</v>
      </c>
      <c r="E1035" s="533">
        <v>3550010</v>
      </c>
      <c r="F1035" s="533">
        <v>1932</v>
      </c>
      <c r="G1035" s="534">
        <v>28064</v>
      </c>
      <c r="H1035" s="533">
        <v>4</v>
      </c>
      <c r="I1035" s="532" t="s">
        <v>409</v>
      </c>
      <c r="J1035" s="532" t="s">
        <v>2035</v>
      </c>
      <c r="K1035" s="535">
        <v>2714.7</v>
      </c>
      <c r="L1035" s="536"/>
      <c r="M1035" s="537" t="s">
        <v>151</v>
      </c>
      <c r="N1035" s="537" t="s">
        <v>141</v>
      </c>
      <c r="O1035" s="538">
        <f t="shared" si="16"/>
        <v>1128.6096714081618</v>
      </c>
    </row>
    <row r="1036" spans="1:15" s="225" customFormat="1" ht="31.5">
      <c r="A1036" s="532" t="s">
        <v>406</v>
      </c>
      <c r="B1036" s="533">
        <v>355</v>
      </c>
      <c r="C1036" s="532" t="s">
        <v>416</v>
      </c>
      <c r="D1036" s="532" t="s">
        <v>438</v>
      </c>
      <c r="E1036" s="533">
        <v>3550010</v>
      </c>
      <c r="F1036" s="533">
        <v>1943</v>
      </c>
      <c r="G1036" s="534">
        <v>31198</v>
      </c>
      <c r="H1036" s="533">
        <v>1</v>
      </c>
      <c r="I1036" s="532" t="s">
        <v>409</v>
      </c>
      <c r="J1036" s="532" t="s">
        <v>2005</v>
      </c>
      <c r="K1036" s="535">
        <v>1753.59</v>
      </c>
      <c r="L1036" s="536"/>
      <c r="M1036" s="537" t="s">
        <v>151</v>
      </c>
      <c r="N1036" s="537" t="s">
        <v>141</v>
      </c>
      <c r="O1036" s="538">
        <f t="shared" si="16"/>
        <v>729.03769613019426</v>
      </c>
    </row>
    <row r="1037" spans="1:15" s="225" customFormat="1" ht="31.5">
      <c r="A1037" s="532" t="s">
        <v>406</v>
      </c>
      <c r="B1037" s="533">
        <v>355</v>
      </c>
      <c r="C1037" s="532" t="s">
        <v>416</v>
      </c>
      <c r="D1037" s="532" t="s">
        <v>438</v>
      </c>
      <c r="E1037" s="533">
        <v>3550010</v>
      </c>
      <c r="F1037" s="533">
        <v>1944</v>
      </c>
      <c r="G1037" s="534">
        <v>31198</v>
      </c>
      <c r="H1037" s="533">
        <v>-1</v>
      </c>
      <c r="I1037" s="532" t="s">
        <v>409</v>
      </c>
      <c r="J1037" s="532" t="s">
        <v>2010</v>
      </c>
      <c r="K1037" s="535">
        <v>-744.11</v>
      </c>
      <c r="L1037" s="536"/>
      <c r="M1037" s="537" t="s">
        <v>151</v>
      </c>
      <c r="N1037" s="537" t="s">
        <v>141</v>
      </c>
      <c r="O1037" s="538">
        <f t="shared" si="16"/>
        <v>-309.35637182433686</v>
      </c>
    </row>
    <row r="1038" spans="1:15" s="225" customFormat="1" ht="31.5">
      <c r="A1038" s="532" t="s">
        <v>406</v>
      </c>
      <c r="B1038" s="533">
        <v>355</v>
      </c>
      <c r="C1038" s="532" t="s">
        <v>416</v>
      </c>
      <c r="D1038" s="532" t="s">
        <v>438</v>
      </c>
      <c r="E1038" s="533">
        <v>3550010</v>
      </c>
      <c r="F1038" s="533">
        <v>1947</v>
      </c>
      <c r="G1038" s="534">
        <v>31746</v>
      </c>
      <c r="H1038" s="533">
        <v>1</v>
      </c>
      <c r="I1038" s="532" t="s">
        <v>409</v>
      </c>
      <c r="J1038" s="532" t="s">
        <v>2005</v>
      </c>
      <c r="K1038" s="535">
        <v>1428.38</v>
      </c>
      <c r="L1038" s="536"/>
      <c r="M1038" s="537" t="s">
        <v>151</v>
      </c>
      <c r="N1038" s="537" t="s">
        <v>141</v>
      </c>
      <c r="O1038" s="538">
        <f t="shared" si="16"/>
        <v>593.83485558109192</v>
      </c>
    </row>
    <row r="1039" spans="1:15" s="225" customFormat="1" ht="31.5">
      <c r="A1039" s="532" t="s">
        <v>406</v>
      </c>
      <c r="B1039" s="533">
        <v>355</v>
      </c>
      <c r="C1039" s="532" t="s">
        <v>416</v>
      </c>
      <c r="D1039" s="532" t="s">
        <v>438</v>
      </c>
      <c r="E1039" s="533">
        <v>3550010</v>
      </c>
      <c r="F1039" s="533">
        <v>1948</v>
      </c>
      <c r="G1039" s="534">
        <v>31746</v>
      </c>
      <c r="H1039" s="533">
        <v>-1</v>
      </c>
      <c r="I1039" s="532" t="s">
        <v>409</v>
      </c>
      <c r="J1039" s="532" t="s">
        <v>2010</v>
      </c>
      <c r="K1039" s="535">
        <v>-753.81</v>
      </c>
      <c r="L1039" s="536"/>
      <c r="M1039" s="537" t="s">
        <v>151</v>
      </c>
      <c r="N1039" s="537" t="s">
        <v>141</v>
      </c>
      <c r="O1039" s="538">
        <f t="shared" si="16"/>
        <v>-313.38905087272497</v>
      </c>
    </row>
    <row r="1040" spans="1:15" s="225" customFormat="1" ht="31.5">
      <c r="A1040" s="532" t="s">
        <v>406</v>
      </c>
      <c r="B1040" s="533">
        <v>355</v>
      </c>
      <c r="C1040" s="532" t="s">
        <v>416</v>
      </c>
      <c r="D1040" s="532" t="s">
        <v>438</v>
      </c>
      <c r="E1040" s="533">
        <v>3550010</v>
      </c>
      <c r="F1040" s="533">
        <v>1949</v>
      </c>
      <c r="G1040" s="534">
        <v>31867</v>
      </c>
      <c r="H1040" s="533">
        <v>2</v>
      </c>
      <c r="I1040" s="532" t="s">
        <v>409</v>
      </c>
      <c r="J1040" s="532" t="s">
        <v>2005</v>
      </c>
      <c r="K1040" s="535">
        <v>2015.09</v>
      </c>
      <c r="L1040" s="536"/>
      <c r="M1040" s="537" t="s">
        <v>151</v>
      </c>
      <c r="N1040" s="537" t="s">
        <v>141</v>
      </c>
      <c r="O1040" s="538">
        <f t="shared" si="16"/>
        <v>837.75373439344048</v>
      </c>
    </row>
    <row r="1041" spans="1:15" s="225" customFormat="1" ht="31.5">
      <c r="A1041" s="532" t="s">
        <v>406</v>
      </c>
      <c r="B1041" s="533">
        <v>355</v>
      </c>
      <c r="C1041" s="532" t="s">
        <v>416</v>
      </c>
      <c r="D1041" s="532" t="s">
        <v>438</v>
      </c>
      <c r="E1041" s="533">
        <v>3550010</v>
      </c>
      <c r="F1041" s="533">
        <v>1950</v>
      </c>
      <c r="G1041" s="534">
        <v>31867</v>
      </c>
      <c r="H1041" s="533">
        <v>-2</v>
      </c>
      <c r="I1041" s="532" t="s">
        <v>409</v>
      </c>
      <c r="J1041" s="532" t="s">
        <v>2010</v>
      </c>
      <c r="K1041" s="535">
        <v>-1515.12</v>
      </c>
      <c r="L1041" s="536"/>
      <c r="M1041" s="537" t="s">
        <v>151</v>
      </c>
      <c r="N1041" s="537" t="s">
        <v>141</v>
      </c>
      <c r="O1041" s="538">
        <f t="shared" si="16"/>
        <v>-629.89615255605929</v>
      </c>
    </row>
    <row r="1042" spans="1:15" s="225" customFormat="1" ht="31.5">
      <c r="A1042" s="532" t="s">
        <v>406</v>
      </c>
      <c r="B1042" s="533">
        <v>355</v>
      </c>
      <c r="C1042" s="532" t="s">
        <v>416</v>
      </c>
      <c r="D1042" s="532" t="s">
        <v>438</v>
      </c>
      <c r="E1042" s="533">
        <v>3550010</v>
      </c>
      <c r="F1042" s="533">
        <v>1951</v>
      </c>
      <c r="G1042" s="534">
        <v>32720</v>
      </c>
      <c r="H1042" s="533">
        <v>1</v>
      </c>
      <c r="I1042" s="532" t="s">
        <v>409</v>
      </c>
      <c r="J1042" s="532" t="s">
        <v>2051</v>
      </c>
      <c r="K1042" s="535">
        <v>2570.59</v>
      </c>
      <c r="L1042" s="536"/>
      <c r="M1042" s="537" t="s">
        <v>151</v>
      </c>
      <c r="N1042" s="537" t="s">
        <v>141</v>
      </c>
      <c r="O1042" s="538">
        <f t="shared" si="16"/>
        <v>1068.6973644325733</v>
      </c>
    </row>
    <row r="1043" spans="1:15" s="225" customFormat="1" ht="31.5">
      <c r="A1043" s="532" t="s">
        <v>406</v>
      </c>
      <c r="B1043" s="533">
        <v>355</v>
      </c>
      <c r="C1043" s="532" t="s">
        <v>416</v>
      </c>
      <c r="D1043" s="532" t="s">
        <v>438</v>
      </c>
      <c r="E1043" s="533">
        <v>3550010</v>
      </c>
      <c r="F1043" s="533">
        <v>1952</v>
      </c>
      <c r="G1043" s="534">
        <v>32720</v>
      </c>
      <c r="H1043" s="533">
        <v>-1</v>
      </c>
      <c r="I1043" s="532" t="s">
        <v>409</v>
      </c>
      <c r="J1043" s="532" t="s">
        <v>2051</v>
      </c>
      <c r="K1043" s="535">
        <v>-760.33</v>
      </c>
      <c r="L1043" s="536"/>
      <c r="M1043" s="537" t="s">
        <v>151</v>
      </c>
      <c r="N1043" s="537" t="s">
        <v>141</v>
      </c>
      <c r="O1043" s="538">
        <f t="shared" si="16"/>
        <v>-316.09967637741471</v>
      </c>
    </row>
    <row r="1044" spans="1:15" s="225" customFormat="1" ht="31.5">
      <c r="A1044" s="532" t="s">
        <v>406</v>
      </c>
      <c r="B1044" s="533">
        <v>355</v>
      </c>
      <c r="C1044" s="532" t="s">
        <v>416</v>
      </c>
      <c r="D1044" s="532" t="s">
        <v>438</v>
      </c>
      <c r="E1044" s="533">
        <v>3550010</v>
      </c>
      <c r="F1044" s="533">
        <v>1953</v>
      </c>
      <c r="G1044" s="534">
        <v>32720</v>
      </c>
      <c r="H1044" s="533">
        <v>-1</v>
      </c>
      <c r="I1044" s="532" t="s">
        <v>409</v>
      </c>
      <c r="J1044" s="532" t="s">
        <v>2143</v>
      </c>
      <c r="K1044" s="535">
        <v>-575.11</v>
      </c>
      <c r="L1044" s="536"/>
      <c r="M1044" s="537" t="s">
        <v>151</v>
      </c>
      <c r="N1044" s="537" t="s">
        <v>141</v>
      </c>
      <c r="O1044" s="538">
        <f t="shared" si="16"/>
        <v>-239.09629355860611</v>
      </c>
    </row>
    <row r="1045" spans="1:15" s="225" customFormat="1" ht="31.5">
      <c r="A1045" s="532" t="s">
        <v>406</v>
      </c>
      <c r="B1045" s="533">
        <v>355</v>
      </c>
      <c r="C1045" s="532" t="s">
        <v>416</v>
      </c>
      <c r="D1045" s="532" t="s">
        <v>438</v>
      </c>
      <c r="E1045" s="533">
        <v>3550010</v>
      </c>
      <c r="F1045" s="533">
        <v>1954</v>
      </c>
      <c r="G1045" s="534">
        <v>33358</v>
      </c>
      <c r="H1045" s="533">
        <v>1</v>
      </c>
      <c r="I1045" s="532" t="s">
        <v>409</v>
      </c>
      <c r="J1045" s="532" t="s">
        <v>2051</v>
      </c>
      <c r="K1045" s="535">
        <v>1489.14</v>
      </c>
      <c r="L1045" s="536"/>
      <c r="M1045" s="537" t="s">
        <v>151</v>
      </c>
      <c r="N1045" s="537" t="s">
        <v>141</v>
      </c>
      <c r="O1045" s="538">
        <f t="shared" si="16"/>
        <v>619.09522454810849</v>
      </c>
    </row>
    <row r="1046" spans="1:15" s="225" customFormat="1" ht="31.5">
      <c r="A1046" s="532" t="s">
        <v>406</v>
      </c>
      <c r="B1046" s="533">
        <v>355</v>
      </c>
      <c r="C1046" s="532" t="s">
        <v>416</v>
      </c>
      <c r="D1046" s="532" t="s">
        <v>438</v>
      </c>
      <c r="E1046" s="533">
        <v>3550010</v>
      </c>
      <c r="F1046" s="533">
        <v>1955</v>
      </c>
      <c r="G1046" s="534">
        <v>33358</v>
      </c>
      <c r="H1046" s="533">
        <v>-1</v>
      </c>
      <c r="I1046" s="532" t="s">
        <v>409</v>
      </c>
      <c r="J1046" s="532" t="s">
        <v>2047</v>
      </c>
      <c r="K1046" s="535">
        <v>-771.48</v>
      </c>
      <c r="L1046" s="536"/>
      <c r="M1046" s="537" t="s">
        <v>151</v>
      </c>
      <c r="N1046" s="537" t="s">
        <v>141</v>
      </c>
      <c r="O1046" s="538">
        <f t="shared" si="16"/>
        <v>-320.73517858252063</v>
      </c>
    </row>
    <row r="1047" spans="1:15" s="225" customFormat="1" ht="31.5">
      <c r="A1047" s="532" t="s">
        <v>406</v>
      </c>
      <c r="B1047" s="533">
        <v>355</v>
      </c>
      <c r="C1047" s="532" t="s">
        <v>416</v>
      </c>
      <c r="D1047" s="532" t="s">
        <v>438</v>
      </c>
      <c r="E1047" s="533">
        <v>3550010</v>
      </c>
      <c r="F1047" s="533">
        <v>8510</v>
      </c>
      <c r="G1047" s="534">
        <v>36280</v>
      </c>
      <c r="H1047" s="533">
        <v>-2</v>
      </c>
      <c r="I1047" s="532" t="s">
        <v>409</v>
      </c>
      <c r="J1047" s="532" t="s">
        <v>2167</v>
      </c>
      <c r="K1047" s="535">
        <v>-1550.98</v>
      </c>
      <c r="L1047" s="536"/>
      <c r="M1047" s="537" t="s">
        <v>151</v>
      </c>
      <c r="N1047" s="537" t="s">
        <v>141</v>
      </c>
      <c r="O1047" s="538">
        <f t="shared" si="16"/>
        <v>-644.8045928318528</v>
      </c>
    </row>
    <row r="1048" spans="1:15" s="225" customFormat="1" ht="31.5">
      <c r="A1048" s="532" t="s">
        <v>406</v>
      </c>
      <c r="B1048" s="533">
        <v>355</v>
      </c>
      <c r="C1048" s="532" t="s">
        <v>416</v>
      </c>
      <c r="D1048" s="532" t="s">
        <v>438</v>
      </c>
      <c r="E1048" s="533">
        <v>3550010</v>
      </c>
      <c r="F1048" s="533">
        <v>8521</v>
      </c>
      <c r="G1048" s="534">
        <v>36280</v>
      </c>
      <c r="H1048" s="533">
        <v>2</v>
      </c>
      <c r="I1048" s="532" t="s">
        <v>409</v>
      </c>
      <c r="J1048" s="532" t="s">
        <v>2168</v>
      </c>
      <c r="K1048" s="535">
        <v>2547.17</v>
      </c>
      <c r="L1048" s="536"/>
      <c r="M1048" s="537" t="s">
        <v>151</v>
      </c>
      <c r="N1048" s="537" t="s">
        <v>141</v>
      </c>
      <c r="O1048" s="538">
        <f t="shared" si="16"/>
        <v>1058.9607311013106</v>
      </c>
    </row>
    <row r="1049" spans="1:15" s="225" customFormat="1" ht="31.5">
      <c r="A1049" s="532" t="s">
        <v>406</v>
      </c>
      <c r="B1049" s="533">
        <v>355</v>
      </c>
      <c r="C1049" s="532" t="s">
        <v>416</v>
      </c>
      <c r="D1049" s="532" t="s">
        <v>438</v>
      </c>
      <c r="E1049" s="533">
        <v>3550010</v>
      </c>
      <c r="F1049" s="533">
        <v>9486</v>
      </c>
      <c r="G1049" s="534">
        <v>37468</v>
      </c>
      <c r="H1049" s="533">
        <v>-1</v>
      </c>
      <c r="I1049" s="532" t="s">
        <v>409</v>
      </c>
      <c r="J1049" s="532" t="s">
        <v>2059</v>
      </c>
      <c r="K1049" s="535">
        <v>-781.18</v>
      </c>
      <c r="L1049" s="536"/>
      <c r="M1049" s="537" t="s">
        <v>151</v>
      </c>
      <c r="N1049" s="537" t="s">
        <v>141</v>
      </c>
      <c r="O1049" s="538">
        <f t="shared" si="16"/>
        <v>-324.76785763090868</v>
      </c>
    </row>
    <row r="1050" spans="1:15" s="225" customFormat="1" ht="31.5">
      <c r="A1050" s="532" t="s">
        <v>406</v>
      </c>
      <c r="B1050" s="533">
        <v>355</v>
      </c>
      <c r="C1050" s="532" t="s">
        <v>416</v>
      </c>
      <c r="D1050" s="532" t="s">
        <v>438</v>
      </c>
      <c r="E1050" s="533">
        <v>3550010</v>
      </c>
      <c r="F1050" s="533">
        <v>10051</v>
      </c>
      <c r="G1050" s="534">
        <v>37468</v>
      </c>
      <c r="H1050" s="533">
        <v>1</v>
      </c>
      <c r="I1050" s="532" t="s">
        <v>409</v>
      </c>
      <c r="J1050" s="532" t="s">
        <v>2169</v>
      </c>
      <c r="K1050" s="535">
        <v>3297</v>
      </c>
      <c r="L1050" s="536"/>
      <c r="M1050" s="537" t="s">
        <v>151</v>
      </c>
      <c r="N1050" s="537" t="s">
        <v>141</v>
      </c>
      <c r="O1050" s="538">
        <f t="shared" ref="O1050:O1113" si="17">+K1050*E$3012</f>
        <v>1370.695136343872</v>
      </c>
    </row>
    <row r="1051" spans="1:15" s="225" customFormat="1" ht="31.5">
      <c r="A1051" s="532" t="s">
        <v>406</v>
      </c>
      <c r="B1051" s="533">
        <v>355</v>
      </c>
      <c r="C1051" s="532" t="s">
        <v>416</v>
      </c>
      <c r="D1051" s="532" t="s">
        <v>438</v>
      </c>
      <c r="E1051" s="533">
        <v>3550010</v>
      </c>
      <c r="F1051" s="533">
        <v>13472</v>
      </c>
      <c r="G1051" s="534">
        <v>40178</v>
      </c>
      <c r="H1051" s="533">
        <v>1</v>
      </c>
      <c r="I1051" s="532" t="s">
        <v>409</v>
      </c>
      <c r="J1051" s="532" t="s">
        <v>2170</v>
      </c>
      <c r="K1051" s="535">
        <v>5686.79</v>
      </c>
      <c r="L1051" s="536"/>
      <c r="M1051" s="537" t="s">
        <v>151</v>
      </c>
      <c r="N1051" s="537" t="s">
        <v>141</v>
      </c>
      <c r="O1051" s="538">
        <f t="shared" si="17"/>
        <v>2364.2266892353559</v>
      </c>
    </row>
    <row r="1052" spans="1:15" s="225" customFormat="1" ht="31.5">
      <c r="A1052" s="532" t="s">
        <v>406</v>
      </c>
      <c r="B1052" s="533">
        <v>355</v>
      </c>
      <c r="C1052" s="532" t="s">
        <v>416</v>
      </c>
      <c r="D1052" s="532" t="s">
        <v>438</v>
      </c>
      <c r="E1052" s="533">
        <v>3550010</v>
      </c>
      <c r="F1052" s="533">
        <v>13481</v>
      </c>
      <c r="G1052" s="534">
        <v>40178</v>
      </c>
      <c r="H1052" s="533">
        <v>-1</v>
      </c>
      <c r="I1052" s="532" t="s">
        <v>409</v>
      </c>
      <c r="J1052" s="532" t="s">
        <v>2170</v>
      </c>
      <c r="K1052" s="535">
        <v>-857.67</v>
      </c>
      <c r="L1052" s="536"/>
      <c r="M1052" s="537" t="s">
        <v>151</v>
      </c>
      <c r="N1052" s="537" t="s">
        <v>141</v>
      </c>
      <c r="O1052" s="538">
        <f t="shared" si="17"/>
        <v>-356.56781849804327</v>
      </c>
    </row>
    <row r="1053" spans="1:15" s="225" customFormat="1" ht="31.5">
      <c r="A1053" s="532" t="s">
        <v>406</v>
      </c>
      <c r="B1053" s="533">
        <v>355</v>
      </c>
      <c r="C1053" s="532" t="s">
        <v>416</v>
      </c>
      <c r="D1053" s="532" t="s">
        <v>459</v>
      </c>
      <c r="E1053" s="533">
        <v>3550011</v>
      </c>
      <c r="F1053" s="533">
        <v>1957</v>
      </c>
      <c r="G1053" s="534">
        <v>24958</v>
      </c>
      <c r="H1053" s="542">
        <v>10</v>
      </c>
      <c r="I1053" s="532" t="s">
        <v>409</v>
      </c>
      <c r="J1053" s="532" t="s">
        <v>1996</v>
      </c>
      <c r="K1053" s="535">
        <v>2770.09</v>
      </c>
      <c r="L1053" s="536"/>
      <c r="M1053" s="537" t="s">
        <v>151</v>
      </c>
      <c r="N1053" s="537" t="s">
        <v>141</v>
      </c>
      <c r="O1053" s="538">
        <f t="shared" si="17"/>
        <v>1151.6375159947822</v>
      </c>
    </row>
    <row r="1054" spans="1:15" s="225" customFormat="1" ht="31.5">
      <c r="A1054" s="532" t="s">
        <v>406</v>
      </c>
      <c r="B1054" s="533">
        <v>355</v>
      </c>
      <c r="C1054" s="532" t="s">
        <v>416</v>
      </c>
      <c r="D1054" s="532" t="s">
        <v>459</v>
      </c>
      <c r="E1054" s="533">
        <v>3550011</v>
      </c>
      <c r="F1054" s="533">
        <v>1958</v>
      </c>
      <c r="G1054" s="534">
        <v>24958</v>
      </c>
      <c r="H1054" s="533">
        <v>7</v>
      </c>
      <c r="I1054" s="532" t="s">
        <v>409</v>
      </c>
      <c r="J1054" s="532" t="s">
        <v>1998</v>
      </c>
      <c r="K1054" s="535">
        <v>2927.75</v>
      </c>
      <c r="L1054" s="536"/>
      <c r="M1054" s="537" t="s">
        <v>151</v>
      </c>
      <c r="N1054" s="537" t="s">
        <v>141</v>
      </c>
      <c r="O1054" s="538">
        <f t="shared" si="17"/>
        <v>1217.1831014348716</v>
      </c>
    </row>
    <row r="1055" spans="1:15" s="225" customFormat="1" ht="31.5">
      <c r="A1055" s="532" t="s">
        <v>406</v>
      </c>
      <c r="B1055" s="533">
        <v>355</v>
      </c>
      <c r="C1055" s="532" t="s">
        <v>416</v>
      </c>
      <c r="D1055" s="532" t="s">
        <v>459</v>
      </c>
      <c r="E1055" s="533">
        <v>3550011</v>
      </c>
      <c r="F1055" s="533">
        <v>1959</v>
      </c>
      <c r="G1055" s="534">
        <v>24958</v>
      </c>
      <c r="H1055" s="533">
        <v>2</v>
      </c>
      <c r="I1055" s="532" t="s">
        <v>409</v>
      </c>
      <c r="J1055" s="532" t="s">
        <v>1999</v>
      </c>
      <c r="K1055" s="535">
        <v>805.58</v>
      </c>
      <c r="L1055" s="536"/>
      <c r="M1055" s="537" t="s">
        <v>151</v>
      </c>
      <c r="N1055" s="537" t="s">
        <v>141</v>
      </c>
      <c r="O1055" s="538">
        <f t="shared" si="17"/>
        <v>334.91191626809115</v>
      </c>
    </row>
    <row r="1056" spans="1:15" s="225" customFormat="1" ht="31.5">
      <c r="A1056" s="532" t="s">
        <v>406</v>
      </c>
      <c r="B1056" s="533">
        <v>355</v>
      </c>
      <c r="C1056" s="532" t="s">
        <v>416</v>
      </c>
      <c r="D1056" s="532" t="s">
        <v>459</v>
      </c>
      <c r="E1056" s="533">
        <v>3550011</v>
      </c>
      <c r="F1056" s="533">
        <v>1960</v>
      </c>
      <c r="G1056" s="534">
        <v>24958</v>
      </c>
      <c r="H1056" s="533">
        <v>4</v>
      </c>
      <c r="I1056" s="532" t="s">
        <v>409</v>
      </c>
      <c r="J1056" s="532" t="s">
        <v>2000</v>
      </c>
      <c r="K1056" s="535">
        <v>1720.1</v>
      </c>
      <c r="L1056" s="536"/>
      <c r="M1056" s="537" t="s">
        <v>151</v>
      </c>
      <c r="N1056" s="537" t="s">
        <v>141</v>
      </c>
      <c r="O1056" s="538">
        <f t="shared" si="17"/>
        <v>715.11455991055334</v>
      </c>
    </row>
    <row r="1057" spans="1:15" s="225" customFormat="1" ht="31.5">
      <c r="A1057" s="532" t="s">
        <v>406</v>
      </c>
      <c r="B1057" s="533">
        <v>355</v>
      </c>
      <c r="C1057" s="532" t="s">
        <v>416</v>
      </c>
      <c r="D1057" s="532" t="s">
        <v>459</v>
      </c>
      <c r="E1057" s="533">
        <v>3550011</v>
      </c>
      <c r="F1057" s="533">
        <v>1961</v>
      </c>
      <c r="G1057" s="534">
        <v>24958</v>
      </c>
      <c r="H1057" s="539"/>
      <c r="I1057" s="532" t="s">
        <v>409</v>
      </c>
      <c r="J1057" s="532" t="s">
        <v>2116</v>
      </c>
      <c r="K1057" s="535">
        <v>5.12</v>
      </c>
      <c r="L1057" s="536"/>
      <c r="M1057" s="537" t="s">
        <v>151</v>
      </c>
      <c r="N1057" s="537" t="s">
        <v>141</v>
      </c>
      <c r="O1057" s="538">
        <f t="shared" si="17"/>
        <v>2.1285893533759856</v>
      </c>
    </row>
    <row r="1058" spans="1:15" s="225" customFormat="1" ht="47.25">
      <c r="A1058" s="532" t="s">
        <v>406</v>
      </c>
      <c r="B1058" s="533">
        <v>355</v>
      </c>
      <c r="C1058" s="532" t="s">
        <v>416</v>
      </c>
      <c r="D1058" s="532" t="s">
        <v>459</v>
      </c>
      <c r="E1058" s="533">
        <v>3550011</v>
      </c>
      <c r="F1058" s="533">
        <v>1962</v>
      </c>
      <c r="G1058" s="534">
        <v>24958</v>
      </c>
      <c r="H1058" s="539"/>
      <c r="I1058" s="532" t="s">
        <v>409</v>
      </c>
      <c r="J1058" s="532" t="s">
        <v>2117</v>
      </c>
      <c r="K1058" s="535">
        <v>1.41</v>
      </c>
      <c r="L1058" s="536"/>
      <c r="M1058" s="537" t="s">
        <v>151</v>
      </c>
      <c r="N1058" s="537" t="s">
        <v>141</v>
      </c>
      <c r="O1058" s="538">
        <f t="shared" si="17"/>
        <v>0.5861935523945585</v>
      </c>
    </row>
    <row r="1059" spans="1:15" s="225" customFormat="1" ht="47.25">
      <c r="A1059" s="532" t="s">
        <v>406</v>
      </c>
      <c r="B1059" s="533">
        <v>355</v>
      </c>
      <c r="C1059" s="532" t="s">
        <v>416</v>
      </c>
      <c r="D1059" s="532" t="s">
        <v>459</v>
      </c>
      <c r="E1059" s="533">
        <v>3550011</v>
      </c>
      <c r="F1059" s="533">
        <v>1963</v>
      </c>
      <c r="G1059" s="534">
        <v>24958</v>
      </c>
      <c r="H1059" s="539"/>
      <c r="I1059" s="532" t="s">
        <v>409</v>
      </c>
      <c r="J1059" s="532" t="s">
        <v>2171</v>
      </c>
      <c r="K1059" s="535">
        <v>3.01</v>
      </c>
      <c r="L1059" s="536"/>
      <c r="M1059" s="537" t="s">
        <v>151</v>
      </c>
      <c r="N1059" s="537" t="s">
        <v>141</v>
      </c>
      <c r="O1059" s="538">
        <f t="shared" si="17"/>
        <v>1.2513777253245542</v>
      </c>
    </row>
    <row r="1060" spans="1:15" s="225" customFormat="1" ht="31.5">
      <c r="A1060" s="532" t="s">
        <v>406</v>
      </c>
      <c r="B1060" s="533">
        <v>355</v>
      </c>
      <c r="C1060" s="532" t="s">
        <v>416</v>
      </c>
      <c r="D1060" s="532" t="s">
        <v>459</v>
      </c>
      <c r="E1060" s="533">
        <v>3550011</v>
      </c>
      <c r="F1060" s="533">
        <v>1965</v>
      </c>
      <c r="G1060" s="534">
        <v>25262</v>
      </c>
      <c r="H1060" s="539"/>
      <c r="I1060" s="532" t="s">
        <v>409</v>
      </c>
      <c r="J1060" s="532" t="s">
        <v>2068</v>
      </c>
      <c r="K1060" s="535">
        <v>1439.05</v>
      </c>
      <c r="L1060" s="536"/>
      <c r="M1060" s="537" t="s">
        <v>151</v>
      </c>
      <c r="N1060" s="537" t="s">
        <v>141</v>
      </c>
      <c r="O1060" s="538">
        <f t="shared" si="17"/>
        <v>598.27080253431882</v>
      </c>
    </row>
    <row r="1061" spans="1:15" s="225" customFormat="1" ht="31.5">
      <c r="A1061" s="532" t="s">
        <v>406</v>
      </c>
      <c r="B1061" s="533">
        <v>355</v>
      </c>
      <c r="C1061" s="532" t="s">
        <v>416</v>
      </c>
      <c r="D1061" s="532" t="s">
        <v>459</v>
      </c>
      <c r="E1061" s="533">
        <v>3550011</v>
      </c>
      <c r="F1061" s="533">
        <v>1968</v>
      </c>
      <c r="G1061" s="534">
        <v>26329</v>
      </c>
      <c r="H1061" s="539"/>
      <c r="I1061" s="532" t="s">
        <v>409</v>
      </c>
      <c r="J1061" s="532" t="s">
        <v>1995</v>
      </c>
      <c r="K1061" s="535">
        <v>4.54</v>
      </c>
      <c r="L1061" s="536"/>
      <c r="M1061" s="537" t="s">
        <v>151</v>
      </c>
      <c r="N1061" s="537" t="s">
        <v>141</v>
      </c>
      <c r="O1061" s="538">
        <f t="shared" si="17"/>
        <v>1.8874600906888623</v>
      </c>
    </row>
    <row r="1062" spans="1:15" s="225" customFormat="1" ht="31.5">
      <c r="A1062" s="532" t="s">
        <v>406</v>
      </c>
      <c r="B1062" s="533">
        <v>355</v>
      </c>
      <c r="C1062" s="532" t="s">
        <v>416</v>
      </c>
      <c r="D1062" s="532" t="s">
        <v>459</v>
      </c>
      <c r="E1062" s="533">
        <v>3550011</v>
      </c>
      <c r="F1062" s="533">
        <v>1969</v>
      </c>
      <c r="G1062" s="534">
        <v>27484</v>
      </c>
      <c r="H1062" s="533">
        <v>5</v>
      </c>
      <c r="I1062" s="532" t="s">
        <v>409</v>
      </c>
      <c r="J1062" s="532" t="s">
        <v>2073</v>
      </c>
      <c r="K1062" s="535">
        <v>5923.91</v>
      </c>
      <c r="L1062" s="536"/>
      <c r="M1062" s="537" t="s">
        <v>151</v>
      </c>
      <c r="N1062" s="537" t="s">
        <v>141</v>
      </c>
      <c r="O1062" s="538">
        <f t="shared" si="17"/>
        <v>2462.8069836635814</v>
      </c>
    </row>
    <row r="1063" spans="1:15" s="225" customFormat="1" ht="31.5">
      <c r="A1063" s="532" t="s">
        <v>406</v>
      </c>
      <c r="B1063" s="533">
        <v>355</v>
      </c>
      <c r="C1063" s="532" t="s">
        <v>416</v>
      </c>
      <c r="D1063" s="532" t="s">
        <v>459</v>
      </c>
      <c r="E1063" s="533">
        <v>3550011</v>
      </c>
      <c r="F1063" s="533">
        <v>1970</v>
      </c>
      <c r="G1063" s="534">
        <v>27667</v>
      </c>
      <c r="H1063" s="533">
        <v>5</v>
      </c>
      <c r="I1063" s="532" t="s">
        <v>409</v>
      </c>
      <c r="J1063" s="532" t="s">
        <v>2026</v>
      </c>
      <c r="K1063" s="535">
        <v>3383.58</v>
      </c>
      <c r="L1063" s="536"/>
      <c r="M1063" s="537" t="s">
        <v>151</v>
      </c>
      <c r="N1063" s="537" t="s">
        <v>141</v>
      </c>
      <c r="O1063" s="538">
        <f t="shared" si="17"/>
        <v>1406.6899149015464</v>
      </c>
    </row>
    <row r="1064" spans="1:15" s="225" customFormat="1" ht="31.5">
      <c r="A1064" s="532" t="s">
        <v>406</v>
      </c>
      <c r="B1064" s="533">
        <v>355</v>
      </c>
      <c r="C1064" s="532" t="s">
        <v>416</v>
      </c>
      <c r="D1064" s="532" t="s">
        <v>459</v>
      </c>
      <c r="E1064" s="533">
        <v>3550011</v>
      </c>
      <c r="F1064" s="533">
        <v>1975</v>
      </c>
      <c r="G1064" s="534">
        <v>28945</v>
      </c>
      <c r="H1064" s="533">
        <v>1</v>
      </c>
      <c r="I1064" s="532" t="s">
        <v>409</v>
      </c>
      <c r="J1064" s="532" t="s">
        <v>2005</v>
      </c>
      <c r="K1064" s="535">
        <v>763.83</v>
      </c>
      <c r="L1064" s="536"/>
      <c r="M1064" s="537" t="s">
        <v>151</v>
      </c>
      <c r="N1064" s="537" t="s">
        <v>141</v>
      </c>
      <c r="O1064" s="538">
        <f t="shared" si="17"/>
        <v>317.55476675569906</v>
      </c>
    </row>
    <row r="1065" spans="1:15" s="225" customFormat="1" ht="31.5">
      <c r="A1065" s="532" t="s">
        <v>406</v>
      </c>
      <c r="B1065" s="533">
        <v>355</v>
      </c>
      <c r="C1065" s="532" t="s">
        <v>416</v>
      </c>
      <c r="D1065" s="532" t="s">
        <v>459</v>
      </c>
      <c r="E1065" s="533">
        <v>3550011</v>
      </c>
      <c r="F1065" s="533">
        <v>1976</v>
      </c>
      <c r="G1065" s="534">
        <v>28945</v>
      </c>
      <c r="H1065" s="533">
        <v>-1</v>
      </c>
      <c r="I1065" s="532" t="s">
        <v>409</v>
      </c>
      <c r="J1065" s="532" t="s">
        <v>2010</v>
      </c>
      <c r="K1065" s="535">
        <v>-827.86</v>
      </c>
      <c r="L1065" s="536"/>
      <c r="M1065" s="537" t="s">
        <v>151</v>
      </c>
      <c r="N1065" s="537" t="s">
        <v>141</v>
      </c>
      <c r="O1065" s="538">
        <f t="shared" si="17"/>
        <v>-344.17460587614136</v>
      </c>
    </row>
    <row r="1066" spans="1:15" s="225" customFormat="1" ht="31.5">
      <c r="A1066" s="532" t="s">
        <v>406</v>
      </c>
      <c r="B1066" s="533">
        <v>355</v>
      </c>
      <c r="C1066" s="532" t="s">
        <v>416</v>
      </c>
      <c r="D1066" s="532" t="s">
        <v>459</v>
      </c>
      <c r="E1066" s="533">
        <v>3550011</v>
      </c>
      <c r="F1066" s="533">
        <v>1979</v>
      </c>
      <c r="G1066" s="534">
        <v>32720</v>
      </c>
      <c r="H1066" s="533">
        <v>2</v>
      </c>
      <c r="I1066" s="532" t="s">
        <v>409</v>
      </c>
      <c r="J1066" s="532" t="s">
        <v>2051</v>
      </c>
      <c r="K1066" s="535">
        <v>1660.16</v>
      </c>
      <c r="L1066" s="536"/>
      <c r="M1066" s="537" t="s">
        <v>151</v>
      </c>
      <c r="N1066" s="537" t="s">
        <v>141</v>
      </c>
      <c r="O1066" s="538">
        <f t="shared" si="17"/>
        <v>690.19509783216347</v>
      </c>
    </row>
    <row r="1067" spans="1:15" s="225" customFormat="1" ht="31.5">
      <c r="A1067" s="532" t="s">
        <v>406</v>
      </c>
      <c r="B1067" s="533">
        <v>355</v>
      </c>
      <c r="C1067" s="532" t="s">
        <v>416</v>
      </c>
      <c r="D1067" s="532" t="s">
        <v>459</v>
      </c>
      <c r="E1067" s="533">
        <v>3550011</v>
      </c>
      <c r="F1067" s="533">
        <v>1980</v>
      </c>
      <c r="G1067" s="534">
        <v>32720</v>
      </c>
      <c r="H1067" s="533">
        <v>-2</v>
      </c>
      <c r="I1067" s="532" t="s">
        <v>409</v>
      </c>
      <c r="J1067" s="532" t="s">
        <v>2051</v>
      </c>
      <c r="K1067" s="535">
        <v>-1764.68</v>
      </c>
      <c r="L1067" s="536"/>
      <c r="M1067" s="537" t="s">
        <v>151</v>
      </c>
      <c r="N1067" s="537" t="s">
        <v>141</v>
      </c>
      <c r="O1067" s="538">
        <f t="shared" si="17"/>
        <v>-733.64825392881539</v>
      </c>
    </row>
    <row r="1068" spans="1:15" s="225" customFormat="1" ht="31.5">
      <c r="A1068" s="532" t="s">
        <v>406</v>
      </c>
      <c r="B1068" s="533">
        <v>355</v>
      </c>
      <c r="C1068" s="532" t="s">
        <v>416</v>
      </c>
      <c r="D1068" s="532" t="s">
        <v>459</v>
      </c>
      <c r="E1068" s="533">
        <v>3550011</v>
      </c>
      <c r="F1068" s="533">
        <v>1981</v>
      </c>
      <c r="G1068" s="534">
        <v>32720</v>
      </c>
      <c r="H1068" s="533">
        <v>-1</v>
      </c>
      <c r="I1068" s="532" t="s">
        <v>409</v>
      </c>
      <c r="J1068" s="532" t="s">
        <v>2143</v>
      </c>
      <c r="K1068" s="535">
        <v>-329.83</v>
      </c>
      <c r="L1068" s="536"/>
      <c r="M1068" s="537" t="s">
        <v>151</v>
      </c>
      <c r="N1068" s="537" t="s">
        <v>141</v>
      </c>
      <c r="O1068" s="538">
        <f t="shared" si="17"/>
        <v>-137.12355984843776</v>
      </c>
    </row>
    <row r="1069" spans="1:15" s="225" customFormat="1" ht="31.5">
      <c r="A1069" s="532" t="s">
        <v>406</v>
      </c>
      <c r="B1069" s="533">
        <v>355</v>
      </c>
      <c r="C1069" s="532" t="s">
        <v>416</v>
      </c>
      <c r="D1069" s="532" t="s">
        <v>459</v>
      </c>
      <c r="E1069" s="533">
        <v>3550011</v>
      </c>
      <c r="F1069" s="533">
        <v>1983</v>
      </c>
      <c r="G1069" s="534">
        <v>34303</v>
      </c>
      <c r="H1069" s="533">
        <v>-2</v>
      </c>
      <c r="I1069" s="532" t="s">
        <v>409</v>
      </c>
      <c r="J1069" s="532" t="s">
        <v>2047</v>
      </c>
      <c r="K1069" s="535">
        <v>-1774.32</v>
      </c>
      <c r="L1069" s="536"/>
      <c r="M1069" s="537" t="s">
        <v>151</v>
      </c>
      <c r="N1069" s="537" t="s">
        <v>141</v>
      </c>
      <c r="O1069" s="538">
        <f t="shared" si="17"/>
        <v>-737.65598857071859</v>
      </c>
    </row>
    <row r="1070" spans="1:15" s="225" customFormat="1" ht="31.5">
      <c r="A1070" s="532" t="s">
        <v>406</v>
      </c>
      <c r="B1070" s="533">
        <v>355</v>
      </c>
      <c r="C1070" s="532" t="s">
        <v>416</v>
      </c>
      <c r="D1070" s="532" t="s">
        <v>459</v>
      </c>
      <c r="E1070" s="533">
        <v>3550011</v>
      </c>
      <c r="F1070" s="533">
        <v>1984</v>
      </c>
      <c r="G1070" s="534">
        <v>34303</v>
      </c>
      <c r="H1070" s="533">
        <v>2</v>
      </c>
      <c r="I1070" s="532" t="s">
        <v>409</v>
      </c>
      <c r="J1070" s="532" t="s">
        <v>2051</v>
      </c>
      <c r="K1070" s="535">
        <v>6629.45</v>
      </c>
      <c r="L1070" s="536"/>
      <c r="M1070" s="537" t="s">
        <v>151</v>
      </c>
      <c r="N1070" s="537" t="s">
        <v>141</v>
      </c>
      <c r="O1070" s="538">
        <f t="shared" si="17"/>
        <v>2756.1282595192242</v>
      </c>
    </row>
    <row r="1071" spans="1:15" s="225" customFormat="1" ht="31.5">
      <c r="A1071" s="532" t="s">
        <v>406</v>
      </c>
      <c r="B1071" s="533">
        <v>355</v>
      </c>
      <c r="C1071" s="532" t="s">
        <v>416</v>
      </c>
      <c r="D1071" s="532" t="s">
        <v>459</v>
      </c>
      <c r="E1071" s="533">
        <v>3550011</v>
      </c>
      <c r="F1071" s="533">
        <v>1985</v>
      </c>
      <c r="G1071" s="534">
        <v>34668</v>
      </c>
      <c r="H1071" s="533">
        <v>1</v>
      </c>
      <c r="I1071" s="532" t="s">
        <v>409</v>
      </c>
      <c r="J1071" s="532" t="s">
        <v>2051</v>
      </c>
      <c r="K1071" s="535">
        <v>5268.07</v>
      </c>
      <c r="L1071" s="536"/>
      <c r="M1071" s="537" t="s">
        <v>151</v>
      </c>
      <c r="N1071" s="537" t="s">
        <v>141</v>
      </c>
      <c r="O1071" s="538">
        <f t="shared" si="17"/>
        <v>2190.1479911795759</v>
      </c>
    </row>
    <row r="1072" spans="1:15" s="225" customFormat="1" ht="31.5">
      <c r="A1072" s="532" t="s">
        <v>406</v>
      </c>
      <c r="B1072" s="533">
        <v>355</v>
      </c>
      <c r="C1072" s="532" t="s">
        <v>416</v>
      </c>
      <c r="D1072" s="532" t="s">
        <v>459</v>
      </c>
      <c r="E1072" s="533">
        <v>3550011</v>
      </c>
      <c r="F1072" s="533">
        <v>1986</v>
      </c>
      <c r="G1072" s="534">
        <v>34668</v>
      </c>
      <c r="H1072" s="533">
        <v>-1</v>
      </c>
      <c r="I1072" s="532" t="s">
        <v>409</v>
      </c>
      <c r="J1072" s="532" t="s">
        <v>2047</v>
      </c>
      <c r="K1072" s="535">
        <v>-939.93</v>
      </c>
      <c r="L1072" s="536"/>
      <c r="M1072" s="537" t="s">
        <v>151</v>
      </c>
      <c r="N1072" s="537" t="s">
        <v>141</v>
      </c>
      <c r="O1072" s="538">
        <f t="shared" si="17"/>
        <v>-390.76659978880667</v>
      </c>
    </row>
    <row r="1073" spans="1:15" s="225" customFormat="1" ht="31.5">
      <c r="A1073" s="532" t="s">
        <v>406</v>
      </c>
      <c r="B1073" s="533">
        <v>355</v>
      </c>
      <c r="C1073" s="532" t="s">
        <v>416</v>
      </c>
      <c r="D1073" s="532" t="s">
        <v>459</v>
      </c>
      <c r="E1073" s="533">
        <v>3550011</v>
      </c>
      <c r="F1073" s="533">
        <v>8511</v>
      </c>
      <c r="G1073" s="534">
        <v>36280</v>
      </c>
      <c r="H1073" s="533">
        <v>-1</v>
      </c>
      <c r="I1073" s="532" t="s">
        <v>409</v>
      </c>
      <c r="J1073" s="532" t="s">
        <v>2172</v>
      </c>
      <c r="K1073" s="535">
        <v>-986.98</v>
      </c>
      <c r="L1073" s="536"/>
      <c r="M1073" s="537" t="s">
        <v>151</v>
      </c>
      <c r="N1073" s="537" t="s">
        <v>141</v>
      </c>
      <c r="O1073" s="538">
        <f t="shared" si="17"/>
        <v>-410.32717187402937</v>
      </c>
    </row>
    <row r="1074" spans="1:15" s="225" customFormat="1" ht="31.5">
      <c r="A1074" s="532" t="s">
        <v>406</v>
      </c>
      <c r="B1074" s="533">
        <v>355</v>
      </c>
      <c r="C1074" s="532" t="s">
        <v>416</v>
      </c>
      <c r="D1074" s="532" t="s">
        <v>459</v>
      </c>
      <c r="E1074" s="533">
        <v>3550011</v>
      </c>
      <c r="F1074" s="533">
        <v>8522</v>
      </c>
      <c r="G1074" s="534">
        <v>36280</v>
      </c>
      <c r="H1074" s="533">
        <v>1</v>
      </c>
      <c r="I1074" s="532" t="s">
        <v>409</v>
      </c>
      <c r="J1074" s="532" t="s">
        <v>2173</v>
      </c>
      <c r="K1074" s="535">
        <v>3243.59</v>
      </c>
      <c r="L1074" s="536"/>
      <c r="M1074" s="537" t="s">
        <v>151</v>
      </c>
      <c r="N1074" s="537" t="s">
        <v>141</v>
      </c>
      <c r="O1074" s="538">
        <f t="shared" si="17"/>
        <v>1348.4904571712527</v>
      </c>
    </row>
    <row r="1075" spans="1:15" s="225" customFormat="1" ht="31.5">
      <c r="A1075" s="532" t="s">
        <v>406</v>
      </c>
      <c r="B1075" s="533">
        <v>355</v>
      </c>
      <c r="C1075" s="532" t="s">
        <v>416</v>
      </c>
      <c r="D1075" s="532" t="s">
        <v>459</v>
      </c>
      <c r="E1075" s="533">
        <v>3550011</v>
      </c>
      <c r="F1075" s="533">
        <v>10648</v>
      </c>
      <c r="G1075" s="534">
        <v>37864</v>
      </c>
      <c r="H1075" s="533">
        <v>-1</v>
      </c>
      <c r="I1075" s="532" t="s">
        <v>409</v>
      </c>
      <c r="J1075" s="532" t="s">
        <v>2174</v>
      </c>
      <c r="K1075" s="535">
        <v>-1011.51</v>
      </c>
      <c r="L1075" s="536"/>
      <c r="M1075" s="537" t="s">
        <v>151</v>
      </c>
      <c r="N1075" s="537" t="s">
        <v>141</v>
      </c>
      <c r="O1075" s="538">
        <f t="shared" si="17"/>
        <v>-420.52527672526236</v>
      </c>
    </row>
    <row r="1076" spans="1:15" s="225" customFormat="1" ht="31.5">
      <c r="A1076" s="532" t="s">
        <v>406</v>
      </c>
      <c r="B1076" s="533">
        <v>355</v>
      </c>
      <c r="C1076" s="532" t="s">
        <v>416</v>
      </c>
      <c r="D1076" s="532" t="s">
        <v>459</v>
      </c>
      <c r="E1076" s="533">
        <v>3550011</v>
      </c>
      <c r="F1076" s="533">
        <v>10652</v>
      </c>
      <c r="G1076" s="534">
        <v>37864</v>
      </c>
      <c r="H1076" s="533">
        <v>1</v>
      </c>
      <c r="I1076" s="532" t="s">
        <v>409</v>
      </c>
      <c r="J1076" s="532" t="s">
        <v>2175</v>
      </c>
      <c r="K1076" s="535">
        <v>6047.25</v>
      </c>
      <c r="L1076" s="536"/>
      <c r="M1076" s="537" t="s">
        <v>151</v>
      </c>
      <c r="N1076" s="537" t="s">
        <v>141</v>
      </c>
      <c r="O1076" s="538">
        <f t="shared" si="17"/>
        <v>2514.0843685943223</v>
      </c>
    </row>
    <row r="1077" spans="1:15" s="225" customFormat="1" ht="31.5">
      <c r="A1077" s="532" t="s">
        <v>406</v>
      </c>
      <c r="B1077" s="533">
        <v>355</v>
      </c>
      <c r="C1077" s="532" t="s">
        <v>416</v>
      </c>
      <c r="D1077" s="532" t="s">
        <v>459</v>
      </c>
      <c r="E1077" s="533">
        <v>3550011</v>
      </c>
      <c r="F1077" s="533">
        <v>13262</v>
      </c>
      <c r="G1077" s="534">
        <v>39813</v>
      </c>
      <c r="H1077" s="533">
        <v>1</v>
      </c>
      <c r="I1077" s="532" t="s">
        <v>409</v>
      </c>
      <c r="J1077" s="532" t="s">
        <v>2176</v>
      </c>
      <c r="K1077" s="535">
        <v>6023.23</v>
      </c>
      <c r="L1077" s="536"/>
      <c r="M1077" s="537" t="s">
        <v>151</v>
      </c>
      <c r="N1077" s="537" t="s">
        <v>141</v>
      </c>
      <c r="O1077" s="538">
        <f t="shared" si="17"/>
        <v>2504.0982911982105</v>
      </c>
    </row>
    <row r="1078" spans="1:15" s="225" customFormat="1" ht="31.5">
      <c r="A1078" s="532" t="s">
        <v>406</v>
      </c>
      <c r="B1078" s="533">
        <v>355</v>
      </c>
      <c r="C1078" s="532" t="s">
        <v>416</v>
      </c>
      <c r="D1078" s="532" t="s">
        <v>459</v>
      </c>
      <c r="E1078" s="533">
        <v>3550011</v>
      </c>
      <c r="F1078" s="533">
        <v>13274</v>
      </c>
      <c r="G1078" s="534">
        <v>39813</v>
      </c>
      <c r="H1078" s="533">
        <v>-1</v>
      </c>
      <c r="I1078" s="532" t="s">
        <v>409</v>
      </c>
      <c r="J1078" s="532" t="s">
        <v>2177</v>
      </c>
      <c r="K1078" s="535">
        <v>-1066.93</v>
      </c>
      <c r="L1078" s="536"/>
      <c r="M1078" s="537" t="s">
        <v>151</v>
      </c>
      <c r="N1078" s="537" t="s">
        <v>141</v>
      </c>
      <c r="O1078" s="538">
        <f t="shared" si="17"/>
        <v>-443.56559351512516</v>
      </c>
    </row>
    <row r="1079" spans="1:15" s="225" customFormat="1" ht="31.5">
      <c r="A1079" s="532" t="s">
        <v>406</v>
      </c>
      <c r="B1079" s="533">
        <v>355</v>
      </c>
      <c r="C1079" s="532" t="s">
        <v>416</v>
      </c>
      <c r="D1079" s="532" t="s">
        <v>459</v>
      </c>
      <c r="E1079" s="533">
        <v>3550011</v>
      </c>
      <c r="F1079" s="533">
        <v>13621</v>
      </c>
      <c r="G1079" s="534">
        <v>40543</v>
      </c>
      <c r="H1079" s="533">
        <v>1</v>
      </c>
      <c r="I1079" s="532" t="s">
        <v>2178</v>
      </c>
      <c r="J1079" s="532" t="s">
        <v>2179</v>
      </c>
      <c r="K1079" s="535">
        <v>11541.46</v>
      </c>
      <c r="L1079" s="536"/>
      <c r="M1079" s="537" t="s">
        <v>151</v>
      </c>
      <c r="N1079" s="537" t="s">
        <v>141</v>
      </c>
      <c r="O1079" s="538">
        <f t="shared" si="17"/>
        <v>4798.2478278153912</v>
      </c>
    </row>
    <row r="1080" spans="1:15" s="225" customFormat="1" ht="31.5">
      <c r="A1080" s="532" t="s">
        <v>406</v>
      </c>
      <c r="B1080" s="533">
        <v>355</v>
      </c>
      <c r="C1080" s="532" t="s">
        <v>416</v>
      </c>
      <c r="D1080" s="532" t="s">
        <v>460</v>
      </c>
      <c r="E1080" s="533">
        <v>3550013</v>
      </c>
      <c r="F1080" s="533">
        <v>1991</v>
      </c>
      <c r="G1080" s="534">
        <v>26145</v>
      </c>
      <c r="H1080" s="533">
        <v>1</v>
      </c>
      <c r="I1080" s="532" t="s">
        <v>409</v>
      </c>
      <c r="J1080" s="532" t="s">
        <v>2180</v>
      </c>
      <c r="K1080" s="535">
        <v>1182.05</v>
      </c>
      <c r="L1080" s="536"/>
      <c r="M1080" s="537" t="s">
        <v>151</v>
      </c>
      <c r="N1080" s="537" t="s">
        <v>141</v>
      </c>
      <c r="O1080" s="538">
        <f t="shared" si="17"/>
        <v>491.42559475743826</v>
      </c>
    </row>
    <row r="1081" spans="1:15" s="225" customFormat="1" ht="31.5">
      <c r="A1081" s="532" t="s">
        <v>406</v>
      </c>
      <c r="B1081" s="533">
        <v>355</v>
      </c>
      <c r="C1081" s="532" t="s">
        <v>416</v>
      </c>
      <c r="D1081" s="532" t="s">
        <v>2181</v>
      </c>
      <c r="E1081" s="533">
        <v>3550015</v>
      </c>
      <c r="F1081" s="533">
        <v>1999</v>
      </c>
      <c r="G1081" s="534">
        <v>28945</v>
      </c>
      <c r="H1081" s="533">
        <v>1</v>
      </c>
      <c r="I1081" s="532" t="s">
        <v>409</v>
      </c>
      <c r="J1081" s="532" t="s">
        <v>2005</v>
      </c>
      <c r="K1081" s="535">
        <v>4917.67</v>
      </c>
      <c r="L1081" s="536"/>
      <c r="M1081" s="537" t="s">
        <v>151</v>
      </c>
      <c r="N1081" s="537" t="s">
        <v>141</v>
      </c>
      <c r="O1081" s="538">
        <f t="shared" si="17"/>
        <v>2044.4726573079072</v>
      </c>
    </row>
    <row r="1082" spans="1:15" s="225" customFormat="1" ht="31.5">
      <c r="A1082" s="532" t="s">
        <v>406</v>
      </c>
      <c r="B1082" s="533">
        <v>355</v>
      </c>
      <c r="C1082" s="532" t="s">
        <v>416</v>
      </c>
      <c r="D1082" s="532" t="s">
        <v>2181</v>
      </c>
      <c r="E1082" s="533">
        <v>3550015</v>
      </c>
      <c r="F1082" s="533">
        <v>2000</v>
      </c>
      <c r="G1082" s="534">
        <v>28945</v>
      </c>
      <c r="H1082" s="533">
        <v>-1</v>
      </c>
      <c r="I1082" s="532" t="s">
        <v>409</v>
      </c>
      <c r="J1082" s="532" t="s">
        <v>2010</v>
      </c>
      <c r="K1082" s="535">
        <v>-1576.73</v>
      </c>
      <c r="L1082" s="536"/>
      <c r="M1082" s="537" t="s">
        <v>151</v>
      </c>
      <c r="N1082" s="537" t="s">
        <v>141</v>
      </c>
      <c r="O1082" s="538">
        <f t="shared" si="17"/>
        <v>-655.50990061494497</v>
      </c>
    </row>
    <row r="1083" spans="1:15" s="225" customFormat="1" ht="31.5">
      <c r="A1083" s="532" t="s">
        <v>406</v>
      </c>
      <c r="B1083" s="533">
        <v>355</v>
      </c>
      <c r="C1083" s="532" t="s">
        <v>416</v>
      </c>
      <c r="D1083" s="532" t="s">
        <v>2182</v>
      </c>
      <c r="E1083" s="533">
        <v>3550017</v>
      </c>
      <c r="F1083" s="533">
        <v>2004</v>
      </c>
      <c r="G1083" s="534">
        <v>28945</v>
      </c>
      <c r="H1083" s="533">
        <v>1</v>
      </c>
      <c r="I1083" s="532" t="s">
        <v>409</v>
      </c>
      <c r="J1083" s="532" t="s">
        <v>2005</v>
      </c>
      <c r="K1083" s="535">
        <v>5885.91</v>
      </c>
      <c r="L1083" s="536"/>
      <c r="M1083" s="537" t="s">
        <v>151</v>
      </c>
      <c r="N1083" s="537" t="s">
        <v>141</v>
      </c>
      <c r="O1083" s="538">
        <f t="shared" si="17"/>
        <v>2447.0088595564939</v>
      </c>
    </row>
    <row r="1084" spans="1:15" s="225" customFormat="1" ht="31.5">
      <c r="A1084" s="532" t="s">
        <v>406</v>
      </c>
      <c r="B1084" s="533">
        <v>355</v>
      </c>
      <c r="C1084" s="532" t="s">
        <v>416</v>
      </c>
      <c r="D1084" s="532" t="s">
        <v>2182</v>
      </c>
      <c r="E1084" s="533">
        <v>3550017</v>
      </c>
      <c r="F1084" s="533">
        <v>2005</v>
      </c>
      <c r="G1084" s="534">
        <v>28945</v>
      </c>
      <c r="H1084" s="533">
        <v>-1</v>
      </c>
      <c r="I1084" s="532" t="s">
        <v>409</v>
      </c>
      <c r="J1084" s="532" t="s">
        <v>2010</v>
      </c>
      <c r="K1084" s="535">
        <v>-2036.83</v>
      </c>
      <c r="L1084" s="536"/>
      <c r="M1084" s="537" t="s">
        <v>151</v>
      </c>
      <c r="N1084" s="537" t="s">
        <v>141</v>
      </c>
      <c r="O1084" s="538">
        <f t="shared" si="17"/>
        <v>-846.79192434312677</v>
      </c>
    </row>
    <row r="1085" spans="1:15" s="225" customFormat="1" ht="31.5">
      <c r="A1085" s="532" t="s">
        <v>406</v>
      </c>
      <c r="B1085" s="533">
        <v>355</v>
      </c>
      <c r="C1085" s="532" t="s">
        <v>416</v>
      </c>
      <c r="D1085" s="532" t="s">
        <v>422</v>
      </c>
      <c r="E1085" s="533">
        <v>3550018</v>
      </c>
      <c r="F1085" s="533">
        <v>2006</v>
      </c>
      <c r="G1085" s="534">
        <v>24958</v>
      </c>
      <c r="H1085" s="533">
        <v>1407</v>
      </c>
      <c r="I1085" s="532" t="s">
        <v>409</v>
      </c>
      <c r="J1085" s="532" t="s">
        <v>2183</v>
      </c>
      <c r="K1085" s="535">
        <v>60975.14</v>
      </c>
      <c r="L1085" s="536"/>
      <c r="M1085" s="537" t="s">
        <v>151</v>
      </c>
      <c r="N1085" s="537" t="s">
        <v>141</v>
      </c>
      <c r="O1085" s="538">
        <f t="shared" si="17"/>
        <v>25349.811293869181</v>
      </c>
    </row>
    <row r="1086" spans="1:15" s="225" customFormat="1" ht="31.5">
      <c r="A1086" s="532" t="s">
        <v>406</v>
      </c>
      <c r="B1086" s="533">
        <v>355</v>
      </c>
      <c r="C1086" s="532" t="s">
        <v>416</v>
      </c>
      <c r="D1086" s="532" t="s">
        <v>422</v>
      </c>
      <c r="E1086" s="533">
        <v>3550018</v>
      </c>
      <c r="F1086" s="533">
        <v>2007</v>
      </c>
      <c r="G1086" s="534">
        <v>24958</v>
      </c>
      <c r="H1086" s="533">
        <v>51</v>
      </c>
      <c r="I1086" s="532" t="s">
        <v>409</v>
      </c>
      <c r="J1086" s="532" t="s">
        <v>1997</v>
      </c>
      <c r="K1086" s="535">
        <v>892.36</v>
      </c>
      <c r="L1086" s="536"/>
      <c r="M1086" s="537" t="s">
        <v>151</v>
      </c>
      <c r="N1086" s="537" t="s">
        <v>141</v>
      </c>
      <c r="O1086" s="538">
        <f t="shared" si="17"/>
        <v>370.98984284738179</v>
      </c>
    </row>
    <row r="1087" spans="1:15" s="225" customFormat="1" ht="31.5">
      <c r="A1087" s="532" t="s">
        <v>406</v>
      </c>
      <c r="B1087" s="533">
        <v>355</v>
      </c>
      <c r="C1087" s="532" t="s">
        <v>416</v>
      </c>
      <c r="D1087" s="532" t="s">
        <v>422</v>
      </c>
      <c r="E1087" s="533">
        <v>3550018</v>
      </c>
      <c r="F1087" s="533">
        <v>2008</v>
      </c>
      <c r="G1087" s="534">
        <v>24958</v>
      </c>
      <c r="H1087" s="533">
        <v>16</v>
      </c>
      <c r="I1087" s="532" t="s">
        <v>409</v>
      </c>
      <c r="J1087" s="532" t="s">
        <v>1997</v>
      </c>
      <c r="K1087" s="535">
        <v>378.6</v>
      </c>
      <c r="L1087" s="536"/>
      <c r="M1087" s="537" t="s">
        <v>151</v>
      </c>
      <c r="N1087" s="537" t="s">
        <v>141</v>
      </c>
      <c r="O1087" s="538">
        <f t="shared" si="17"/>
        <v>157.39920491956022</v>
      </c>
    </row>
    <row r="1088" spans="1:15" s="225" customFormat="1" ht="31.5">
      <c r="A1088" s="532" t="s">
        <v>406</v>
      </c>
      <c r="B1088" s="533">
        <v>355</v>
      </c>
      <c r="C1088" s="532" t="s">
        <v>416</v>
      </c>
      <c r="D1088" s="532" t="s">
        <v>422</v>
      </c>
      <c r="E1088" s="533">
        <v>3550018</v>
      </c>
      <c r="F1088" s="533">
        <v>2009</v>
      </c>
      <c r="G1088" s="534">
        <v>24958</v>
      </c>
      <c r="H1088" s="533">
        <v>166</v>
      </c>
      <c r="I1088" s="532" t="s">
        <v>409</v>
      </c>
      <c r="J1088" s="532" t="s">
        <v>1998</v>
      </c>
      <c r="K1088" s="535">
        <v>19005.8</v>
      </c>
      <c r="L1088" s="536"/>
      <c r="M1088" s="537" t="s">
        <v>151</v>
      </c>
      <c r="N1088" s="537" t="s">
        <v>141</v>
      </c>
      <c r="O1088" s="538">
        <f t="shared" si="17"/>
        <v>7901.4733461705682</v>
      </c>
    </row>
    <row r="1089" spans="1:15" s="225" customFormat="1" ht="31.5">
      <c r="A1089" s="532" t="s">
        <v>406</v>
      </c>
      <c r="B1089" s="533">
        <v>355</v>
      </c>
      <c r="C1089" s="532" t="s">
        <v>416</v>
      </c>
      <c r="D1089" s="532" t="s">
        <v>422</v>
      </c>
      <c r="E1089" s="533">
        <v>3550018</v>
      </c>
      <c r="F1089" s="533">
        <v>2010</v>
      </c>
      <c r="G1089" s="534">
        <v>24958</v>
      </c>
      <c r="H1089" s="533">
        <v>125</v>
      </c>
      <c r="I1089" s="532" t="s">
        <v>409</v>
      </c>
      <c r="J1089" s="532" t="s">
        <v>1999</v>
      </c>
      <c r="K1089" s="535">
        <v>14027.64</v>
      </c>
      <c r="L1089" s="536"/>
      <c r="M1089" s="537" t="s">
        <v>151</v>
      </c>
      <c r="N1089" s="537" t="s">
        <v>141</v>
      </c>
      <c r="O1089" s="538">
        <f t="shared" si="17"/>
        <v>5831.8525697248269</v>
      </c>
    </row>
    <row r="1090" spans="1:15" s="225" customFormat="1" ht="31.5">
      <c r="A1090" s="532" t="s">
        <v>406</v>
      </c>
      <c r="B1090" s="533">
        <v>355</v>
      </c>
      <c r="C1090" s="532" t="s">
        <v>416</v>
      </c>
      <c r="D1090" s="532" t="s">
        <v>422</v>
      </c>
      <c r="E1090" s="533">
        <v>3550018</v>
      </c>
      <c r="F1090" s="533">
        <v>2011</v>
      </c>
      <c r="G1090" s="534">
        <v>24958</v>
      </c>
      <c r="H1090" s="533">
        <v>360</v>
      </c>
      <c r="I1090" s="532" t="s">
        <v>409</v>
      </c>
      <c r="J1090" s="532" t="s">
        <v>2000</v>
      </c>
      <c r="K1090" s="535">
        <v>43561.58</v>
      </c>
      <c r="L1090" s="536"/>
      <c r="M1090" s="537" t="s">
        <v>151</v>
      </c>
      <c r="N1090" s="537" t="s">
        <v>141</v>
      </c>
      <c r="O1090" s="538">
        <f t="shared" si="17"/>
        <v>18110.295977389898</v>
      </c>
    </row>
    <row r="1091" spans="1:15" s="225" customFormat="1" ht="31.5">
      <c r="A1091" s="532" t="s">
        <v>406</v>
      </c>
      <c r="B1091" s="533">
        <v>355</v>
      </c>
      <c r="C1091" s="532" t="s">
        <v>416</v>
      </c>
      <c r="D1091" s="532" t="s">
        <v>422</v>
      </c>
      <c r="E1091" s="533">
        <v>3550018</v>
      </c>
      <c r="F1091" s="533">
        <v>2012</v>
      </c>
      <c r="G1091" s="534">
        <v>24958</v>
      </c>
      <c r="H1091" s="533">
        <v>1</v>
      </c>
      <c r="I1091" s="532" t="s">
        <v>409</v>
      </c>
      <c r="J1091" s="532" t="s">
        <v>2094</v>
      </c>
      <c r="K1091" s="535">
        <v>362.06</v>
      </c>
      <c r="L1091" s="536"/>
      <c r="M1091" s="537" t="s">
        <v>151</v>
      </c>
      <c r="N1091" s="537" t="s">
        <v>141</v>
      </c>
      <c r="O1091" s="538">
        <f t="shared" si="17"/>
        <v>150.52286353189638</v>
      </c>
    </row>
    <row r="1092" spans="1:15" s="225" customFormat="1" ht="31.5">
      <c r="A1092" s="532" t="s">
        <v>406</v>
      </c>
      <c r="B1092" s="533">
        <v>355</v>
      </c>
      <c r="C1092" s="532" t="s">
        <v>416</v>
      </c>
      <c r="D1092" s="532" t="s">
        <v>422</v>
      </c>
      <c r="E1092" s="533">
        <v>3550018</v>
      </c>
      <c r="F1092" s="533">
        <v>2016</v>
      </c>
      <c r="G1092" s="534">
        <v>25081</v>
      </c>
      <c r="H1092" s="533">
        <v>-40</v>
      </c>
      <c r="I1092" s="532" t="s">
        <v>409</v>
      </c>
      <c r="J1092" s="532" t="s">
        <v>2184</v>
      </c>
      <c r="K1092" s="535">
        <v>-172.99</v>
      </c>
      <c r="L1092" s="536"/>
      <c r="M1092" s="537" t="s">
        <v>151</v>
      </c>
      <c r="N1092" s="537" t="s">
        <v>141</v>
      </c>
      <c r="O1092" s="538">
        <f t="shared" si="17"/>
        <v>-71.918881296974959</v>
      </c>
    </row>
    <row r="1093" spans="1:15" s="225" customFormat="1" ht="31.5">
      <c r="A1093" s="532" t="s">
        <v>406</v>
      </c>
      <c r="B1093" s="533">
        <v>355</v>
      </c>
      <c r="C1093" s="532" t="s">
        <v>416</v>
      </c>
      <c r="D1093" s="532" t="s">
        <v>422</v>
      </c>
      <c r="E1093" s="533">
        <v>3550018</v>
      </c>
      <c r="F1093" s="533">
        <v>2017</v>
      </c>
      <c r="G1093" s="534">
        <v>25262</v>
      </c>
      <c r="H1093" s="539"/>
      <c r="I1093" s="532" t="s">
        <v>409</v>
      </c>
      <c r="J1093" s="532" t="s">
        <v>2068</v>
      </c>
      <c r="K1093" s="535">
        <v>20828.66</v>
      </c>
      <c r="L1093" s="536"/>
      <c r="M1093" s="537" t="s">
        <v>151</v>
      </c>
      <c r="N1093" s="537" t="s">
        <v>141</v>
      </c>
      <c r="O1093" s="538">
        <f t="shared" si="17"/>
        <v>8659.3093595875507</v>
      </c>
    </row>
    <row r="1094" spans="1:15" s="225" customFormat="1" ht="31.5">
      <c r="A1094" s="532" t="s">
        <v>406</v>
      </c>
      <c r="B1094" s="533">
        <v>355</v>
      </c>
      <c r="C1094" s="532" t="s">
        <v>416</v>
      </c>
      <c r="D1094" s="532" t="s">
        <v>422</v>
      </c>
      <c r="E1094" s="533">
        <v>3550018</v>
      </c>
      <c r="F1094" s="533">
        <v>2018</v>
      </c>
      <c r="G1094" s="534">
        <v>25507</v>
      </c>
      <c r="H1094" s="533">
        <v>51</v>
      </c>
      <c r="I1094" s="532" t="s">
        <v>409</v>
      </c>
      <c r="J1094" s="532" t="s">
        <v>2008</v>
      </c>
      <c r="K1094" s="535">
        <v>2111.5</v>
      </c>
      <c r="L1094" s="536"/>
      <c r="M1094" s="537" t="s">
        <v>151</v>
      </c>
      <c r="N1094" s="537" t="s">
        <v>141</v>
      </c>
      <c r="O1094" s="538">
        <f t="shared" si="17"/>
        <v>877.83523821355357</v>
      </c>
    </row>
    <row r="1095" spans="1:15" s="225" customFormat="1" ht="31.5">
      <c r="A1095" s="532" t="s">
        <v>406</v>
      </c>
      <c r="B1095" s="533">
        <v>355</v>
      </c>
      <c r="C1095" s="532" t="s">
        <v>416</v>
      </c>
      <c r="D1095" s="532" t="s">
        <v>422</v>
      </c>
      <c r="E1095" s="533">
        <v>3550018</v>
      </c>
      <c r="F1095" s="533">
        <v>2021</v>
      </c>
      <c r="G1095" s="534">
        <v>25293</v>
      </c>
      <c r="H1095" s="533">
        <v>14</v>
      </c>
      <c r="I1095" s="532" t="s">
        <v>409</v>
      </c>
      <c r="J1095" s="532" t="s">
        <v>2166</v>
      </c>
      <c r="K1095" s="535">
        <v>914.77</v>
      </c>
      <c r="L1095" s="536"/>
      <c r="M1095" s="537" t="s">
        <v>151</v>
      </c>
      <c r="N1095" s="537" t="s">
        <v>141</v>
      </c>
      <c r="O1095" s="538">
        <f t="shared" si="17"/>
        <v>380.30657866948252</v>
      </c>
    </row>
    <row r="1096" spans="1:15" s="225" customFormat="1" ht="31.5">
      <c r="A1096" s="532" t="s">
        <v>406</v>
      </c>
      <c r="B1096" s="533">
        <v>355</v>
      </c>
      <c r="C1096" s="532" t="s">
        <v>416</v>
      </c>
      <c r="D1096" s="532" t="s">
        <v>422</v>
      </c>
      <c r="E1096" s="533">
        <v>3550018</v>
      </c>
      <c r="F1096" s="533">
        <v>2022</v>
      </c>
      <c r="G1096" s="534">
        <v>25293</v>
      </c>
      <c r="H1096" s="533">
        <v>12</v>
      </c>
      <c r="I1096" s="532" t="s">
        <v>409</v>
      </c>
      <c r="J1096" s="532" t="s">
        <v>2012</v>
      </c>
      <c r="K1096" s="535">
        <v>1044.3599999999999</v>
      </c>
      <c r="L1096" s="536"/>
      <c r="M1096" s="537" t="s">
        <v>151</v>
      </c>
      <c r="N1096" s="537" t="s">
        <v>141</v>
      </c>
      <c r="O1096" s="538">
        <f t="shared" si="17"/>
        <v>434.18233927573129</v>
      </c>
    </row>
    <row r="1097" spans="1:15" s="225" customFormat="1" ht="31.5">
      <c r="A1097" s="532" t="s">
        <v>406</v>
      </c>
      <c r="B1097" s="533">
        <v>355</v>
      </c>
      <c r="C1097" s="532" t="s">
        <v>416</v>
      </c>
      <c r="D1097" s="532" t="s">
        <v>422</v>
      </c>
      <c r="E1097" s="533">
        <v>3550018</v>
      </c>
      <c r="F1097" s="533">
        <v>2025</v>
      </c>
      <c r="G1097" s="534">
        <v>25507</v>
      </c>
      <c r="H1097" s="533">
        <v>33</v>
      </c>
      <c r="I1097" s="532" t="s">
        <v>409</v>
      </c>
      <c r="J1097" s="532" t="s">
        <v>1997</v>
      </c>
      <c r="K1097" s="535">
        <v>4614.75</v>
      </c>
      <c r="L1097" s="536"/>
      <c r="M1097" s="537" t="s">
        <v>151</v>
      </c>
      <c r="N1097" s="537" t="s">
        <v>141</v>
      </c>
      <c r="O1097" s="538">
        <f t="shared" si="17"/>
        <v>1918.5366637679356</v>
      </c>
    </row>
    <row r="1098" spans="1:15" s="225" customFormat="1" ht="31.5">
      <c r="A1098" s="532" t="s">
        <v>406</v>
      </c>
      <c r="B1098" s="533">
        <v>355</v>
      </c>
      <c r="C1098" s="532" t="s">
        <v>416</v>
      </c>
      <c r="D1098" s="532" t="s">
        <v>422</v>
      </c>
      <c r="E1098" s="533">
        <v>3550018</v>
      </c>
      <c r="F1098" s="533">
        <v>2026</v>
      </c>
      <c r="G1098" s="534">
        <v>25537</v>
      </c>
      <c r="H1098" s="533">
        <v>2</v>
      </c>
      <c r="I1098" s="532" t="s">
        <v>409</v>
      </c>
      <c r="J1098" s="532" t="s">
        <v>2185</v>
      </c>
      <c r="K1098" s="535">
        <v>522.17999999999995</v>
      </c>
      <c r="L1098" s="536"/>
      <c r="M1098" s="537" t="s">
        <v>151</v>
      </c>
      <c r="N1098" s="537" t="s">
        <v>141</v>
      </c>
      <c r="O1098" s="538">
        <f t="shared" si="17"/>
        <v>217.09116963786565</v>
      </c>
    </row>
    <row r="1099" spans="1:15" s="225" customFormat="1" ht="31.5">
      <c r="A1099" s="532" t="s">
        <v>406</v>
      </c>
      <c r="B1099" s="533">
        <v>355</v>
      </c>
      <c r="C1099" s="532" t="s">
        <v>416</v>
      </c>
      <c r="D1099" s="532" t="s">
        <v>422</v>
      </c>
      <c r="E1099" s="533">
        <v>3550018</v>
      </c>
      <c r="F1099" s="533">
        <v>2027</v>
      </c>
      <c r="G1099" s="534">
        <v>25627</v>
      </c>
      <c r="H1099" s="533">
        <v>20</v>
      </c>
      <c r="I1099" s="532" t="s">
        <v>409</v>
      </c>
      <c r="J1099" s="532" t="s">
        <v>2120</v>
      </c>
      <c r="K1099" s="535">
        <v>982.88</v>
      </c>
      <c r="L1099" s="536"/>
      <c r="M1099" s="537" t="s">
        <v>151</v>
      </c>
      <c r="N1099" s="537" t="s">
        <v>141</v>
      </c>
      <c r="O1099" s="538">
        <f t="shared" si="17"/>
        <v>408.62263743089625</v>
      </c>
    </row>
    <row r="1100" spans="1:15" s="225" customFormat="1" ht="31.5">
      <c r="A1100" s="532" t="s">
        <v>406</v>
      </c>
      <c r="B1100" s="533">
        <v>355</v>
      </c>
      <c r="C1100" s="532" t="s">
        <v>416</v>
      </c>
      <c r="D1100" s="532" t="s">
        <v>422</v>
      </c>
      <c r="E1100" s="533">
        <v>3550018</v>
      </c>
      <c r="F1100" s="533">
        <v>2028</v>
      </c>
      <c r="G1100" s="534">
        <v>25627</v>
      </c>
      <c r="H1100" s="533">
        <v>10</v>
      </c>
      <c r="I1100" s="532" t="s">
        <v>409</v>
      </c>
      <c r="J1100" s="532" t="s">
        <v>2069</v>
      </c>
      <c r="K1100" s="535">
        <v>136.88</v>
      </c>
      <c r="L1100" s="536"/>
      <c r="M1100" s="537" t="s">
        <v>151</v>
      </c>
      <c r="N1100" s="537" t="s">
        <v>141</v>
      </c>
      <c r="O1100" s="538">
        <f t="shared" si="17"/>
        <v>56.906505994161115</v>
      </c>
    </row>
    <row r="1101" spans="1:15" s="225" customFormat="1" ht="31.5">
      <c r="A1101" s="532" t="s">
        <v>406</v>
      </c>
      <c r="B1101" s="533">
        <v>355</v>
      </c>
      <c r="C1101" s="532" t="s">
        <v>416</v>
      </c>
      <c r="D1101" s="532" t="s">
        <v>422</v>
      </c>
      <c r="E1101" s="533">
        <v>3550018</v>
      </c>
      <c r="F1101" s="533">
        <v>2029</v>
      </c>
      <c r="G1101" s="534">
        <v>25627</v>
      </c>
      <c r="H1101" s="539"/>
      <c r="I1101" s="532" t="s">
        <v>409</v>
      </c>
      <c r="J1101" s="532" t="s">
        <v>2186</v>
      </c>
      <c r="K1101" s="535">
        <v>2013.46</v>
      </c>
      <c r="L1101" s="536"/>
      <c r="M1101" s="537" t="s">
        <v>151</v>
      </c>
      <c r="N1101" s="537" t="s">
        <v>141</v>
      </c>
      <c r="O1101" s="538">
        <f t="shared" si="17"/>
        <v>837.07607801726806</v>
      </c>
    </row>
    <row r="1102" spans="1:15" s="225" customFormat="1" ht="31.5">
      <c r="A1102" s="532" t="s">
        <v>406</v>
      </c>
      <c r="B1102" s="533">
        <v>355</v>
      </c>
      <c r="C1102" s="532" t="s">
        <v>416</v>
      </c>
      <c r="D1102" s="532" t="s">
        <v>422</v>
      </c>
      <c r="E1102" s="533">
        <v>3550018</v>
      </c>
      <c r="F1102" s="533">
        <v>2030</v>
      </c>
      <c r="G1102" s="534">
        <v>25780</v>
      </c>
      <c r="H1102" s="533">
        <v>-67</v>
      </c>
      <c r="I1102" s="532" t="s">
        <v>409</v>
      </c>
      <c r="J1102" s="532" t="s">
        <v>2014</v>
      </c>
      <c r="K1102" s="535">
        <v>-1270.96</v>
      </c>
      <c r="L1102" s="536"/>
      <c r="M1102" s="537" t="s">
        <v>151</v>
      </c>
      <c r="N1102" s="537" t="s">
        <v>141</v>
      </c>
      <c r="O1102" s="538">
        <f t="shared" si="17"/>
        <v>-528.38904776694199</v>
      </c>
    </row>
    <row r="1103" spans="1:15" s="225" customFormat="1" ht="31.5">
      <c r="A1103" s="532" t="s">
        <v>406</v>
      </c>
      <c r="B1103" s="533">
        <v>355</v>
      </c>
      <c r="C1103" s="532" t="s">
        <v>416</v>
      </c>
      <c r="D1103" s="532" t="s">
        <v>422</v>
      </c>
      <c r="E1103" s="533">
        <v>3550018</v>
      </c>
      <c r="F1103" s="533">
        <v>2031</v>
      </c>
      <c r="G1103" s="534">
        <v>25780</v>
      </c>
      <c r="H1103" s="533">
        <v>72</v>
      </c>
      <c r="I1103" s="532" t="s">
        <v>409</v>
      </c>
      <c r="J1103" s="532" t="s">
        <v>2015</v>
      </c>
      <c r="K1103" s="535">
        <v>14910.2</v>
      </c>
      <c r="L1103" s="536"/>
      <c r="M1103" s="537" t="s">
        <v>151</v>
      </c>
      <c r="N1103" s="537" t="s">
        <v>141</v>
      </c>
      <c r="O1103" s="538">
        <f t="shared" si="17"/>
        <v>6198.7681595130125</v>
      </c>
    </row>
    <row r="1104" spans="1:15" s="225" customFormat="1" ht="31.5">
      <c r="A1104" s="532" t="s">
        <v>406</v>
      </c>
      <c r="B1104" s="533">
        <v>355</v>
      </c>
      <c r="C1104" s="532" t="s">
        <v>416</v>
      </c>
      <c r="D1104" s="532" t="s">
        <v>422</v>
      </c>
      <c r="E1104" s="533">
        <v>3550018</v>
      </c>
      <c r="F1104" s="533">
        <v>2033</v>
      </c>
      <c r="G1104" s="534">
        <v>25902</v>
      </c>
      <c r="H1104" s="539"/>
      <c r="I1104" s="532" t="s">
        <v>409</v>
      </c>
      <c r="J1104" s="532" t="s">
        <v>2187</v>
      </c>
      <c r="K1104" s="535">
        <v>825.82</v>
      </c>
      <c r="L1104" s="536"/>
      <c r="M1104" s="537" t="s">
        <v>151</v>
      </c>
      <c r="N1104" s="537" t="s">
        <v>141</v>
      </c>
      <c r="O1104" s="538">
        <f t="shared" si="17"/>
        <v>343.32649605565558</v>
      </c>
    </row>
    <row r="1105" spans="1:15" s="225" customFormat="1" ht="31.5">
      <c r="A1105" s="532" t="s">
        <v>406</v>
      </c>
      <c r="B1105" s="533">
        <v>355</v>
      </c>
      <c r="C1105" s="532" t="s">
        <v>416</v>
      </c>
      <c r="D1105" s="532" t="s">
        <v>422</v>
      </c>
      <c r="E1105" s="533">
        <v>3550018</v>
      </c>
      <c r="F1105" s="533">
        <v>2034</v>
      </c>
      <c r="G1105" s="534">
        <v>25902</v>
      </c>
      <c r="H1105" s="533">
        <v>-2</v>
      </c>
      <c r="I1105" s="532" t="s">
        <v>409</v>
      </c>
      <c r="J1105" s="532" t="s">
        <v>2188</v>
      </c>
      <c r="K1105" s="535">
        <v>-138.72</v>
      </c>
      <c r="L1105" s="536"/>
      <c r="M1105" s="537" t="s">
        <v>151</v>
      </c>
      <c r="N1105" s="537" t="s">
        <v>141</v>
      </c>
      <c r="O1105" s="538">
        <f t="shared" si="17"/>
        <v>-57.671467793030615</v>
      </c>
    </row>
    <row r="1106" spans="1:15" s="225" customFormat="1" ht="31.5">
      <c r="A1106" s="532" t="s">
        <v>406</v>
      </c>
      <c r="B1106" s="533">
        <v>355</v>
      </c>
      <c r="C1106" s="532" t="s">
        <v>416</v>
      </c>
      <c r="D1106" s="532" t="s">
        <v>422</v>
      </c>
      <c r="E1106" s="533">
        <v>3550018</v>
      </c>
      <c r="F1106" s="533">
        <v>2036</v>
      </c>
      <c r="G1106" s="534">
        <v>26145</v>
      </c>
      <c r="H1106" s="533">
        <v>48</v>
      </c>
      <c r="I1106" s="532" t="s">
        <v>409</v>
      </c>
      <c r="J1106" s="532" t="s">
        <v>2016</v>
      </c>
      <c r="K1106" s="535">
        <v>8898.24</v>
      </c>
      <c r="L1106" s="536"/>
      <c r="M1106" s="537" t="s">
        <v>151</v>
      </c>
      <c r="N1106" s="537" t="s">
        <v>141</v>
      </c>
      <c r="O1106" s="538">
        <f t="shared" si="17"/>
        <v>3699.3552593328773</v>
      </c>
    </row>
    <row r="1107" spans="1:15" s="225" customFormat="1" ht="31.5">
      <c r="A1107" s="532" t="s">
        <v>406</v>
      </c>
      <c r="B1107" s="533">
        <v>355</v>
      </c>
      <c r="C1107" s="532" t="s">
        <v>416</v>
      </c>
      <c r="D1107" s="532" t="s">
        <v>422</v>
      </c>
      <c r="E1107" s="533">
        <v>3550018</v>
      </c>
      <c r="F1107" s="533">
        <v>2037</v>
      </c>
      <c r="G1107" s="534">
        <v>26176</v>
      </c>
      <c r="H1107" s="533">
        <v>1</v>
      </c>
      <c r="I1107" s="532" t="s">
        <v>409</v>
      </c>
      <c r="J1107" s="532" t="s">
        <v>2189</v>
      </c>
      <c r="K1107" s="535">
        <v>32.049999999999997</v>
      </c>
      <c r="L1107" s="536"/>
      <c r="M1107" s="537" t="s">
        <v>151</v>
      </c>
      <c r="N1107" s="537" t="s">
        <v>141</v>
      </c>
      <c r="O1107" s="538">
        <f t="shared" si="17"/>
        <v>13.324470464003973</v>
      </c>
    </row>
    <row r="1108" spans="1:15" s="225" customFormat="1" ht="31.5">
      <c r="A1108" s="532" t="s">
        <v>406</v>
      </c>
      <c r="B1108" s="533">
        <v>355</v>
      </c>
      <c r="C1108" s="532" t="s">
        <v>416</v>
      </c>
      <c r="D1108" s="532" t="s">
        <v>422</v>
      </c>
      <c r="E1108" s="533">
        <v>3550018</v>
      </c>
      <c r="F1108" s="533">
        <v>2038</v>
      </c>
      <c r="G1108" s="534">
        <v>26329</v>
      </c>
      <c r="H1108" s="539"/>
      <c r="I1108" s="532" t="s">
        <v>409</v>
      </c>
      <c r="J1108" s="532" t="s">
        <v>1995</v>
      </c>
      <c r="K1108" s="535">
        <v>102</v>
      </c>
      <c r="L1108" s="536"/>
      <c r="M1108" s="537" t="s">
        <v>151</v>
      </c>
      <c r="N1108" s="537" t="s">
        <v>141</v>
      </c>
      <c r="O1108" s="538">
        <f t="shared" si="17"/>
        <v>42.405491024287215</v>
      </c>
    </row>
    <row r="1109" spans="1:15" s="225" customFormat="1" ht="31.5">
      <c r="A1109" s="532" t="s">
        <v>406</v>
      </c>
      <c r="B1109" s="533">
        <v>355</v>
      </c>
      <c r="C1109" s="532" t="s">
        <v>416</v>
      </c>
      <c r="D1109" s="532" t="s">
        <v>422</v>
      </c>
      <c r="E1109" s="533">
        <v>3550018</v>
      </c>
      <c r="F1109" s="533">
        <v>2039</v>
      </c>
      <c r="G1109" s="534">
        <v>26389</v>
      </c>
      <c r="H1109" s="533">
        <v>4</v>
      </c>
      <c r="I1109" s="532" t="s">
        <v>409</v>
      </c>
      <c r="J1109" s="532" t="s">
        <v>2190</v>
      </c>
      <c r="K1109" s="535">
        <v>507.03</v>
      </c>
      <c r="L1109" s="536"/>
      <c r="M1109" s="537" t="s">
        <v>151</v>
      </c>
      <c r="N1109" s="537" t="s">
        <v>141</v>
      </c>
      <c r="O1109" s="538">
        <f t="shared" si="17"/>
        <v>210.79270700043477</v>
      </c>
    </row>
    <row r="1110" spans="1:15" s="225" customFormat="1" ht="31.5">
      <c r="A1110" s="532" t="s">
        <v>406</v>
      </c>
      <c r="B1110" s="533">
        <v>355</v>
      </c>
      <c r="C1110" s="532" t="s">
        <v>416</v>
      </c>
      <c r="D1110" s="532" t="s">
        <v>422</v>
      </c>
      <c r="E1110" s="533">
        <v>3550018</v>
      </c>
      <c r="F1110" s="533">
        <v>2040</v>
      </c>
      <c r="G1110" s="534">
        <v>26389</v>
      </c>
      <c r="H1110" s="533">
        <v>7</v>
      </c>
      <c r="I1110" s="532" t="s">
        <v>409</v>
      </c>
      <c r="J1110" s="532" t="s">
        <v>2123</v>
      </c>
      <c r="K1110" s="535">
        <v>231.9</v>
      </c>
      <c r="L1110" s="536"/>
      <c r="M1110" s="537" t="s">
        <v>151</v>
      </c>
      <c r="N1110" s="537" t="s">
        <v>141</v>
      </c>
      <c r="O1110" s="538">
        <f t="shared" si="17"/>
        <v>96.410131064041238</v>
      </c>
    </row>
    <row r="1111" spans="1:15" s="225" customFormat="1" ht="31.5">
      <c r="A1111" s="532" t="s">
        <v>406</v>
      </c>
      <c r="B1111" s="533">
        <v>355</v>
      </c>
      <c r="C1111" s="532" t="s">
        <v>416</v>
      </c>
      <c r="D1111" s="532" t="s">
        <v>422</v>
      </c>
      <c r="E1111" s="533">
        <v>3550018</v>
      </c>
      <c r="F1111" s="533">
        <v>2041</v>
      </c>
      <c r="G1111" s="534">
        <v>26389</v>
      </c>
      <c r="H1111" s="539"/>
      <c r="I1111" s="532" t="s">
        <v>409</v>
      </c>
      <c r="J1111" s="532" t="s">
        <v>2191</v>
      </c>
      <c r="K1111" s="535">
        <v>516.16</v>
      </c>
      <c r="L1111" s="536"/>
      <c r="M1111" s="537" t="s">
        <v>151</v>
      </c>
      <c r="N1111" s="537" t="s">
        <v>141</v>
      </c>
      <c r="O1111" s="538">
        <f t="shared" si="17"/>
        <v>214.58841418721656</v>
      </c>
    </row>
    <row r="1112" spans="1:15" s="225" customFormat="1" ht="31.5">
      <c r="A1112" s="532" t="s">
        <v>406</v>
      </c>
      <c r="B1112" s="533">
        <v>355</v>
      </c>
      <c r="C1112" s="532" t="s">
        <v>416</v>
      </c>
      <c r="D1112" s="532" t="s">
        <v>422</v>
      </c>
      <c r="E1112" s="533">
        <v>3550018</v>
      </c>
      <c r="F1112" s="533">
        <v>2042</v>
      </c>
      <c r="G1112" s="534">
        <v>26389</v>
      </c>
      <c r="H1112" s="533">
        <v>29</v>
      </c>
      <c r="I1112" s="532" t="s">
        <v>409</v>
      </c>
      <c r="J1112" s="532" t="s">
        <v>2192</v>
      </c>
      <c r="K1112" s="535">
        <v>461.33</v>
      </c>
      <c r="L1112" s="536"/>
      <c r="M1112" s="537" t="s">
        <v>151</v>
      </c>
      <c r="N1112" s="537" t="s">
        <v>141</v>
      </c>
      <c r="O1112" s="538">
        <f t="shared" si="17"/>
        <v>191.79338406112177</v>
      </c>
    </row>
    <row r="1113" spans="1:15" s="225" customFormat="1" ht="31.5">
      <c r="A1113" s="532" t="s">
        <v>406</v>
      </c>
      <c r="B1113" s="533">
        <v>355</v>
      </c>
      <c r="C1113" s="532" t="s">
        <v>416</v>
      </c>
      <c r="D1113" s="532" t="s">
        <v>422</v>
      </c>
      <c r="E1113" s="533">
        <v>3550018</v>
      </c>
      <c r="F1113" s="533">
        <v>2043</v>
      </c>
      <c r="G1113" s="534">
        <v>26542</v>
      </c>
      <c r="H1113" s="533">
        <v>31</v>
      </c>
      <c r="I1113" s="532" t="s">
        <v>409</v>
      </c>
      <c r="J1113" s="532" t="s">
        <v>2071</v>
      </c>
      <c r="K1113" s="535">
        <v>995.23</v>
      </c>
      <c r="L1113" s="536"/>
      <c r="M1113" s="537" t="s">
        <v>151</v>
      </c>
      <c r="N1113" s="537" t="s">
        <v>141</v>
      </c>
      <c r="O1113" s="538">
        <f t="shared" si="17"/>
        <v>413.75702776569966</v>
      </c>
    </row>
    <row r="1114" spans="1:15" s="225" customFormat="1" ht="31.5">
      <c r="A1114" s="532" t="s">
        <v>406</v>
      </c>
      <c r="B1114" s="533">
        <v>355</v>
      </c>
      <c r="C1114" s="532" t="s">
        <v>416</v>
      </c>
      <c r="D1114" s="532" t="s">
        <v>422</v>
      </c>
      <c r="E1114" s="533">
        <v>3550018</v>
      </c>
      <c r="F1114" s="533">
        <v>2044</v>
      </c>
      <c r="G1114" s="534">
        <v>26542</v>
      </c>
      <c r="H1114" s="533">
        <v>14</v>
      </c>
      <c r="I1114" s="532" t="s">
        <v>409</v>
      </c>
      <c r="J1114" s="532" t="s">
        <v>2018</v>
      </c>
      <c r="K1114" s="535">
        <v>866.74</v>
      </c>
      <c r="L1114" s="536"/>
      <c r="M1114" s="537" t="s">
        <v>151</v>
      </c>
      <c r="N1114" s="537" t="s">
        <v>141</v>
      </c>
      <c r="O1114" s="538">
        <f t="shared" ref="O1114:O1177" si="18">+K1114*E$3012</f>
        <v>360.3385812783402</v>
      </c>
    </row>
    <row r="1115" spans="1:15" s="225" customFormat="1" ht="31.5">
      <c r="A1115" s="532" t="s">
        <v>406</v>
      </c>
      <c r="B1115" s="533">
        <v>355</v>
      </c>
      <c r="C1115" s="532" t="s">
        <v>416</v>
      </c>
      <c r="D1115" s="532" t="s">
        <v>422</v>
      </c>
      <c r="E1115" s="533">
        <v>3550018</v>
      </c>
      <c r="F1115" s="533">
        <v>2046</v>
      </c>
      <c r="G1115" s="534">
        <v>26754</v>
      </c>
      <c r="H1115" s="533">
        <v>10</v>
      </c>
      <c r="I1115" s="532" t="s">
        <v>409</v>
      </c>
      <c r="J1115" s="532" t="s">
        <v>2019</v>
      </c>
      <c r="K1115" s="535">
        <v>902.1</v>
      </c>
      <c r="L1115" s="536"/>
      <c r="M1115" s="537" t="s">
        <v>151</v>
      </c>
      <c r="N1115" s="537" t="s">
        <v>141</v>
      </c>
      <c r="O1115" s="538">
        <f t="shared" si="18"/>
        <v>375.03915150009311</v>
      </c>
    </row>
    <row r="1116" spans="1:15" s="225" customFormat="1" ht="63">
      <c r="A1116" s="532" t="s">
        <v>406</v>
      </c>
      <c r="B1116" s="533">
        <v>355</v>
      </c>
      <c r="C1116" s="532" t="s">
        <v>416</v>
      </c>
      <c r="D1116" s="532" t="s">
        <v>422</v>
      </c>
      <c r="E1116" s="533">
        <v>3550018</v>
      </c>
      <c r="F1116" s="533">
        <v>2047</v>
      </c>
      <c r="G1116" s="534">
        <v>26754</v>
      </c>
      <c r="H1116" s="539"/>
      <c r="I1116" s="532" t="s">
        <v>409</v>
      </c>
      <c r="J1116" s="532" t="s">
        <v>2193</v>
      </c>
      <c r="K1116" s="535">
        <v>301.04000000000002</v>
      </c>
      <c r="L1116" s="536"/>
      <c r="M1116" s="537" t="s">
        <v>151</v>
      </c>
      <c r="N1116" s="537" t="s">
        <v>141</v>
      </c>
      <c r="O1116" s="538">
        <f t="shared" si="18"/>
        <v>125.15440213677867</v>
      </c>
    </row>
    <row r="1117" spans="1:15" s="225" customFormat="1" ht="31.5">
      <c r="A1117" s="532" t="s">
        <v>406</v>
      </c>
      <c r="B1117" s="533">
        <v>355</v>
      </c>
      <c r="C1117" s="532" t="s">
        <v>416</v>
      </c>
      <c r="D1117" s="532" t="s">
        <v>422</v>
      </c>
      <c r="E1117" s="533">
        <v>3550018</v>
      </c>
      <c r="F1117" s="533">
        <v>2048</v>
      </c>
      <c r="G1117" s="534">
        <v>26815</v>
      </c>
      <c r="H1117" s="533">
        <v>10</v>
      </c>
      <c r="I1117" s="532" t="s">
        <v>409</v>
      </c>
      <c r="J1117" s="532" t="s">
        <v>2194</v>
      </c>
      <c r="K1117" s="535">
        <v>828.98</v>
      </c>
      <c r="L1117" s="536"/>
      <c r="M1117" s="537" t="s">
        <v>151</v>
      </c>
      <c r="N1117" s="537" t="s">
        <v>141</v>
      </c>
      <c r="O1117" s="538">
        <f t="shared" si="18"/>
        <v>344.64023479719236</v>
      </c>
    </row>
    <row r="1118" spans="1:15" s="225" customFormat="1" ht="31.5">
      <c r="A1118" s="532" t="s">
        <v>406</v>
      </c>
      <c r="B1118" s="533">
        <v>355</v>
      </c>
      <c r="C1118" s="532" t="s">
        <v>416</v>
      </c>
      <c r="D1118" s="532" t="s">
        <v>422</v>
      </c>
      <c r="E1118" s="533">
        <v>3550018</v>
      </c>
      <c r="F1118" s="533">
        <v>2049</v>
      </c>
      <c r="G1118" s="534">
        <v>26815</v>
      </c>
      <c r="H1118" s="533">
        <v>5</v>
      </c>
      <c r="I1118" s="532" t="s">
        <v>409</v>
      </c>
      <c r="J1118" s="532" t="s">
        <v>2195</v>
      </c>
      <c r="K1118" s="535">
        <v>99.87</v>
      </c>
      <c r="L1118" s="536"/>
      <c r="M1118" s="537" t="s">
        <v>151</v>
      </c>
      <c r="N1118" s="537" t="s">
        <v>141</v>
      </c>
      <c r="O1118" s="538">
        <f t="shared" si="18"/>
        <v>41.51996459407416</v>
      </c>
    </row>
    <row r="1119" spans="1:15" s="225" customFormat="1" ht="31.5">
      <c r="A1119" s="532" t="s">
        <v>406</v>
      </c>
      <c r="B1119" s="533">
        <v>355</v>
      </c>
      <c r="C1119" s="532" t="s">
        <v>416</v>
      </c>
      <c r="D1119" s="532" t="s">
        <v>422</v>
      </c>
      <c r="E1119" s="533">
        <v>3550018</v>
      </c>
      <c r="F1119" s="533">
        <v>2052</v>
      </c>
      <c r="G1119" s="534">
        <v>27484</v>
      </c>
      <c r="H1119" s="533">
        <v>12</v>
      </c>
      <c r="I1119" s="532" t="s">
        <v>409</v>
      </c>
      <c r="J1119" s="532" t="s">
        <v>2072</v>
      </c>
      <c r="K1119" s="535">
        <v>1059.6199999999999</v>
      </c>
      <c r="L1119" s="536"/>
      <c r="M1119" s="537" t="s">
        <v>151</v>
      </c>
      <c r="N1119" s="537" t="s">
        <v>141</v>
      </c>
      <c r="O1119" s="538">
        <f t="shared" si="18"/>
        <v>440.52653332505116</v>
      </c>
    </row>
    <row r="1120" spans="1:15" s="225" customFormat="1" ht="31.5">
      <c r="A1120" s="532" t="s">
        <v>406</v>
      </c>
      <c r="B1120" s="533">
        <v>355</v>
      </c>
      <c r="C1120" s="532" t="s">
        <v>416</v>
      </c>
      <c r="D1120" s="532" t="s">
        <v>422</v>
      </c>
      <c r="E1120" s="533">
        <v>3550018</v>
      </c>
      <c r="F1120" s="533">
        <v>2053</v>
      </c>
      <c r="G1120" s="534">
        <v>27484</v>
      </c>
      <c r="H1120" s="533">
        <v>-9</v>
      </c>
      <c r="I1120" s="532" t="s">
        <v>409</v>
      </c>
      <c r="J1120" s="532" t="s">
        <v>2022</v>
      </c>
      <c r="K1120" s="535">
        <v>-746.01</v>
      </c>
      <c r="L1120" s="536"/>
      <c r="M1120" s="537" t="s">
        <v>151</v>
      </c>
      <c r="N1120" s="537" t="s">
        <v>141</v>
      </c>
      <c r="O1120" s="538">
        <f t="shared" si="18"/>
        <v>-310.14627802969125</v>
      </c>
    </row>
    <row r="1121" spans="1:15" s="225" customFormat="1" ht="31.5">
      <c r="A1121" s="532" t="s">
        <v>406</v>
      </c>
      <c r="B1121" s="533">
        <v>355</v>
      </c>
      <c r="C1121" s="532" t="s">
        <v>416</v>
      </c>
      <c r="D1121" s="532" t="s">
        <v>422</v>
      </c>
      <c r="E1121" s="533">
        <v>3550018</v>
      </c>
      <c r="F1121" s="533">
        <v>2054</v>
      </c>
      <c r="G1121" s="534">
        <v>27484</v>
      </c>
      <c r="H1121" s="533">
        <v>10</v>
      </c>
      <c r="I1121" s="532" t="s">
        <v>409</v>
      </c>
      <c r="J1121" s="532" t="s">
        <v>2073</v>
      </c>
      <c r="K1121" s="535">
        <v>405.95</v>
      </c>
      <c r="L1121" s="536"/>
      <c r="M1121" s="537" t="s">
        <v>151</v>
      </c>
      <c r="N1121" s="537" t="s">
        <v>141</v>
      </c>
      <c r="O1121" s="538">
        <f t="shared" si="18"/>
        <v>168.7696968755823</v>
      </c>
    </row>
    <row r="1122" spans="1:15" s="225" customFormat="1" ht="31.5">
      <c r="A1122" s="532" t="s">
        <v>406</v>
      </c>
      <c r="B1122" s="533">
        <v>355</v>
      </c>
      <c r="C1122" s="532" t="s">
        <v>416</v>
      </c>
      <c r="D1122" s="532" t="s">
        <v>422</v>
      </c>
      <c r="E1122" s="533">
        <v>3550018</v>
      </c>
      <c r="F1122" s="533">
        <v>2055</v>
      </c>
      <c r="G1122" s="534">
        <v>27484</v>
      </c>
      <c r="H1122" s="533">
        <v>-8</v>
      </c>
      <c r="I1122" s="532" t="s">
        <v>409</v>
      </c>
      <c r="J1122" s="532" t="s">
        <v>2023</v>
      </c>
      <c r="K1122" s="535">
        <v>-663.12</v>
      </c>
      <c r="L1122" s="536"/>
      <c r="M1122" s="537" t="s">
        <v>151</v>
      </c>
      <c r="N1122" s="537" t="s">
        <v>141</v>
      </c>
      <c r="O1122" s="538">
        <f t="shared" si="18"/>
        <v>-275.68558047083667</v>
      </c>
    </row>
    <row r="1123" spans="1:15" s="225" customFormat="1" ht="31.5">
      <c r="A1123" s="532" t="s">
        <v>406</v>
      </c>
      <c r="B1123" s="533">
        <v>355</v>
      </c>
      <c r="C1123" s="532" t="s">
        <v>416</v>
      </c>
      <c r="D1123" s="532" t="s">
        <v>422</v>
      </c>
      <c r="E1123" s="533">
        <v>3550018</v>
      </c>
      <c r="F1123" s="533">
        <v>2056</v>
      </c>
      <c r="G1123" s="534">
        <v>27667</v>
      </c>
      <c r="H1123" s="533">
        <v>7</v>
      </c>
      <c r="I1123" s="532" t="s">
        <v>409</v>
      </c>
      <c r="J1123" s="532" t="s">
        <v>2024</v>
      </c>
      <c r="K1123" s="535">
        <v>446.86</v>
      </c>
      <c r="L1123" s="536"/>
      <c r="M1123" s="537" t="s">
        <v>151</v>
      </c>
      <c r="N1123" s="537" t="s">
        <v>141</v>
      </c>
      <c r="O1123" s="538">
        <f t="shared" si="18"/>
        <v>185.77762469718616</v>
      </c>
    </row>
    <row r="1124" spans="1:15" s="225" customFormat="1" ht="31.5">
      <c r="A1124" s="532" t="s">
        <v>406</v>
      </c>
      <c r="B1124" s="533">
        <v>355</v>
      </c>
      <c r="C1124" s="532" t="s">
        <v>416</v>
      </c>
      <c r="D1124" s="532" t="s">
        <v>422</v>
      </c>
      <c r="E1124" s="533">
        <v>3550018</v>
      </c>
      <c r="F1124" s="533">
        <v>2057</v>
      </c>
      <c r="G1124" s="534">
        <v>27667</v>
      </c>
      <c r="H1124" s="533">
        <v>29</v>
      </c>
      <c r="I1124" s="532" t="s">
        <v>409</v>
      </c>
      <c r="J1124" s="532" t="s">
        <v>2025</v>
      </c>
      <c r="K1124" s="535">
        <v>5622.44</v>
      </c>
      <c r="L1124" s="536"/>
      <c r="M1124" s="537" t="s">
        <v>151</v>
      </c>
      <c r="N1124" s="537" t="s">
        <v>141</v>
      </c>
      <c r="O1124" s="538">
        <f t="shared" si="18"/>
        <v>2337.4738132803277</v>
      </c>
    </row>
    <row r="1125" spans="1:15" s="225" customFormat="1" ht="31.5">
      <c r="A1125" s="532" t="s">
        <v>406</v>
      </c>
      <c r="B1125" s="533">
        <v>355</v>
      </c>
      <c r="C1125" s="532" t="s">
        <v>416</v>
      </c>
      <c r="D1125" s="532" t="s">
        <v>422</v>
      </c>
      <c r="E1125" s="533">
        <v>3550018</v>
      </c>
      <c r="F1125" s="533">
        <v>2058</v>
      </c>
      <c r="G1125" s="534">
        <v>27667</v>
      </c>
      <c r="H1125" s="533">
        <v>100</v>
      </c>
      <c r="I1125" s="532" t="s">
        <v>409</v>
      </c>
      <c r="J1125" s="532" t="s">
        <v>2026</v>
      </c>
      <c r="K1125" s="535">
        <v>13986.14</v>
      </c>
      <c r="L1125" s="536"/>
      <c r="M1125" s="537" t="s">
        <v>151</v>
      </c>
      <c r="N1125" s="537" t="s">
        <v>141</v>
      </c>
      <c r="O1125" s="538">
        <f t="shared" si="18"/>
        <v>5814.5993552394548</v>
      </c>
    </row>
    <row r="1126" spans="1:15" s="225" customFormat="1" ht="31.5">
      <c r="A1126" s="532" t="s">
        <v>406</v>
      </c>
      <c r="B1126" s="533">
        <v>355</v>
      </c>
      <c r="C1126" s="532" t="s">
        <v>416</v>
      </c>
      <c r="D1126" s="532" t="s">
        <v>422</v>
      </c>
      <c r="E1126" s="533">
        <v>3550018</v>
      </c>
      <c r="F1126" s="533">
        <v>2059</v>
      </c>
      <c r="G1126" s="534">
        <v>27667</v>
      </c>
      <c r="H1126" s="533">
        <v>-2</v>
      </c>
      <c r="I1126" s="532" t="s">
        <v>409</v>
      </c>
      <c r="J1126" s="532" t="s">
        <v>2027</v>
      </c>
      <c r="K1126" s="535">
        <v>-165.78</v>
      </c>
      <c r="L1126" s="536"/>
      <c r="M1126" s="537" t="s">
        <v>151</v>
      </c>
      <c r="N1126" s="537" t="s">
        <v>141</v>
      </c>
      <c r="O1126" s="538">
        <f t="shared" si="18"/>
        <v>-68.921395117709167</v>
      </c>
    </row>
    <row r="1127" spans="1:15" s="225" customFormat="1" ht="31.5">
      <c r="A1127" s="532" t="s">
        <v>406</v>
      </c>
      <c r="B1127" s="533">
        <v>355</v>
      </c>
      <c r="C1127" s="532" t="s">
        <v>416</v>
      </c>
      <c r="D1127" s="532" t="s">
        <v>422</v>
      </c>
      <c r="E1127" s="533">
        <v>3550018</v>
      </c>
      <c r="F1127" s="533">
        <v>2060</v>
      </c>
      <c r="G1127" s="534">
        <v>27667</v>
      </c>
      <c r="H1127" s="533">
        <v>52</v>
      </c>
      <c r="I1127" s="532" t="s">
        <v>409</v>
      </c>
      <c r="J1127" s="532" t="s">
        <v>2028</v>
      </c>
      <c r="K1127" s="535">
        <v>17716.47</v>
      </c>
      <c r="L1127" s="536"/>
      <c r="M1127" s="537" t="s">
        <v>151</v>
      </c>
      <c r="N1127" s="537" t="s">
        <v>141</v>
      </c>
      <c r="O1127" s="538">
        <f t="shared" si="18"/>
        <v>7365.4471526181742</v>
      </c>
    </row>
    <row r="1128" spans="1:15" s="225" customFormat="1" ht="31.5">
      <c r="A1128" s="532" t="s">
        <v>406</v>
      </c>
      <c r="B1128" s="533">
        <v>355</v>
      </c>
      <c r="C1128" s="532" t="s">
        <v>416</v>
      </c>
      <c r="D1128" s="532" t="s">
        <v>422</v>
      </c>
      <c r="E1128" s="533">
        <v>3550018</v>
      </c>
      <c r="F1128" s="533">
        <v>2061</v>
      </c>
      <c r="G1128" s="534">
        <v>27667</v>
      </c>
      <c r="H1128" s="533">
        <v>36</v>
      </c>
      <c r="I1128" s="532" t="s">
        <v>409</v>
      </c>
      <c r="J1128" s="532" t="s">
        <v>2029</v>
      </c>
      <c r="K1128" s="535">
        <v>9104.5400000000009</v>
      </c>
      <c r="L1128" s="536"/>
      <c r="M1128" s="537" t="s">
        <v>151</v>
      </c>
      <c r="N1128" s="537" t="s">
        <v>141</v>
      </c>
      <c r="O1128" s="538">
        <f t="shared" si="18"/>
        <v>3785.122443630039</v>
      </c>
    </row>
    <row r="1129" spans="1:15" s="225" customFormat="1" ht="31.5">
      <c r="A1129" s="532" t="s">
        <v>406</v>
      </c>
      <c r="B1129" s="533">
        <v>355</v>
      </c>
      <c r="C1129" s="532" t="s">
        <v>416</v>
      </c>
      <c r="D1129" s="532" t="s">
        <v>422</v>
      </c>
      <c r="E1129" s="533">
        <v>3550018</v>
      </c>
      <c r="F1129" s="533">
        <v>2062</v>
      </c>
      <c r="G1129" s="534">
        <v>27667</v>
      </c>
      <c r="H1129" s="533">
        <v>4</v>
      </c>
      <c r="I1129" s="532" t="s">
        <v>409</v>
      </c>
      <c r="J1129" s="532" t="s">
        <v>2030</v>
      </c>
      <c r="K1129" s="535">
        <v>231.58</v>
      </c>
      <c r="L1129" s="536"/>
      <c r="M1129" s="537" t="s">
        <v>151</v>
      </c>
      <c r="N1129" s="537" t="s">
        <v>141</v>
      </c>
      <c r="O1129" s="538">
        <f t="shared" si="18"/>
        <v>96.277094229455244</v>
      </c>
    </row>
    <row r="1130" spans="1:15" s="225" customFormat="1" ht="31.5">
      <c r="A1130" s="532" t="s">
        <v>406</v>
      </c>
      <c r="B1130" s="533">
        <v>355</v>
      </c>
      <c r="C1130" s="532" t="s">
        <v>416</v>
      </c>
      <c r="D1130" s="532" t="s">
        <v>422</v>
      </c>
      <c r="E1130" s="533">
        <v>3550018</v>
      </c>
      <c r="F1130" s="533">
        <v>2063</v>
      </c>
      <c r="G1130" s="534">
        <v>27880</v>
      </c>
      <c r="H1130" s="533">
        <v>42</v>
      </c>
      <c r="I1130" s="532" t="s">
        <v>409</v>
      </c>
      <c r="J1130" s="532" t="s">
        <v>2033</v>
      </c>
      <c r="K1130" s="535">
        <v>1669.05</v>
      </c>
      <c r="L1130" s="536"/>
      <c r="M1130" s="537" t="s">
        <v>151</v>
      </c>
      <c r="N1130" s="537" t="s">
        <v>141</v>
      </c>
      <c r="O1130" s="538">
        <f t="shared" si="18"/>
        <v>693.89102739300563</v>
      </c>
    </row>
    <row r="1131" spans="1:15" s="225" customFormat="1" ht="31.5">
      <c r="A1131" s="532" t="s">
        <v>406</v>
      </c>
      <c r="B1131" s="533">
        <v>355</v>
      </c>
      <c r="C1131" s="532" t="s">
        <v>416</v>
      </c>
      <c r="D1131" s="532" t="s">
        <v>422</v>
      </c>
      <c r="E1131" s="533">
        <v>3550018</v>
      </c>
      <c r="F1131" s="533">
        <v>2064</v>
      </c>
      <c r="G1131" s="534">
        <v>27880</v>
      </c>
      <c r="H1131" s="533">
        <v>13</v>
      </c>
      <c r="I1131" s="532" t="s">
        <v>409</v>
      </c>
      <c r="J1131" s="532" t="s">
        <v>2075</v>
      </c>
      <c r="K1131" s="535">
        <v>619.66999999999996</v>
      </c>
      <c r="L1131" s="536"/>
      <c r="M1131" s="537" t="s">
        <v>151</v>
      </c>
      <c r="N1131" s="537" t="s">
        <v>141</v>
      </c>
      <c r="O1131" s="538">
        <f t="shared" si="18"/>
        <v>257.62167277470644</v>
      </c>
    </row>
    <row r="1132" spans="1:15" s="225" customFormat="1" ht="31.5">
      <c r="A1132" s="532" t="s">
        <v>406</v>
      </c>
      <c r="B1132" s="533">
        <v>355</v>
      </c>
      <c r="C1132" s="532" t="s">
        <v>416</v>
      </c>
      <c r="D1132" s="532" t="s">
        <v>422</v>
      </c>
      <c r="E1132" s="533">
        <v>3550018</v>
      </c>
      <c r="F1132" s="533">
        <v>2065</v>
      </c>
      <c r="G1132" s="534">
        <v>28064</v>
      </c>
      <c r="H1132" s="539"/>
      <c r="I1132" s="532" t="s">
        <v>409</v>
      </c>
      <c r="J1132" s="532" t="s">
        <v>2196</v>
      </c>
      <c r="K1132" s="535">
        <v>217.37</v>
      </c>
      <c r="L1132" s="536"/>
      <c r="M1132" s="537" t="s">
        <v>151</v>
      </c>
      <c r="N1132" s="537" t="s">
        <v>141</v>
      </c>
      <c r="O1132" s="538">
        <f t="shared" si="18"/>
        <v>90.369427293620717</v>
      </c>
    </row>
    <row r="1133" spans="1:15" s="225" customFormat="1" ht="31.5">
      <c r="A1133" s="532" t="s">
        <v>406</v>
      </c>
      <c r="B1133" s="533">
        <v>355</v>
      </c>
      <c r="C1133" s="532" t="s">
        <v>416</v>
      </c>
      <c r="D1133" s="532" t="s">
        <v>422</v>
      </c>
      <c r="E1133" s="533">
        <v>3550018</v>
      </c>
      <c r="F1133" s="533">
        <v>2066</v>
      </c>
      <c r="G1133" s="534">
        <v>28064</v>
      </c>
      <c r="H1133" s="533">
        <v>50</v>
      </c>
      <c r="I1133" s="532" t="s">
        <v>409</v>
      </c>
      <c r="J1133" s="532" t="s">
        <v>2035</v>
      </c>
      <c r="K1133" s="535">
        <v>3103.3</v>
      </c>
      <c r="L1133" s="536"/>
      <c r="M1133" s="537" t="s">
        <v>151</v>
      </c>
      <c r="N1133" s="537" t="s">
        <v>141</v>
      </c>
      <c r="O1133" s="538">
        <f t="shared" si="18"/>
        <v>1290.1662774085346</v>
      </c>
    </row>
    <row r="1134" spans="1:15" s="225" customFormat="1" ht="31.5">
      <c r="A1134" s="532" t="s">
        <v>406</v>
      </c>
      <c r="B1134" s="533">
        <v>355</v>
      </c>
      <c r="C1134" s="532" t="s">
        <v>416</v>
      </c>
      <c r="D1134" s="532" t="s">
        <v>422</v>
      </c>
      <c r="E1134" s="533">
        <v>3550018</v>
      </c>
      <c r="F1134" s="533">
        <v>2067</v>
      </c>
      <c r="G1134" s="534">
        <v>28033</v>
      </c>
      <c r="H1134" s="533">
        <v>-51</v>
      </c>
      <c r="I1134" s="532" t="s">
        <v>409</v>
      </c>
      <c r="J1134" s="532" t="s">
        <v>2036</v>
      </c>
      <c r="K1134" s="535">
        <v>-3080.39</v>
      </c>
      <c r="L1134" s="536"/>
      <c r="M1134" s="537" t="s">
        <v>151</v>
      </c>
      <c r="N1134" s="537" t="s">
        <v>141</v>
      </c>
      <c r="O1134" s="538">
        <f t="shared" si="18"/>
        <v>-1280.641671532393</v>
      </c>
    </row>
    <row r="1135" spans="1:15" s="225" customFormat="1" ht="31.5">
      <c r="A1135" s="532" t="s">
        <v>406</v>
      </c>
      <c r="B1135" s="533">
        <v>355</v>
      </c>
      <c r="C1135" s="532" t="s">
        <v>416</v>
      </c>
      <c r="D1135" s="532" t="s">
        <v>422</v>
      </c>
      <c r="E1135" s="533">
        <v>3550018</v>
      </c>
      <c r="F1135" s="533">
        <v>2068</v>
      </c>
      <c r="G1135" s="534">
        <v>28033</v>
      </c>
      <c r="H1135" s="539"/>
      <c r="I1135" s="532" t="s">
        <v>409</v>
      </c>
      <c r="J1135" s="532" t="s">
        <v>2037</v>
      </c>
      <c r="K1135" s="535">
        <v>-1402.83</v>
      </c>
      <c r="L1135" s="536"/>
      <c r="M1135" s="537" t="s">
        <v>151</v>
      </c>
      <c r="N1135" s="537" t="s">
        <v>141</v>
      </c>
      <c r="O1135" s="538">
        <f t="shared" si="18"/>
        <v>-583.21269581961599</v>
      </c>
    </row>
    <row r="1136" spans="1:15" s="225" customFormat="1" ht="31.5">
      <c r="A1136" s="532" t="s">
        <v>406</v>
      </c>
      <c r="B1136" s="533">
        <v>355</v>
      </c>
      <c r="C1136" s="532" t="s">
        <v>416</v>
      </c>
      <c r="D1136" s="532" t="s">
        <v>422</v>
      </c>
      <c r="E1136" s="533">
        <v>3550018</v>
      </c>
      <c r="F1136" s="533">
        <v>2069</v>
      </c>
      <c r="G1136" s="534">
        <v>28064</v>
      </c>
      <c r="H1136" s="533">
        <v>-50</v>
      </c>
      <c r="I1136" s="532" t="s">
        <v>409</v>
      </c>
      <c r="J1136" s="532" t="s">
        <v>2036</v>
      </c>
      <c r="K1136" s="535">
        <v>-2340.85</v>
      </c>
      <c r="L1136" s="536"/>
      <c r="M1136" s="537" t="s">
        <v>151</v>
      </c>
      <c r="N1136" s="537" t="s">
        <v>141</v>
      </c>
      <c r="O1136" s="538">
        <f t="shared" si="18"/>
        <v>-973.18523200198752</v>
      </c>
    </row>
    <row r="1137" spans="1:15" s="225" customFormat="1" ht="31.5">
      <c r="A1137" s="532" t="s">
        <v>406</v>
      </c>
      <c r="B1137" s="533">
        <v>355</v>
      </c>
      <c r="C1137" s="532" t="s">
        <v>416</v>
      </c>
      <c r="D1137" s="532" t="s">
        <v>422</v>
      </c>
      <c r="E1137" s="533">
        <v>3550018</v>
      </c>
      <c r="F1137" s="533">
        <v>2075</v>
      </c>
      <c r="G1137" s="534">
        <v>28368</v>
      </c>
      <c r="H1137" s="533">
        <v>-62</v>
      </c>
      <c r="I1137" s="532" t="s">
        <v>409</v>
      </c>
      <c r="J1137" s="532" t="s">
        <v>2076</v>
      </c>
      <c r="K1137" s="535">
        <v>-187.67</v>
      </c>
      <c r="L1137" s="536"/>
      <c r="M1137" s="537" t="s">
        <v>151</v>
      </c>
      <c r="N1137" s="537" t="s">
        <v>141</v>
      </c>
      <c r="O1137" s="538">
        <f t="shared" si="18"/>
        <v>-78.021946083607659</v>
      </c>
    </row>
    <row r="1138" spans="1:15" s="225" customFormat="1" ht="31.5">
      <c r="A1138" s="532" t="s">
        <v>406</v>
      </c>
      <c r="B1138" s="533">
        <v>355</v>
      </c>
      <c r="C1138" s="532" t="s">
        <v>416</v>
      </c>
      <c r="D1138" s="532" t="s">
        <v>422</v>
      </c>
      <c r="E1138" s="533">
        <v>3550018</v>
      </c>
      <c r="F1138" s="533">
        <v>2080</v>
      </c>
      <c r="G1138" s="534">
        <v>28975</v>
      </c>
      <c r="H1138" s="533">
        <v>-88</v>
      </c>
      <c r="I1138" s="532" t="s">
        <v>409</v>
      </c>
      <c r="J1138" s="532" t="s">
        <v>2197</v>
      </c>
      <c r="K1138" s="535">
        <v>-1236.31</v>
      </c>
      <c r="L1138" s="536"/>
      <c r="M1138" s="537" t="s">
        <v>151</v>
      </c>
      <c r="N1138" s="537" t="s">
        <v>141</v>
      </c>
      <c r="O1138" s="538">
        <f t="shared" si="18"/>
        <v>-513.98365302192678</v>
      </c>
    </row>
    <row r="1139" spans="1:15" s="225" customFormat="1" ht="31.5">
      <c r="A1139" s="532" t="s">
        <v>406</v>
      </c>
      <c r="B1139" s="533">
        <v>355</v>
      </c>
      <c r="C1139" s="532" t="s">
        <v>416</v>
      </c>
      <c r="D1139" s="532" t="s">
        <v>422</v>
      </c>
      <c r="E1139" s="533">
        <v>3550018</v>
      </c>
      <c r="F1139" s="533">
        <v>2081</v>
      </c>
      <c r="G1139" s="534">
        <v>28975</v>
      </c>
      <c r="H1139" s="533">
        <v>14</v>
      </c>
      <c r="I1139" s="532" t="s">
        <v>409</v>
      </c>
      <c r="J1139" s="532" t="s">
        <v>2040</v>
      </c>
      <c r="K1139" s="535">
        <v>1098.2</v>
      </c>
      <c r="L1139" s="536"/>
      <c r="M1139" s="537" t="s">
        <v>151</v>
      </c>
      <c r="N1139" s="537" t="s">
        <v>141</v>
      </c>
      <c r="O1139" s="538">
        <f t="shared" si="18"/>
        <v>456.5657866948257</v>
      </c>
    </row>
    <row r="1140" spans="1:15" s="225" customFormat="1" ht="31.5">
      <c r="A1140" s="532" t="s">
        <v>406</v>
      </c>
      <c r="B1140" s="533">
        <v>355</v>
      </c>
      <c r="C1140" s="532" t="s">
        <v>416</v>
      </c>
      <c r="D1140" s="532" t="s">
        <v>422</v>
      </c>
      <c r="E1140" s="533">
        <v>3550018</v>
      </c>
      <c r="F1140" s="533">
        <v>2082</v>
      </c>
      <c r="G1140" s="534">
        <v>28975</v>
      </c>
      <c r="H1140" s="533">
        <v>-28</v>
      </c>
      <c r="I1140" s="532" t="s">
        <v>409</v>
      </c>
      <c r="J1140" s="532" t="s">
        <v>2125</v>
      </c>
      <c r="K1140" s="535">
        <v>-2953.16</v>
      </c>
      <c r="L1140" s="536"/>
      <c r="M1140" s="537" t="s">
        <v>151</v>
      </c>
      <c r="N1140" s="537" t="s">
        <v>141</v>
      </c>
      <c r="O1140" s="538">
        <f t="shared" si="18"/>
        <v>-1227.747057581216</v>
      </c>
    </row>
    <row r="1141" spans="1:15" s="225" customFormat="1" ht="31.5">
      <c r="A1141" s="532" t="s">
        <v>406</v>
      </c>
      <c r="B1141" s="533">
        <v>355</v>
      </c>
      <c r="C1141" s="532" t="s">
        <v>416</v>
      </c>
      <c r="D1141" s="532" t="s">
        <v>422</v>
      </c>
      <c r="E1141" s="533">
        <v>3550018</v>
      </c>
      <c r="F1141" s="533">
        <v>2087</v>
      </c>
      <c r="G1141" s="534">
        <v>29706</v>
      </c>
      <c r="H1141" s="533">
        <v>2</v>
      </c>
      <c r="I1141" s="532" t="s">
        <v>409</v>
      </c>
      <c r="J1141" s="532" t="s">
        <v>2042</v>
      </c>
      <c r="K1141" s="535">
        <v>478.54</v>
      </c>
      <c r="L1141" s="536"/>
      <c r="M1141" s="537" t="s">
        <v>151</v>
      </c>
      <c r="N1141" s="537" t="s">
        <v>141</v>
      </c>
      <c r="O1141" s="538">
        <f t="shared" si="18"/>
        <v>198.94827132120005</v>
      </c>
    </row>
    <row r="1142" spans="1:15" s="225" customFormat="1" ht="31.5">
      <c r="A1142" s="532" t="s">
        <v>406</v>
      </c>
      <c r="B1142" s="533">
        <v>355</v>
      </c>
      <c r="C1142" s="532" t="s">
        <v>416</v>
      </c>
      <c r="D1142" s="532" t="s">
        <v>422</v>
      </c>
      <c r="E1142" s="533">
        <v>3550018</v>
      </c>
      <c r="F1142" s="533">
        <v>2092</v>
      </c>
      <c r="G1142" s="534">
        <v>30650</v>
      </c>
      <c r="H1142" s="539"/>
      <c r="I1142" s="532" t="s">
        <v>409</v>
      </c>
      <c r="J1142" s="532" t="s">
        <v>2198</v>
      </c>
      <c r="K1142" s="535">
        <v>-29.26</v>
      </c>
      <c r="L1142" s="536"/>
      <c r="M1142" s="537" t="s">
        <v>151</v>
      </c>
      <c r="N1142" s="537" t="s">
        <v>141</v>
      </c>
      <c r="O1142" s="538">
        <f t="shared" si="18"/>
        <v>-12.164555562457295</v>
      </c>
    </row>
    <row r="1143" spans="1:15" s="225" customFormat="1" ht="31.5">
      <c r="A1143" s="532" t="s">
        <v>406</v>
      </c>
      <c r="B1143" s="533">
        <v>355</v>
      </c>
      <c r="C1143" s="532" t="s">
        <v>416</v>
      </c>
      <c r="D1143" s="532" t="s">
        <v>422</v>
      </c>
      <c r="E1143" s="533">
        <v>3550018</v>
      </c>
      <c r="F1143" s="533">
        <v>2095</v>
      </c>
      <c r="G1143" s="534">
        <v>30650</v>
      </c>
      <c r="H1143" s="533">
        <v>-7</v>
      </c>
      <c r="I1143" s="532" t="s">
        <v>409</v>
      </c>
      <c r="J1143" s="532" t="s">
        <v>2199</v>
      </c>
      <c r="K1143" s="535">
        <v>-786.66</v>
      </c>
      <c r="L1143" s="536"/>
      <c r="M1143" s="537" t="s">
        <v>151</v>
      </c>
      <c r="N1143" s="537" t="s">
        <v>141</v>
      </c>
      <c r="O1143" s="538">
        <f t="shared" si="18"/>
        <v>-327.04611342319396</v>
      </c>
    </row>
    <row r="1144" spans="1:15" s="225" customFormat="1" ht="31.5">
      <c r="A1144" s="532" t="s">
        <v>406</v>
      </c>
      <c r="B1144" s="533">
        <v>355</v>
      </c>
      <c r="C1144" s="532" t="s">
        <v>416</v>
      </c>
      <c r="D1144" s="532" t="s">
        <v>422</v>
      </c>
      <c r="E1144" s="533">
        <v>3550018</v>
      </c>
      <c r="F1144" s="533">
        <v>2100</v>
      </c>
      <c r="G1144" s="534">
        <v>30650</v>
      </c>
      <c r="H1144" s="533">
        <v>-7</v>
      </c>
      <c r="I1144" s="532" t="s">
        <v>409</v>
      </c>
      <c r="J1144" s="532" t="s">
        <v>2200</v>
      </c>
      <c r="K1144" s="535">
        <v>-303.36</v>
      </c>
      <c r="L1144" s="536"/>
      <c r="M1144" s="537" t="s">
        <v>151</v>
      </c>
      <c r="N1144" s="537" t="s">
        <v>141</v>
      </c>
      <c r="O1144" s="538">
        <f t="shared" si="18"/>
        <v>-126.11891918752717</v>
      </c>
    </row>
    <row r="1145" spans="1:15" s="225" customFormat="1" ht="31.5">
      <c r="A1145" s="532" t="s">
        <v>406</v>
      </c>
      <c r="B1145" s="533">
        <v>355</v>
      </c>
      <c r="C1145" s="532" t="s">
        <v>416</v>
      </c>
      <c r="D1145" s="532" t="s">
        <v>422</v>
      </c>
      <c r="E1145" s="533">
        <v>3550018</v>
      </c>
      <c r="F1145" s="533">
        <v>2105</v>
      </c>
      <c r="G1145" s="534">
        <v>30925</v>
      </c>
      <c r="H1145" s="533">
        <v>-37</v>
      </c>
      <c r="I1145" s="532" t="s">
        <v>409</v>
      </c>
      <c r="J1145" s="532" t="s">
        <v>2036</v>
      </c>
      <c r="K1145" s="535">
        <v>-1884.47</v>
      </c>
      <c r="L1145" s="536"/>
      <c r="M1145" s="537" t="s">
        <v>151</v>
      </c>
      <c r="N1145" s="537" t="s">
        <v>141</v>
      </c>
      <c r="O1145" s="538">
        <f t="shared" si="18"/>
        <v>-783.44976147586794</v>
      </c>
    </row>
    <row r="1146" spans="1:15" s="225" customFormat="1" ht="31.5">
      <c r="A1146" s="532" t="s">
        <v>406</v>
      </c>
      <c r="B1146" s="533">
        <v>355</v>
      </c>
      <c r="C1146" s="532" t="s">
        <v>416</v>
      </c>
      <c r="D1146" s="532" t="s">
        <v>422</v>
      </c>
      <c r="E1146" s="533">
        <v>3550018</v>
      </c>
      <c r="F1146" s="533">
        <v>8354</v>
      </c>
      <c r="G1146" s="534">
        <v>35795</v>
      </c>
      <c r="H1146" s="539"/>
      <c r="I1146" s="532" t="s">
        <v>409</v>
      </c>
      <c r="J1146" s="532" t="s">
        <v>2201</v>
      </c>
      <c r="K1146" s="535">
        <v>5212.3900000000003</v>
      </c>
      <c r="L1146" s="536"/>
      <c r="M1146" s="537" t="s">
        <v>151</v>
      </c>
      <c r="N1146" s="537" t="s">
        <v>141</v>
      </c>
      <c r="O1146" s="538">
        <f t="shared" si="18"/>
        <v>2166.9995819616124</v>
      </c>
    </row>
    <row r="1147" spans="1:15" s="225" customFormat="1" ht="31.5">
      <c r="A1147" s="532" t="s">
        <v>406</v>
      </c>
      <c r="B1147" s="533">
        <v>355</v>
      </c>
      <c r="C1147" s="532" t="s">
        <v>416</v>
      </c>
      <c r="D1147" s="532" t="s">
        <v>422</v>
      </c>
      <c r="E1147" s="533">
        <v>3550018</v>
      </c>
      <c r="F1147" s="533">
        <v>8602</v>
      </c>
      <c r="G1147" s="534">
        <v>35976</v>
      </c>
      <c r="H1147" s="533">
        <v>-5</v>
      </c>
      <c r="I1147" s="532" t="s">
        <v>409</v>
      </c>
      <c r="J1147" s="532" t="s">
        <v>2202</v>
      </c>
      <c r="K1147" s="535">
        <v>-686.9</v>
      </c>
      <c r="L1147" s="536"/>
      <c r="M1147" s="537" t="s">
        <v>151</v>
      </c>
      <c r="N1147" s="537" t="s">
        <v>141</v>
      </c>
      <c r="O1147" s="538">
        <f t="shared" si="18"/>
        <v>-285.57188024100873</v>
      </c>
    </row>
    <row r="1148" spans="1:15" s="225" customFormat="1" ht="31.5">
      <c r="A1148" s="532" t="s">
        <v>406</v>
      </c>
      <c r="B1148" s="533">
        <v>355</v>
      </c>
      <c r="C1148" s="532" t="s">
        <v>416</v>
      </c>
      <c r="D1148" s="532" t="s">
        <v>422</v>
      </c>
      <c r="E1148" s="533">
        <v>3550018</v>
      </c>
      <c r="F1148" s="533">
        <v>8603</v>
      </c>
      <c r="G1148" s="534">
        <v>35976</v>
      </c>
      <c r="H1148" s="541">
        <v>-3</v>
      </c>
      <c r="I1148" s="532" t="s">
        <v>409</v>
      </c>
      <c r="J1148" s="532" t="s">
        <v>2203</v>
      </c>
      <c r="K1148" s="535">
        <v>-412.14</v>
      </c>
      <c r="L1148" s="536"/>
      <c r="M1148" s="537" t="s">
        <v>151</v>
      </c>
      <c r="N1148" s="537" t="s">
        <v>141</v>
      </c>
      <c r="O1148" s="538">
        <f t="shared" si="18"/>
        <v>-171.34312814460523</v>
      </c>
    </row>
    <row r="1149" spans="1:15" s="225" customFormat="1" ht="31.5">
      <c r="A1149" s="532" t="s">
        <v>406</v>
      </c>
      <c r="B1149" s="533">
        <v>355</v>
      </c>
      <c r="C1149" s="532" t="s">
        <v>416</v>
      </c>
      <c r="D1149" s="532" t="s">
        <v>423</v>
      </c>
      <c r="E1149" s="533">
        <v>3550019</v>
      </c>
      <c r="F1149" s="533">
        <v>2129</v>
      </c>
      <c r="G1149" s="534">
        <v>24956</v>
      </c>
      <c r="H1149" s="542">
        <v>4307</v>
      </c>
      <c r="I1149" s="532" t="s">
        <v>409</v>
      </c>
      <c r="J1149" s="532" t="s">
        <v>2204</v>
      </c>
      <c r="K1149" s="535">
        <v>59799.99</v>
      </c>
      <c r="L1149" s="536"/>
      <c r="M1149" s="537" t="s">
        <v>151</v>
      </c>
      <c r="N1149" s="537" t="s">
        <v>141</v>
      </c>
      <c r="O1149" s="538">
        <f t="shared" si="18"/>
        <v>24861.254305857503</v>
      </c>
    </row>
    <row r="1150" spans="1:15" s="225" customFormat="1" ht="31.5">
      <c r="A1150" s="532" t="s">
        <v>406</v>
      </c>
      <c r="B1150" s="533">
        <v>355</v>
      </c>
      <c r="C1150" s="532" t="s">
        <v>416</v>
      </c>
      <c r="D1150" s="532" t="s">
        <v>423</v>
      </c>
      <c r="E1150" s="533">
        <v>3550019</v>
      </c>
      <c r="F1150" s="533">
        <v>2130</v>
      </c>
      <c r="G1150" s="534">
        <v>24956</v>
      </c>
      <c r="H1150" s="542">
        <v>288</v>
      </c>
      <c r="I1150" s="532" t="s">
        <v>409</v>
      </c>
      <c r="J1150" s="532" t="s">
        <v>1997</v>
      </c>
      <c r="K1150" s="535">
        <v>1768.83</v>
      </c>
      <c r="L1150" s="536"/>
      <c r="M1150" s="537" t="s">
        <v>151</v>
      </c>
      <c r="N1150" s="537" t="s">
        <v>141</v>
      </c>
      <c r="O1150" s="538">
        <f t="shared" si="18"/>
        <v>735.37357537735249</v>
      </c>
    </row>
    <row r="1151" spans="1:15" s="225" customFormat="1" ht="31.5">
      <c r="A1151" s="532" t="s">
        <v>406</v>
      </c>
      <c r="B1151" s="533">
        <v>355</v>
      </c>
      <c r="C1151" s="532" t="s">
        <v>416</v>
      </c>
      <c r="D1151" s="532" t="s">
        <v>423</v>
      </c>
      <c r="E1151" s="533">
        <v>3550019</v>
      </c>
      <c r="F1151" s="533">
        <v>2131</v>
      </c>
      <c r="G1151" s="534">
        <v>24956</v>
      </c>
      <c r="H1151" s="533">
        <v>58</v>
      </c>
      <c r="I1151" s="532" t="s">
        <v>409</v>
      </c>
      <c r="J1151" s="532" t="s">
        <v>1997</v>
      </c>
      <c r="K1151" s="535">
        <v>1118.2</v>
      </c>
      <c r="L1151" s="536"/>
      <c r="M1151" s="537" t="s">
        <v>151</v>
      </c>
      <c r="N1151" s="537" t="s">
        <v>141</v>
      </c>
      <c r="O1151" s="538">
        <f t="shared" si="18"/>
        <v>464.88058885645069</v>
      </c>
    </row>
    <row r="1152" spans="1:15" s="225" customFormat="1" ht="31.5">
      <c r="A1152" s="532" t="s">
        <v>406</v>
      </c>
      <c r="B1152" s="533">
        <v>355</v>
      </c>
      <c r="C1152" s="532" t="s">
        <v>416</v>
      </c>
      <c r="D1152" s="532" t="s">
        <v>423</v>
      </c>
      <c r="E1152" s="533">
        <v>3550019</v>
      </c>
      <c r="F1152" s="533">
        <v>2132</v>
      </c>
      <c r="G1152" s="534">
        <v>24956</v>
      </c>
      <c r="H1152" s="542">
        <v>1370</v>
      </c>
      <c r="I1152" s="532" t="s">
        <v>409</v>
      </c>
      <c r="J1152" s="532" t="s">
        <v>1998</v>
      </c>
      <c r="K1152" s="535">
        <v>24460.7</v>
      </c>
      <c r="L1152" s="536"/>
      <c r="M1152" s="537" t="s">
        <v>151</v>
      </c>
      <c r="N1152" s="537" t="s">
        <v>141</v>
      </c>
      <c r="O1152" s="538">
        <f t="shared" si="18"/>
        <v>10169.294061742965</v>
      </c>
    </row>
    <row r="1153" spans="1:15" s="225" customFormat="1" ht="31.5">
      <c r="A1153" s="532" t="s">
        <v>406</v>
      </c>
      <c r="B1153" s="533">
        <v>355</v>
      </c>
      <c r="C1153" s="532" t="s">
        <v>416</v>
      </c>
      <c r="D1153" s="532" t="s">
        <v>423</v>
      </c>
      <c r="E1153" s="533">
        <v>3550019</v>
      </c>
      <c r="F1153" s="533">
        <v>2133</v>
      </c>
      <c r="G1153" s="534">
        <v>24956</v>
      </c>
      <c r="H1153" s="533">
        <v>533</v>
      </c>
      <c r="I1153" s="532" t="s">
        <v>409</v>
      </c>
      <c r="J1153" s="532" t="s">
        <v>1999</v>
      </c>
      <c r="K1153" s="535">
        <v>10860.73</v>
      </c>
      <c r="L1153" s="536"/>
      <c r="M1153" s="537" t="s">
        <v>151</v>
      </c>
      <c r="N1153" s="537" t="s">
        <v>141</v>
      </c>
      <c r="O1153" s="538">
        <f t="shared" si="18"/>
        <v>4515.2410640412436</v>
      </c>
    </row>
    <row r="1154" spans="1:15" s="225" customFormat="1" ht="31.5">
      <c r="A1154" s="532" t="s">
        <v>406</v>
      </c>
      <c r="B1154" s="533">
        <v>355</v>
      </c>
      <c r="C1154" s="532" t="s">
        <v>416</v>
      </c>
      <c r="D1154" s="532" t="s">
        <v>423</v>
      </c>
      <c r="E1154" s="533">
        <v>3550019</v>
      </c>
      <c r="F1154" s="533">
        <v>2134</v>
      </c>
      <c r="G1154" s="534">
        <v>24956</v>
      </c>
      <c r="H1154" s="533">
        <v>731</v>
      </c>
      <c r="I1154" s="532" t="s">
        <v>409</v>
      </c>
      <c r="J1154" s="532" t="s">
        <v>2205</v>
      </c>
      <c r="K1154" s="535">
        <v>14416.69</v>
      </c>
      <c r="L1154" s="536"/>
      <c r="M1154" s="537" t="s">
        <v>151</v>
      </c>
      <c r="N1154" s="537" t="s">
        <v>141</v>
      </c>
      <c r="O1154" s="538">
        <f t="shared" si="18"/>
        <v>5993.5962587738359</v>
      </c>
    </row>
    <row r="1155" spans="1:15" s="225" customFormat="1" ht="31.5">
      <c r="A1155" s="532" t="s">
        <v>406</v>
      </c>
      <c r="B1155" s="533">
        <v>355</v>
      </c>
      <c r="C1155" s="532" t="s">
        <v>416</v>
      </c>
      <c r="D1155" s="532" t="s">
        <v>423</v>
      </c>
      <c r="E1155" s="533">
        <v>3550019</v>
      </c>
      <c r="F1155" s="533">
        <v>2137</v>
      </c>
      <c r="G1155" s="534">
        <v>24956</v>
      </c>
      <c r="H1155" s="533">
        <v>3</v>
      </c>
      <c r="I1155" s="532" t="s">
        <v>409</v>
      </c>
      <c r="J1155" s="532" t="s">
        <v>2206</v>
      </c>
      <c r="K1155" s="535">
        <v>236.87</v>
      </c>
      <c r="L1155" s="536"/>
      <c r="M1155" s="537" t="s">
        <v>151</v>
      </c>
      <c r="N1155" s="537" t="s">
        <v>141</v>
      </c>
      <c r="O1155" s="538">
        <f t="shared" si="18"/>
        <v>98.476359401205031</v>
      </c>
    </row>
    <row r="1156" spans="1:15" s="225" customFormat="1" ht="31.5">
      <c r="A1156" s="532" t="s">
        <v>406</v>
      </c>
      <c r="B1156" s="533">
        <v>355</v>
      </c>
      <c r="C1156" s="532" t="s">
        <v>416</v>
      </c>
      <c r="D1156" s="532" t="s">
        <v>423</v>
      </c>
      <c r="E1156" s="533">
        <v>3550019</v>
      </c>
      <c r="F1156" s="533">
        <v>2138</v>
      </c>
      <c r="G1156" s="534">
        <v>24956</v>
      </c>
      <c r="H1156" s="533">
        <v>-73</v>
      </c>
      <c r="I1156" s="532" t="s">
        <v>409</v>
      </c>
      <c r="J1156" s="532" t="s">
        <v>2207</v>
      </c>
      <c r="K1156" s="535">
        <v>-1126.3900000000001</v>
      </c>
      <c r="L1156" s="536"/>
      <c r="M1156" s="537" t="s">
        <v>151</v>
      </c>
      <c r="N1156" s="537" t="s">
        <v>141</v>
      </c>
      <c r="O1156" s="538">
        <f t="shared" si="18"/>
        <v>-468.28550034163612</v>
      </c>
    </row>
    <row r="1157" spans="1:15" s="225" customFormat="1" ht="31.5">
      <c r="A1157" s="532" t="s">
        <v>406</v>
      </c>
      <c r="B1157" s="533">
        <v>355</v>
      </c>
      <c r="C1157" s="532" t="s">
        <v>416</v>
      </c>
      <c r="D1157" s="532" t="s">
        <v>423</v>
      </c>
      <c r="E1157" s="533">
        <v>3550019</v>
      </c>
      <c r="F1157" s="533">
        <v>2139</v>
      </c>
      <c r="G1157" s="534">
        <v>24951</v>
      </c>
      <c r="H1157" s="533">
        <v>73</v>
      </c>
      <c r="I1157" s="532" t="s">
        <v>409</v>
      </c>
      <c r="J1157" s="532" t="s">
        <v>2208</v>
      </c>
      <c r="K1157" s="535">
        <v>2081.65</v>
      </c>
      <c r="L1157" s="536"/>
      <c r="M1157" s="537" t="s">
        <v>151</v>
      </c>
      <c r="N1157" s="537" t="s">
        <v>141</v>
      </c>
      <c r="O1157" s="538">
        <f t="shared" si="18"/>
        <v>865.42539598732833</v>
      </c>
    </row>
    <row r="1158" spans="1:15" s="225" customFormat="1" ht="31.5">
      <c r="A1158" s="532" t="s">
        <v>406</v>
      </c>
      <c r="B1158" s="533">
        <v>355</v>
      </c>
      <c r="C1158" s="532" t="s">
        <v>416</v>
      </c>
      <c r="D1158" s="532" t="s">
        <v>423</v>
      </c>
      <c r="E1158" s="533">
        <v>3550019</v>
      </c>
      <c r="F1158" s="533">
        <v>2141</v>
      </c>
      <c r="G1158" s="534">
        <v>25081</v>
      </c>
      <c r="H1158" s="533">
        <v>-79</v>
      </c>
      <c r="I1158" s="532" t="s">
        <v>409</v>
      </c>
      <c r="J1158" s="532" t="s">
        <v>2184</v>
      </c>
      <c r="K1158" s="535">
        <v>-694.7</v>
      </c>
      <c r="L1158" s="536"/>
      <c r="M1158" s="537" t="s">
        <v>151</v>
      </c>
      <c r="N1158" s="537" t="s">
        <v>141</v>
      </c>
      <c r="O1158" s="538">
        <f t="shared" si="18"/>
        <v>-288.81465308404245</v>
      </c>
    </row>
    <row r="1159" spans="1:15" s="225" customFormat="1" ht="31.5">
      <c r="A1159" s="532" t="s">
        <v>406</v>
      </c>
      <c r="B1159" s="533">
        <v>355</v>
      </c>
      <c r="C1159" s="532" t="s">
        <v>416</v>
      </c>
      <c r="D1159" s="532" t="s">
        <v>423</v>
      </c>
      <c r="E1159" s="533">
        <v>3550019</v>
      </c>
      <c r="F1159" s="533">
        <v>2143</v>
      </c>
      <c r="G1159" s="534">
        <v>25262</v>
      </c>
      <c r="H1159" s="539"/>
      <c r="I1159" s="532" t="s">
        <v>409</v>
      </c>
      <c r="J1159" s="532" t="s">
        <v>2068</v>
      </c>
      <c r="K1159" s="535">
        <v>16694.759999999998</v>
      </c>
      <c r="L1159" s="536"/>
      <c r="M1159" s="537" t="s">
        <v>151</v>
      </c>
      <c r="N1159" s="537" t="s">
        <v>141</v>
      </c>
      <c r="O1159" s="538">
        <f t="shared" si="18"/>
        <v>6940.6813267904827</v>
      </c>
    </row>
    <row r="1160" spans="1:15" s="225" customFormat="1" ht="31.5">
      <c r="A1160" s="532" t="s">
        <v>406</v>
      </c>
      <c r="B1160" s="533">
        <v>355</v>
      </c>
      <c r="C1160" s="532" t="s">
        <v>416</v>
      </c>
      <c r="D1160" s="532" t="s">
        <v>423</v>
      </c>
      <c r="E1160" s="533">
        <v>3550019</v>
      </c>
      <c r="F1160" s="533">
        <v>2144</v>
      </c>
      <c r="G1160" s="534">
        <v>25507</v>
      </c>
      <c r="H1160" s="533">
        <v>186</v>
      </c>
      <c r="I1160" s="532" t="s">
        <v>409</v>
      </c>
      <c r="J1160" s="532" t="s">
        <v>2008</v>
      </c>
      <c r="K1160" s="535">
        <v>5773.67</v>
      </c>
      <c r="L1160" s="536"/>
      <c r="M1160" s="537" t="s">
        <v>151</v>
      </c>
      <c r="N1160" s="537" t="s">
        <v>141</v>
      </c>
      <c r="O1160" s="538">
        <f t="shared" si="18"/>
        <v>2400.3461898254545</v>
      </c>
    </row>
    <row r="1161" spans="1:15" s="225" customFormat="1" ht="31.5">
      <c r="A1161" s="532" t="s">
        <v>406</v>
      </c>
      <c r="B1161" s="533">
        <v>355</v>
      </c>
      <c r="C1161" s="532" t="s">
        <v>416</v>
      </c>
      <c r="D1161" s="532" t="s">
        <v>423</v>
      </c>
      <c r="E1161" s="533">
        <v>3550019</v>
      </c>
      <c r="F1161" s="533">
        <v>2147</v>
      </c>
      <c r="G1161" s="534">
        <v>25293</v>
      </c>
      <c r="H1161" s="533">
        <v>-158</v>
      </c>
      <c r="I1161" s="532" t="s">
        <v>409</v>
      </c>
      <c r="J1161" s="532" t="s">
        <v>2207</v>
      </c>
      <c r="K1161" s="535">
        <v>-2458.48</v>
      </c>
      <c r="L1161" s="536"/>
      <c r="M1161" s="537" t="s">
        <v>151</v>
      </c>
      <c r="N1161" s="537" t="s">
        <v>141</v>
      </c>
      <c r="O1161" s="538">
        <f t="shared" si="18"/>
        <v>-1022.0887409155847</v>
      </c>
    </row>
    <row r="1162" spans="1:15" s="225" customFormat="1" ht="31.5">
      <c r="A1162" s="532" t="s">
        <v>406</v>
      </c>
      <c r="B1162" s="533">
        <v>355</v>
      </c>
      <c r="C1162" s="532" t="s">
        <v>416</v>
      </c>
      <c r="D1162" s="532" t="s">
        <v>423</v>
      </c>
      <c r="E1162" s="533">
        <v>3550019</v>
      </c>
      <c r="F1162" s="533">
        <v>2148</v>
      </c>
      <c r="G1162" s="534">
        <v>25293</v>
      </c>
      <c r="H1162" s="533">
        <v>158</v>
      </c>
      <c r="I1162" s="532" t="s">
        <v>409</v>
      </c>
      <c r="J1162" s="532" t="s">
        <v>2208</v>
      </c>
      <c r="K1162" s="535">
        <v>5313.87</v>
      </c>
      <c r="L1162" s="536"/>
      <c r="M1162" s="537" t="s">
        <v>151</v>
      </c>
      <c r="N1162" s="537" t="s">
        <v>141</v>
      </c>
      <c r="O1162" s="538">
        <f t="shared" si="18"/>
        <v>2209.1888881296973</v>
      </c>
    </row>
    <row r="1163" spans="1:15" s="225" customFormat="1" ht="31.5">
      <c r="A1163" s="532" t="s">
        <v>406</v>
      </c>
      <c r="B1163" s="533">
        <v>355</v>
      </c>
      <c r="C1163" s="532" t="s">
        <v>416</v>
      </c>
      <c r="D1163" s="532" t="s">
        <v>423</v>
      </c>
      <c r="E1163" s="533">
        <v>3550019</v>
      </c>
      <c r="F1163" s="533">
        <v>2149</v>
      </c>
      <c r="G1163" s="534">
        <v>25293</v>
      </c>
      <c r="H1163" s="533">
        <v>2</v>
      </c>
      <c r="I1163" s="532" t="s">
        <v>409</v>
      </c>
      <c r="J1163" s="532" t="s">
        <v>2095</v>
      </c>
      <c r="K1163" s="535">
        <v>77.709999999999994</v>
      </c>
      <c r="L1163" s="536"/>
      <c r="M1163" s="537" t="s">
        <v>151</v>
      </c>
      <c r="N1163" s="537" t="s">
        <v>141</v>
      </c>
      <c r="O1163" s="538">
        <f t="shared" si="18"/>
        <v>32.30716379899372</v>
      </c>
    </row>
    <row r="1164" spans="1:15" s="225" customFormat="1" ht="31.5">
      <c r="A1164" s="532" t="s">
        <v>406</v>
      </c>
      <c r="B1164" s="533">
        <v>355</v>
      </c>
      <c r="C1164" s="532" t="s">
        <v>416</v>
      </c>
      <c r="D1164" s="532" t="s">
        <v>423</v>
      </c>
      <c r="E1164" s="533">
        <v>3550019</v>
      </c>
      <c r="F1164" s="533">
        <v>2150</v>
      </c>
      <c r="G1164" s="534">
        <v>25293</v>
      </c>
      <c r="H1164" s="533">
        <v>14</v>
      </c>
      <c r="I1164" s="532" t="s">
        <v>409</v>
      </c>
      <c r="J1164" s="532" t="s">
        <v>2012</v>
      </c>
      <c r="K1164" s="535">
        <v>506.27</v>
      </c>
      <c r="L1164" s="536"/>
      <c r="M1164" s="537" t="s">
        <v>151</v>
      </c>
      <c r="N1164" s="537" t="s">
        <v>141</v>
      </c>
      <c r="O1164" s="538">
        <f t="shared" si="18"/>
        <v>210.47674451829303</v>
      </c>
    </row>
    <row r="1165" spans="1:15" s="225" customFormat="1" ht="31.5">
      <c r="A1165" s="532" t="s">
        <v>406</v>
      </c>
      <c r="B1165" s="533">
        <v>355</v>
      </c>
      <c r="C1165" s="532" t="s">
        <v>416</v>
      </c>
      <c r="D1165" s="532" t="s">
        <v>423</v>
      </c>
      <c r="E1165" s="533">
        <v>3550019</v>
      </c>
      <c r="F1165" s="533">
        <v>2153</v>
      </c>
      <c r="G1165" s="534">
        <v>25507</v>
      </c>
      <c r="H1165" s="533">
        <v>214</v>
      </c>
      <c r="I1165" s="532" t="s">
        <v>409</v>
      </c>
      <c r="J1165" s="532" t="s">
        <v>1997</v>
      </c>
      <c r="K1165" s="535">
        <v>5581.6</v>
      </c>
      <c r="L1165" s="536"/>
      <c r="M1165" s="537" t="s">
        <v>151</v>
      </c>
      <c r="N1165" s="537" t="s">
        <v>141</v>
      </c>
      <c r="O1165" s="538">
        <f t="shared" si="18"/>
        <v>2320.4949872662896</v>
      </c>
    </row>
    <row r="1166" spans="1:15" s="225" customFormat="1" ht="31.5">
      <c r="A1166" s="532" t="s">
        <v>406</v>
      </c>
      <c r="B1166" s="533">
        <v>355</v>
      </c>
      <c r="C1166" s="532" t="s">
        <v>416</v>
      </c>
      <c r="D1166" s="532" t="s">
        <v>423</v>
      </c>
      <c r="E1166" s="533">
        <v>3550019</v>
      </c>
      <c r="F1166" s="533">
        <v>2154</v>
      </c>
      <c r="G1166" s="534">
        <v>25537</v>
      </c>
      <c r="H1166" s="533">
        <v>4</v>
      </c>
      <c r="I1166" s="532" t="s">
        <v>409</v>
      </c>
      <c r="J1166" s="532" t="s">
        <v>2185</v>
      </c>
      <c r="K1166" s="535">
        <v>227.4</v>
      </c>
      <c r="L1166" s="536"/>
      <c r="M1166" s="537" t="s">
        <v>151</v>
      </c>
      <c r="N1166" s="537" t="s">
        <v>141</v>
      </c>
      <c r="O1166" s="538">
        <f t="shared" si="18"/>
        <v>94.539300577675618</v>
      </c>
    </row>
    <row r="1167" spans="1:15" s="225" customFormat="1" ht="31.5">
      <c r="A1167" s="532" t="s">
        <v>406</v>
      </c>
      <c r="B1167" s="533">
        <v>355</v>
      </c>
      <c r="C1167" s="532" t="s">
        <v>416</v>
      </c>
      <c r="D1167" s="532" t="s">
        <v>423</v>
      </c>
      <c r="E1167" s="533">
        <v>3550019</v>
      </c>
      <c r="F1167" s="533">
        <v>2155</v>
      </c>
      <c r="G1167" s="534">
        <v>25627</v>
      </c>
      <c r="H1167" s="533">
        <v>6</v>
      </c>
      <c r="I1167" s="532" t="s">
        <v>409</v>
      </c>
      <c r="J1167" s="532" t="s">
        <v>2120</v>
      </c>
      <c r="K1167" s="535">
        <v>309.83</v>
      </c>
      <c r="L1167" s="536"/>
      <c r="M1167" s="537" t="s">
        <v>151</v>
      </c>
      <c r="N1167" s="537" t="s">
        <v>141</v>
      </c>
      <c r="O1167" s="538">
        <f t="shared" si="18"/>
        <v>128.80875768681281</v>
      </c>
    </row>
    <row r="1168" spans="1:15" s="225" customFormat="1" ht="31.5">
      <c r="A1168" s="532" t="s">
        <v>406</v>
      </c>
      <c r="B1168" s="533">
        <v>355</v>
      </c>
      <c r="C1168" s="532" t="s">
        <v>416</v>
      </c>
      <c r="D1168" s="532" t="s">
        <v>423</v>
      </c>
      <c r="E1168" s="533">
        <v>3550019</v>
      </c>
      <c r="F1168" s="533">
        <v>2156</v>
      </c>
      <c r="G1168" s="534">
        <v>25627</v>
      </c>
      <c r="H1168" s="533">
        <v>1</v>
      </c>
      <c r="I1168" s="532" t="s">
        <v>409</v>
      </c>
      <c r="J1168" s="532" t="s">
        <v>2069</v>
      </c>
      <c r="K1168" s="535">
        <v>7.95</v>
      </c>
      <c r="L1168" s="536"/>
      <c r="M1168" s="537" t="s">
        <v>151</v>
      </c>
      <c r="N1168" s="537" t="s">
        <v>141</v>
      </c>
      <c r="O1168" s="538">
        <f t="shared" si="18"/>
        <v>3.3051338592459154</v>
      </c>
    </row>
    <row r="1169" spans="1:15" s="225" customFormat="1" ht="31.5">
      <c r="A1169" s="532" t="s">
        <v>406</v>
      </c>
      <c r="B1169" s="533">
        <v>355</v>
      </c>
      <c r="C1169" s="532" t="s">
        <v>416</v>
      </c>
      <c r="D1169" s="532" t="s">
        <v>423</v>
      </c>
      <c r="E1169" s="533">
        <v>3550019</v>
      </c>
      <c r="F1169" s="533">
        <v>2157</v>
      </c>
      <c r="G1169" s="534">
        <v>25627</v>
      </c>
      <c r="H1169" s="539"/>
      <c r="I1169" s="532" t="s">
        <v>409</v>
      </c>
      <c r="J1169" s="532" t="s">
        <v>2013</v>
      </c>
      <c r="K1169" s="535">
        <v>489.54</v>
      </c>
      <c r="L1169" s="536"/>
      <c r="M1169" s="537" t="s">
        <v>151</v>
      </c>
      <c r="N1169" s="537" t="s">
        <v>141</v>
      </c>
      <c r="O1169" s="538">
        <f t="shared" si="18"/>
        <v>203.52141251009377</v>
      </c>
    </row>
    <row r="1170" spans="1:15" s="225" customFormat="1" ht="31.5">
      <c r="A1170" s="532" t="s">
        <v>406</v>
      </c>
      <c r="B1170" s="533">
        <v>355</v>
      </c>
      <c r="C1170" s="532" t="s">
        <v>416</v>
      </c>
      <c r="D1170" s="532" t="s">
        <v>423</v>
      </c>
      <c r="E1170" s="533">
        <v>3550019</v>
      </c>
      <c r="F1170" s="533">
        <v>2158</v>
      </c>
      <c r="G1170" s="534">
        <v>25627</v>
      </c>
      <c r="H1170" s="533">
        <v>39</v>
      </c>
      <c r="I1170" s="532" t="s">
        <v>409</v>
      </c>
      <c r="J1170" s="532" t="s">
        <v>2208</v>
      </c>
      <c r="K1170" s="535">
        <v>798.43</v>
      </c>
      <c r="L1170" s="536"/>
      <c r="M1170" s="537" t="s">
        <v>151</v>
      </c>
      <c r="N1170" s="537" t="s">
        <v>141</v>
      </c>
      <c r="O1170" s="538">
        <f t="shared" si="18"/>
        <v>331.93937449531018</v>
      </c>
    </row>
    <row r="1171" spans="1:15" s="225" customFormat="1" ht="31.5">
      <c r="A1171" s="532" t="s">
        <v>406</v>
      </c>
      <c r="B1171" s="533">
        <v>355</v>
      </c>
      <c r="C1171" s="532" t="s">
        <v>416</v>
      </c>
      <c r="D1171" s="532" t="s">
        <v>423</v>
      </c>
      <c r="E1171" s="533">
        <v>3550019</v>
      </c>
      <c r="F1171" s="533">
        <v>2159</v>
      </c>
      <c r="G1171" s="534">
        <v>25627</v>
      </c>
      <c r="H1171" s="533">
        <v>-39</v>
      </c>
      <c r="I1171" s="532" t="s">
        <v>409</v>
      </c>
      <c r="J1171" s="532" t="s">
        <v>2207</v>
      </c>
      <c r="K1171" s="535">
        <v>-744.9</v>
      </c>
      <c r="L1171" s="536"/>
      <c r="M1171" s="537" t="s">
        <v>151</v>
      </c>
      <c r="N1171" s="537" t="s">
        <v>141</v>
      </c>
      <c r="O1171" s="538">
        <f t="shared" si="18"/>
        <v>-309.68480650972106</v>
      </c>
    </row>
    <row r="1172" spans="1:15" s="225" customFormat="1" ht="31.5">
      <c r="A1172" s="532" t="s">
        <v>406</v>
      </c>
      <c r="B1172" s="533">
        <v>355</v>
      </c>
      <c r="C1172" s="532" t="s">
        <v>416</v>
      </c>
      <c r="D1172" s="532" t="s">
        <v>423</v>
      </c>
      <c r="E1172" s="533">
        <v>3550019</v>
      </c>
      <c r="F1172" s="533">
        <v>2160</v>
      </c>
      <c r="G1172" s="534">
        <v>25780</v>
      </c>
      <c r="H1172" s="533">
        <v>-346</v>
      </c>
      <c r="I1172" s="532" t="s">
        <v>409</v>
      </c>
      <c r="J1172" s="532" t="s">
        <v>2014</v>
      </c>
      <c r="K1172" s="535">
        <v>-2887.03</v>
      </c>
      <c r="L1172" s="536"/>
      <c r="M1172" s="537" t="s">
        <v>151</v>
      </c>
      <c r="N1172" s="537" t="s">
        <v>141</v>
      </c>
      <c r="O1172" s="538">
        <f t="shared" si="18"/>
        <v>-1200.2541642338033</v>
      </c>
    </row>
    <row r="1173" spans="1:15" s="225" customFormat="1" ht="31.5">
      <c r="A1173" s="532" t="s">
        <v>406</v>
      </c>
      <c r="B1173" s="533">
        <v>355</v>
      </c>
      <c r="C1173" s="532" t="s">
        <v>416</v>
      </c>
      <c r="D1173" s="532" t="s">
        <v>423</v>
      </c>
      <c r="E1173" s="533">
        <v>3550019</v>
      </c>
      <c r="F1173" s="533">
        <v>2161</v>
      </c>
      <c r="G1173" s="534">
        <v>25780</v>
      </c>
      <c r="H1173" s="533">
        <v>308</v>
      </c>
      <c r="I1173" s="532" t="s">
        <v>409</v>
      </c>
      <c r="J1173" s="532" t="s">
        <v>2015</v>
      </c>
      <c r="K1173" s="535">
        <v>7122.68</v>
      </c>
      <c r="L1173" s="536"/>
      <c r="M1173" s="537" t="s">
        <v>151</v>
      </c>
      <c r="N1173" s="537" t="s">
        <v>141</v>
      </c>
      <c r="O1173" s="538">
        <f t="shared" si="18"/>
        <v>2961.1837530281382</v>
      </c>
    </row>
    <row r="1174" spans="1:15" s="225" customFormat="1" ht="31.5">
      <c r="A1174" s="532" t="s">
        <v>406</v>
      </c>
      <c r="B1174" s="533">
        <v>355</v>
      </c>
      <c r="C1174" s="532" t="s">
        <v>416</v>
      </c>
      <c r="D1174" s="532" t="s">
        <v>423</v>
      </c>
      <c r="E1174" s="533">
        <v>3550019</v>
      </c>
      <c r="F1174" s="533">
        <v>2163</v>
      </c>
      <c r="G1174" s="534">
        <v>25902</v>
      </c>
      <c r="H1174" s="533">
        <v>4</v>
      </c>
      <c r="I1174" s="532" t="s">
        <v>409</v>
      </c>
      <c r="J1174" s="532" t="s">
        <v>2121</v>
      </c>
      <c r="K1174" s="535">
        <v>108.23</v>
      </c>
      <c r="L1174" s="536"/>
      <c r="M1174" s="537" t="s">
        <v>151</v>
      </c>
      <c r="N1174" s="537" t="s">
        <v>141</v>
      </c>
      <c r="O1174" s="538">
        <f t="shared" si="18"/>
        <v>44.995551897633391</v>
      </c>
    </row>
    <row r="1175" spans="1:15" s="225" customFormat="1" ht="31.5">
      <c r="A1175" s="532" t="s">
        <v>406</v>
      </c>
      <c r="B1175" s="533">
        <v>355</v>
      </c>
      <c r="C1175" s="532" t="s">
        <v>416</v>
      </c>
      <c r="D1175" s="532" t="s">
        <v>423</v>
      </c>
      <c r="E1175" s="533">
        <v>3550019</v>
      </c>
      <c r="F1175" s="533">
        <v>2164</v>
      </c>
      <c r="G1175" s="534">
        <v>25902</v>
      </c>
      <c r="H1175" s="539"/>
      <c r="I1175" s="532" t="s">
        <v>409</v>
      </c>
      <c r="J1175" s="532" t="s">
        <v>2187</v>
      </c>
      <c r="K1175" s="535">
        <v>993.56</v>
      </c>
      <c r="L1175" s="536"/>
      <c r="M1175" s="537" t="s">
        <v>151</v>
      </c>
      <c r="N1175" s="537" t="s">
        <v>141</v>
      </c>
      <c r="O1175" s="538">
        <f t="shared" si="18"/>
        <v>413.06274178520397</v>
      </c>
    </row>
    <row r="1176" spans="1:15" s="225" customFormat="1" ht="31.5">
      <c r="A1176" s="532" t="s">
        <v>406</v>
      </c>
      <c r="B1176" s="533">
        <v>355</v>
      </c>
      <c r="C1176" s="532" t="s">
        <v>416</v>
      </c>
      <c r="D1176" s="532" t="s">
        <v>423</v>
      </c>
      <c r="E1176" s="533">
        <v>3550019</v>
      </c>
      <c r="F1176" s="533">
        <v>2166</v>
      </c>
      <c r="G1176" s="534">
        <v>26145</v>
      </c>
      <c r="H1176" s="533">
        <v>10</v>
      </c>
      <c r="I1176" s="532" t="s">
        <v>409</v>
      </c>
      <c r="J1176" s="532" t="s">
        <v>2208</v>
      </c>
      <c r="K1176" s="535">
        <v>233.04</v>
      </c>
      <c r="L1176" s="536"/>
      <c r="M1176" s="537" t="s">
        <v>151</v>
      </c>
      <c r="N1176" s="537" t="s">
        <v>141</v>
      </c>
      <c r="O1176" s="538">
        <f t="shared" si="18"/>
        <v>96.884074787253851</v>
      </c>
    </row>
    <row r="1177" spans="1:15" s="225" customFormat="1" ht="31.5">
      <c r="A1177" s="532" t="s">
        <v>406</v>
      </c>
      <c r="B1177" s="533">
        <v>355</v>
      </c>
      <c r="C1177" s="532" t="s">
        <v>416</v>
      </c>
      <c r="D1177" s="532" t="s">
        <v>423</v>
      </c>
      <c r="E1177" s="533">
        <v>3550019</v>
      </c>
      <c r="F1177" s="533">
        <v>2167</v>
      </c>
      <c r="G1177" s="534">
        <v>26145</v>
      </c>
      <c r="H1177" s="533">
        <v>13</v>
      </c>
      <c r="I1177" s="532" t="s">
        <v>409</v>
      </c>
      <c r="J1177" s="532" t="s">
        <v>2208</v>
      </c>
      <c r="K1177" s="535">
        <v>286.51</v>
      </c>
      <c r="L1177" s="536"/>
      <c r="M1177" s="537" t="s">
        <v>151</v>
      </c>
      <c r="N1177" s="537" t="s">
        <v>141</v>
      </c>
      <c r="O1177" s="538">
        <f t="shared" si="18"/>
        <v>119.11369836635814</v>
      </c>
    </row>
    <row r="1178" spans="1:15" s="225" customFormat="1" ht="31.5">
      <c r="A1178" s="532" t="s">
        <v>406</v>
      </c>
      <c r="B1178" s="533">
        <v>355</v>
      </c>
      <c r="C1178" s="532" t="s">
        <v>416</v>
      </c>
      <c r="D1178" s="532" t="s">
        <v>423</v>
      </c>
      <c r="E1178" s="533">
        <v>3550019</v>
      </c>
      <c r="F1178" s="533">
        <v>2168</v>
      </c>
      <c r="G1178" s="534">
        <v>26145</v>
      </c>
      <c r="H1178" s="533">
        <v>-23</v>
      </c>
      <c r="I1178" s="532" t="s">
        <v>409</v>
      </c>
      <c r="J1178" s="532" t="s">
        <v>2207</v>
      </c>
      <c r="K1178" s="535">
        <v>-507.15</v>
      </c>
      <c r="L1178" s="536"/>
      <c r="M1178" s="537" t="s">
        <v>151</v>
      </c>
      <c r="N1178" s="537" t="s">
        <v>141</v>
      </c>
      <c r="O1178" s="538">
        <f t="shared" ref="O1178:O1241" si="19">+K1178*E$3012</f>
        <v>-210.84259581340453</v>
      </c>
    </row>
    <row r="1179" spans="1:15" s="225" customFormat="1" ht="31.5">
      <c r="A1179" s="532" t="s">
        <v>406</v>
      </c>
      <c r="B1179" s="533">
        <v>355</v>
      </c>
      <c r="C1179" s="532" t="s">
        <v>416</v>
      </c>
      <c r="D1179" s="532" t="s">
        <v>423</v>
      </c>
      <c r="E1179" s="533">
        <v>3550019</v>
      </c>
      <c r="F1179" s="533">
        <v>2169</v>
      </c>
      <c r="G1179" s="534">
        <v>26145</v>
      </c>
      <c r="H1179" s="542">
        <v>166</v>
      </c>
      <c r="I1179" s="532" t="s">
        <v>409</v>
      </c>
      <c r="J1179" s="532" t="s">
        <v>2016</v>
      </c>
      <c r="K1179" s="535">
        <v>5278.74</v>
      </c>
      <c r="L1179" s="536"/>
      <c r="M1179" s="537" t="s">
        <v>151</v>
      </c>
      <c r="N1179" s="537" t="s">
        <v>141</v>
      </c>
      <c r="O1179" s="538">
        <f t="shared" si="19"/>
        <v>2194.5839381328028</v>
      </c>
    </row>
    <row r="1180" spans="1:15" s="225" customFormat="1" ht="31.5">
      <c r="A1180" s="532" t="s">
        <v>406</v>
      </c>
      <c r="B1180" s="533">
        <v>355</v>
      </c>
      <c r="C1180" s="532" t="s">
        <v>416</v>
      </c>
      <c r="D1180" s="532" t="s">
        <v>423</v>
      </c>
      <c r="E1180" s="533">
        <v>3550019</v>
      </c>
      <c r="F1180" s="533">
        <v>2170</v>
      </c>
      <c r="G1180" s="534">
        <v>26176</v>
      </c>
      <c r="H1180" s="533">
        <v>7</v>
      </c>
      <c r="I1180" s="532" t="s">
        <v>409</v>
      </c>
      <c r="J1180" s="532" t="s">
        <v>2189</v>
      </c>
      <c r="K1180" s="535">
        <v>80.7</v>
      </c>
      <c r="L1180" s="536"/>
      <c r="M1180" s="537" t="s">
        <v>151</v>
      </c>
      <c r="N1180" s="537" t="s">
        <v>141</v>
      </c>
      <c r="O1180" s="538">
        <f t="shared" si="19"/>
        <v>33.550226722156651</v>
      </c>
    </row>
    <row r="1181" spans="1:15" s="225" customFormat="1" ht="31.5">
      <c r="A1181" s="532" t="s">
        <v>406</v>
      </c>
      <c r="B1181" s="533">
        <v>355</v>
      </c>
      <c r="C1181" s="532" t="s">
        <v>416</v>
      </c>
      <c r="D1181" s="532" t="s">
        <v>423</v>
      </c>
      <c r="E1181" s="533">
        <v>3550019</v>
      </c>
      <c r="F1181" s="533">
        <v>2171</v>
      </c>
      <c r="G1181" s="534">
        <v>26329</v>
      </c>
      <c r="H1181" s="539"/>
      <c r="I1181" s="532" t="s">
        <v>409</v>
      </c>
      <c r="J1181" s="532" t="s">
        <v>1995</v>
      </c>
      <c r="K1181" s="535">
        <v>102.73</v>
      </c>
      <c r="L1181" s="536"/>
      <c r="M1181" s="537" t="s">
        <v>151</v>
      </c>
      <c r="N1181" s="537" t="s">
        <v>141</v>
      </c>
      <c r="O1181" s="538">
        <f t="shared" si="19"/>
        <v>42.708981303186526</v>
      </c>
    </row>
    <row r="1182" spans="1:15" s="225" customFormat="1" ht="31.5">
      <c r="A1182" s="532" t="s">
        <v>406</v>
      </c>
      <c r="B1182" s="533">
        <v>355</v>
      </c>
      <c r="C1182" s="532" t="s">
        <v>416</v>
      </c>
      <c r="D1182" s="532" t="s">
        <v>423</v>
      </c>
      <c r="E1182" s="533">
        <v>3550019</v>
      </c>
      <c r="F1182" s="533">
        <v>2172</v>
      </c>
      <c r="G1182" s="534">
        <v>26389</v>
      </c>
      <c r="H1182" s="533">
        <v>4</v>
      </c>
      <c r="I1182" s="532" t="s">
        <v>409</v>
      </c>
      <c r="J1182" s="532" t="s">
        <v>2123</v>
      </c>
      <c r="K1182" s="535">
        <v>83.25</v>
      </c>
      <c r="L1182" s="536"/>
      <c r="M1182" s="537" t="s">
        <v>151</v>
      </c>
      <c r="N1182" s="537" t="s">
        <v>141</v>
      </c>
      <c r="O1182" s="538">
        <f t="shared" si="19"/>
        <v>34.610363997763834</v>
      </c>
    </row>
    <row r="1183" spans="1:15" s="225" customFormat="1" ht="31.5">
      <c r="A1183" s="532" t="s">
        <v>406</v>
      </c>
      <c r="B1183" s="533">
        <v>355</v>
      </c>
      <c r="C1183" s="532" t="s">
        <v>416</v>
      </c>
      <c r="D1183" s="532" t="s">
        <v>423</v>
      </c>
      <c r="E1183" s="533">
        <v>3550019</v>
      </c>
      <c r="F1183" s="533">
        <v>2173</v>
      </c>
      <c r="G1183" s="534">
        <v>26542</v>
      </c>
      <c r="H1183" s="533">
        <v>38</v>
      </c>
      <c r="I1183" s="532" t="s">
        <v>409</v>
      </c>
      <c r="J1183" s="532" t="s">
        <v>2071</v>
      </c>
      <c r="K1183" s="535">
        <v>1210.8399999999999</v>
      </c>
      <c r="L1183" s="536"/>
      <c r="M1183" s="537" t="s">
        <v>151</v>
      </c>
      <c r="N1183" s="537" t="s">
        <v>141</v>
      </c>
      <c r="O1183" s="538">
        <f t="shared" si="19"/>
        <v>503.39475246909734</v>
      </c>
    </row>
    <row r="1184" spans="1:15" s="225" customFormat="1" ht="31.5">
      <c r="A1184" s="532" t="s">
        <v>406</v>
      </c>
      <c r="B1184" s="533">
        <v>355</v>
      </c>
      <c r="C1184" s="532" t="s">
        <v>416</v>
      </c>
      <c r="D1184" s="532" t="s">
        <v>423</v>
      </c>
      <c r="E1184" s="533">
        <v>3550019</v>
      </c>
      <c r="F1184" s="533">
        <v>2174</v>
      </c>
      <c r="G1184" s="534">
        <v>26542</v>
      </c>
      <c r="H1184" s="533">
        <v>32</v>
      </c>
      <c r="I1184" s="532" t="s">
        <v>409</v>
      </c>
      <c r="J1184" s="532" t="s">
        <v>2018</v>
      </c>
      <c r="K1184" s="535">
        <v>664.61</v>
      </c>
      <c r="L1184" s="536"/>
      <c r="M1184" s="537" t="s">
        <v>151</v>
      </c>
      <c r="N1184" s="537" t="s">
        <v>141</v>
      </c>
      <c r="O1184" s="538">
        <f t="shared" si="19"/>
        <v>276.3050332318777</v>
      </c>
    </row>
    <row r="1185" spans="1:15" s="225" customFormat="1" ht="31.5">
      <c r="A1185" s="532" t="s">
        <v>406</v>
      </c>
      <c r="B1185" s="533">
        <v>355</v>
      </c>
      <c r="C1185" s="532" t="s">
        <v>416</v>
      </c>
      <c r="D1185" s="532" t="s">
        <v>423</v>
      </c>
      <c r="E1185" s="533">
        <v>3550019</v>
      </c>
      <c r="F1185" s="533">
        <v>2175</v>
      </c>
      <c r="G1185" s="534">
        <v>26754</v>
      </c>
      <c r="H1185" s="533">
        <v>62</v>
      </c>
      <c r="I1185" s="532" t="s">
        <v>409</v>
      </c>
      <c r="J1185" s="532" t="s">
        <v>2208</v>
      </c>
      <c r="K1185" s="535">
        <v>1911.53</v>
      </c>
      <c r="L1185" s="536"/>
      <c r="M1185" s="537" t="s">
        <v>151</v>
      </c>
      <c r="N1185" s="537" t="s">
        <v>141</v>
      </c>
      <c r="O1185" s="538">
        <f t="shared" si="19"/>
        <v>794.69968880054648</v>
      </c>
    </row>
    <row r="1186" spans="1:15" s="225" customFormat="1" ht="31.5">
      <c r="A1186" s="532" t="s">
        <v>406</v>
      </c>
      <c r="B1186" s="533">
        <v>355</v>
      </c>
      <c r="C1186" s="532" t="s">
        <v>416</v>
      </c>
      <c r="D1186" s="532" t="s">
        <v>423</v>
      </c>
      <c r="E1186" s="533">
        <v>3550019</v>
      </c>
      <c r="F1186" s="533">
        <v>2176</v>
      </c>
      <c r="G1186" s="534">
        <v>26754</v>
      </c>
      <c r="H1186" s="533">
        <v>-62</v>
      </c>
      <c r="I1186" s="532" t="s">
        <v>409</v>
      </c>
      <c r="J1186" s="532" t="s">
        <v>2207</v>
      </c>
      <c r="K1186" s="535">
        <v>-1377.02</v>
      </c>
      <c r="L1186" s="536"/>
      <c r="M1186" s="537" t="s">
        <v>151</v>
      </c>
      <c r="N1186" s="537" t="s">
        <v>141</v>
      </c>
      <c r="O1186" s="538">
        <f t="shared" si="19"/>
        <v>-572.48244363003903</v>
      </c>
    </row>
    <row r="1187" spans="1:15" s="225" customFormat="1" ht="31.5">
      <c r="A1187" s="532" t="s">
        <v>406</v>
      </c>
      <c r="B1187" s="533">
        <v>355</v>
      </c>
      <c r="C1187" s="532" t="s">
        <v>416</v>
      </c>
      <c r="D1187" s="532" t="s">
        <v>423</v>
      </c>
      <c r="E1187" s="533">
        <v>3550019</v>
      </c>
      <c r="F1187" s="533">
        <v>2177</v>
      </c>
      <c r="G1187" s="534">
        <v>26754</v>
      </c>
      <c r="H1187" s="533">
        <v>7</v>
      </c>
      <c r="I1187" s="532" t="s">
        <v>409</v>
      </c>
      <c r="J1187" s="532" t="s">
        <v>2019</v>
      </c>
      <c r="K1187" s="535">
        <v>148.32</v>
      </c>
      <c r="L1187" s="536"/>
      <c r="M1187" s="537" t="s">
        <v>151</v>
      </c>
      <c r="N1187" s="537" t="s">
        <v>141</v>
      </c>
      <c r="O1187" s="538">
        <f t="shared" si="19"/>
        <v>61.662572830610586</v>
      </c>
    </row>
    <row r="1188" spans="1:15" s="225" customFormat="1" ht="31.5">
      <c r="A1188" s="532" t="s">
        <v>406</v>
      </c>
      <c r="B1188" s="533">
        <v>355</v>
      </c>
      <c r="C1188" s="532" t="s">
        <v>416</v>
      </c>
      <c r="D1188" s="532" t="s">
        <v>423</v>
      </c>
      <c r="E1188" s="533">
        <v>3550019</v>
      </c>
      <c r="F1188" s="533">
        <v>2178</v>
      </c>
      <c r="G1188" s="534">
        <v>26754</v>
      </c>
      <c r="H1188" s="533">
        <v>8</v>
      </c>
      <c r="I1188" s="532" t="s">
        <v>409</v>
      </c>
      <c r="J1188" s="532" t="s">
        <v>2019</v>
      </c>
      <c r="K1188" s="535">
        <v>253.18</v>
      </c>
      <c r="L1188" s="536"/>
      <c r="M1188" s="537" t="s">
        <v>151</v>
      </c>
      <c r="N1188" s="537" t="s">
        <v>141</v>
      </c>
      <c r="O1188" s="538">
        <f t="shared" si="19"/>
        <v>105.25708056401018</v>
      </c>
    </row>
    <row r="1189" spans="1:15" s="225" customFormat="1" ht="31.5">
      <c r="A1189" s="532" t="s">
        <v>406</v>
      </c>
      <c r="B1189" s="533">
        <v>355</v>
      </c>
      <c r="C1189" s="532" t="s">
        <v>416</v>
      </c>
      <c r="D1189" s="532" t="s">
        <v>423</v>
      </c>
      <c r="E1189" s="533">
        <v>3550019</v>
      </c>
      <c r="F1189" s="533">
        <v>2179</v>
      </c>
      <c r="G1189" s="534">
        <v>26754</v>
      </c>
      <c r="H1189" s="539"/>
      <c r="I1189" s="532" t="s">
        <v>409</v>
      </c>
      <c r="J1189" s="532" t="s">
        <v>2020</v>
      </c>
      <c r="K1189" s="535">
        <v>847.86</v>
      </c>
      <c r="L1189" s="536"/>
      <c r="M1189" s="537" t="s">
        <v>151</v>
      </c>
      <c r="N1189" s="537" t="s">
        <v>141</v>
      </c>
      <c r="O1189" s="538">
        <f t="shared" si="19"/>
        <v>352.48940803776628</v>
      </c>
    </row>
    <row r="1190" spans="1:15" s="225" customFormat="1" ht="31.5">
      <c r="A1190" s="532" t="s">
        <v>406</v>
      </c>
      <c r="B1190" s="533">
        <v>355</v>
      </c>
      <c r="C1190" s="532" t="s">
        <v>416</v>
      </c>
      <c r="D1190" s="532" t="s">
        <v>423</v>
      </c>
      <c r="E1190" s="533">
        <v>3550019</v>
      </c>
      <c r="F1190" s="533">
        <v>2181</v>
      </c>
      <c r="G1190" s="534">
        <v>27029</v>
      </c>
      <c r="H1190" s="533">
        <v>54</v>
      </c>
      <c r="I1190" s="532" t="s">
        <v>409</v>
      </c>
      <c r="J1190" s="532" t="s">
        <v>2208</v>
      </c>
      <c r="K1190" s="535">
        <v>2370.34</v>
      </c>
      <c r="L1190" s="536"/>
      <c r="M1190" s="537" t="s">
        <v>151</v>
      </c>
      <c r="N1190" s="537" t="s">
        <v>141</v>
      </c>
      <c r="O1190" s="538">
        <f t="shared" si="19"/>
        <v>985.44540778930366</v>
      </c>
    </row>
    <row r="1191" spans="1:15" s="225" customFormat="1" ht="31.5">
      <c r="A1191" s="532" t="s">
        <v>406</v>
      </c>
      <c r="B1191" s="533">
        <v>355</v>
      </c>
      <c r="C1191" s="532" t="s">
        <v>416</v>
      </c>
      <c r="D1191" s="532" t="s">
        <v>423</v>
      </c>
      <c r="E1191" s="533">
        <v>3550019</v>
      </c>
      <c r="F1191" s="533">
        <v>2182</v>
      </c>
      <c r="G1191" s="534">
        <v>27029</v>
      </c>
      <c r="H1191" s="533">
        <v>-54</v>
      </c>
      <c r="I1191" s="532" t="s">
        <v>409</v>
      </c>
      <c r="J1191" s="532" t="s">
        <v>2207</v>
      </c>
      <c r="K1191" s="535">
        <v>-1206.3599999999999</v>
      </c>
      <c r="L1191" s="536"/>
      <c r="M1191" s="537" t="s">
        <v>151</v>
      </c>
      <c r="N1191" s="537" t="s">
        <v>141</v>
      </c>
      <c r="O1191" s="538">
        <f t="shared" si="19"/>
        <v>-501.53223678489337</v>
      </c>
    </row>
    <row r="1192" spans="1:15" s="225" customFormat="1" ht="31.5">
      <c r="A1192" s="532" t="s">
        <v>406</v>
      </c>
      <c r="B1192" s="533">
        <v>355</v>
      </c>
      <c r="C1192" s="532" t="s">
        <v>416</v>
      </c>
      <c r="D1192" s="532" t="s">
        <v>423</v>
      </c>
      <c r="E1192" s="533">
        <v>3550019</v>
      </c>
      <c r="F1192" s="533">
        <v>2186</v>
      </c>
      <c r="G1192" s="534">
        <v>27484</v>
      </c>
      <c r="H1192" s="533">
        <v>25</v>
      </c>
      <c r="I1192" s="532" t="s">
        <v>409</v>
      </c>
      <c r="J1192" s="532" t="s">
        <v>2072</v>
      </c>
      <c r="K1192" s="535">
        <v>910.73</v>
      </c>
      <c r="L1192" s="536"/>
      <c r="M1192" s="537" t="s">
        <v>151</v>
      </c>
      <c r="N1192" s="537" t="s">
        <v>141</v>
      </c>
      <c r="O1192" s="538">
        <f t="shared" si="19"/>
        <v>378.6269886328343</v>
      </c>
    </row>
    <row r="1193" spans="1:15" s="225" customFormat="1" ht="31.5">
      <c r="A1193" s="532" t="s">
        <v>406</v>
      </c>
      <c r="B1193" s="533">
        <v>355</v>
      </c>
      <c r="C1193" s="532" t="s">
        <v>416</v>
      </c>
      <c r="D1193" s="532" t="s">
        <v>423</v>
      </c>
      <c r="E1193" s="533">
        <v>3550019</v>
      </c>
      <c r="F1193" s="533">
        <v>2187</v>
      </c>
      <c r="G1193" s="534">
        <v>27484</v>
      </c>
      <c r="H1193" s="533">
        <v>-28</v>
      </c>
      <c r="I1193" s="532" t="s">
        <v>409</v>
      </c>
      <c r="J1193" s="532" t="s">
        <v>2022</v>
      </c>
      <c r="K1193" s="535">
        <v>-628.6</v>
      </c>
      <c r="L1193" s="536"/>
      <c r="M1193" s="537" t="s">
        <v>151</v>
      </c>
      <c r="N1193" s="537" t="s">
        <v>141</v>
      </c>
      <c r="O1193" s="538">
        <f t="shared" si="19"/>
        <v>-261.33423193987204</v>
      </c>
    </row>
    <row r="1194" spans="1:15" s="225" customFormat="1" ht="31.5">
      <c r="A1194" s="532" t="s">
        <v>406</v>
      </c>
      <c r="B1194" s="533">
        <v>355</v>
      </c>
      <c r="C1194" s="532" t="s">
        <v>416</v>
      </c>
      <c r="D1194" s="532" t="s">
        <v>423</v>
      </c>
      <c r="E1194" s="533">
        <v>3550019</v>
      </c>
      <c r="F1194" s="533">
        <v>2188</v>
      </c>
      <c r="G1194" s="534">
        <v>27484</v>
      </c>
      <c r="H1194" s="533">
        <v>6</v>
      </c>
      <c r="I1194" s="532" t="s">
        <v>409</v>
      </c>
      <c r="J1194" s="532" t="s">
        <v>2073</v>
      </c>
      <c r="K1194" s="535">
        <v>263.76</v>
      </c>
      <c r="L1194" s="536"/>
      <c r="M1194" s="537" t="s">
        <v>151</v>
      </c>
      <c r="N1194" s="537" t="s">
        <v>141</v>
      </c>
      <c r="O1194" s="538">
        <f t="shared" si="19"/>
        <v>109.65561090750977</v>
      </c>
    </row>
    <row r="1195" spans="1:15" s="225" customFormat="1" ht="31.5">
      <c r="A1195" s="532" t="s">
        <v>406</v>
      </c>
      <c r="B1195" s="533">
        <v>355</v>
      </c>
      <c r="C1195" s="532" t="s">
        <v>416</v>
      </c>
      <c r="D1195" s="532" t="s">
        <v>423</v>
      </c>
      <c r="E1195" s="533">
        <v>3550019</v>
      </c>
      <c r="F1195" s="533">
        <v>2189</v>
      </c>
      <c r="G1195" s="534">
        <v>27484</v>
      </c>
      <c r="H1195" s="533">
        <v>-8</v>
      </c>
      <c r="I1195" s="532" t="s">
        <v>409</v>
      </c>
      <c r="J1195" s="532" t="s">
        <v>2023</v>
      </c>
      <c r="K1195" s="535">
        <v>-179.6</v>
      </c>
      <c r="L1195" s="536"/>
      <c r="M1195" s="537" t="s">
        <v>151</v>
      </c>
      <c r="N1195" s="537" t="s">
        <v>141</v>
      </c>
      <c r="O1195" s="538">
        <f t="shared" si="19"/>
        <v>-74.666923411392006</v>
      </c>
    </row>
    <row r="1196" spans="1:15" s="225" customFormat="1" ht="31.5">
      <c r="A1196" s="532" t="s">
        <v>406</v>
      </c>
      <c r="B1196" s="533">
        <v>355</v>
      </c>
      <c r="C1196" s="532" t="s">
        <v>416</v>
      </c>
      <c r="D1196" s="532" t="s">
        <v>423</v>
      </c>
      <c r="E1196" s="533">
        <v>3550019</v>
      </c>
      <c r="F1196" s="533">
        <v>2190</v>
      </c>
      <c r="G1196" s="534">
        <v>27667</v>
      </c>
      <c r="H1196" s="533">
        <v>41</v>
      </c>
      <c r="I1196" s="532" t="s">
        <v>409</v>
      </c>
      <c r="J1196" s="532" t="s">
        <v>2208</v>
      </c>
      <c r="K1196" s="535">
        <v>2006.28</v>
      </c>
      <c r="L1196" s="536"/>
      <c r="M1196" s="537" t="s">
        <v>151</v>
      </c>
      <c r="N1196" s="537" t="s">
        <v>141</v>
      </c>
      <c r="O1196" s="538">
        <f t="shared" si="19"/>
        <v>834.09106404124464</v>
      </c>
    </row>
    <row r="1197" spans="1:15" s="225" customFormat="1" ht="31.5">
      <c r="A1197" s="532" t="s">
        <v>406</v>
      </c>
      <c r="B1197" s="533">
        <v>355</v>
      </c>
      <c r="C1197" s="532" t="s">
        <v>416</v>
      </c>
      <c r="D1197" s="532" t="s">
        <v>423</v>
      </c>
      <c r="E1197" s="533">
        <v>3550019</v>
      </c>
      <c r="F1197" s="533">
        <v>2191</v>
      </c>
      <c r="G1197" s="534">
        <v>27667</v>
      </c>
      <c r="H1197" s="533">
        <v>-41</v>
      </c>
      <c r="I1197" s="532" t="s">
        <v>409</v>
      </c>
      <c r="J1197" s="532" t="s">
        <v>2207</v>
      </c>
      <c r="K1197" s="535">
        <v>-919.63</v>
      </c>
      <c r="L1197" s="536"/>
      <c r="M1197" s="537" t="s">
        <v>151</v>
      </c>
      <c r="N1197" s="537" t="s">
        <v>141</v>
      </c>
      <c r="O1197" s="538">
        <f t="shared" si="19"/>
        <v>-382.32707559475739</v>
      </c>
    </row>
    <row r="1198" spans="1:15" s="225" customFormat="1" ht="31.5">
      <c r="A1198" s="532" t="s">
        <v>406</v>
      </c>
      <c r="B1198" s="533">
        <v>355</v>
      </c>
      <c r="C1198" s="532" t="s">
        <v>416</v>
      </c>
      <c r="D1198" s="532" t="s">
        <v>423</v>
      </c>
      <c r="E1198" s="533">
        <v>3550019</v>
      </c>
      <c r="F1198" s="533">
        <v>2192</v>
      </c>
      <c r="G1198" s="534">
        <v>27667</v>
      </c>
      <c r="H1198" s="533">
        <v>5</v>
      </c>
      <c r="I1198" s="532" t="s">
        <v>409</v>
      </c>
      <c r="J1198" s="532" t="s">
        <v>2024</v>
      </c>
      <c r="K1198" s="535">
        <v>187.63</v>
      </c>
      <c r="L1198" s="536"/>
      <c r="M1198" s="537" t="s">
        <v>151</v>
      </c>
      <c r="N1198" s="537" t="s">
        <v>141</v>
      </c>
      <c r="O1198" s="538">
        <f t="shared" si="19"/>
        <v>78.005316479284417</v>
      </c>
    </row>
    <row r="1199" spans="1:15" s="225" customFormat="1" ht="31.5">
      <c r="A1199" s="532" t="s">
        <v>406</v>
      </c>
      <c r="B1199" s="533">
        <v>355</v>
      </c>
      <c r="C1199" s="532" t="s">
        <v>416</v>
      </c>
      <c r="D1199" s="532" t="s">
        <v>423</v>
      </c>
      <c r="E1199" s="533">
        <v>3550019</v>
      </c>
      <c r="F1199" s="533">
        <v>2193</v>
      </c>
      <c r="G1199" s="534">
        <v>27667</v>
      </c>
      <c r="H1199" s="533">
        <v>74</v>
      </c>
      <c r="I1199" s="532" t="s">
        <v>409</v>
      </c>
      <c r="J1199" s="532" t="s">
        <v>2025</v>
      </c>
      <c r="K1199" s="535">
        <v>2198.86</v>
      </c>
      <c r="L1199" s="536"/>
      <c r="M1199" s="537" t="s">
        <v>151</v>
      </c>
      <c r="N1199" s="537" t="s">
        <v>141</v>
      </c>
      <c r="O1199" s="538">
        <f t="shared" si="19"/>
        <v>914.1542940555313</v>
      </c>
    </row>
    <row r="1200" spans="1:15" s="225" customFormat="1" ht="31.5">
      <c r="A1200" s="532" t="s">
        <v>406</v>
      </c>
      <c r="B1200" s="533">
        <v>355</v>
      </c>
      <c r="C1200" s="532" t="s">
        <v>416</v>
      </c>
      <c r="D1200" s="532" t="s">
        <v>423</v>
      </c>
      <c r="E1200" s="533">
        <v>3550019</v>
      </c>
      <c r="F1200" s="533">
        <v>2194</v>
      </c>
      <c r="G1200" s="534">
        <v>27667</v>
      </c>
      <c r="H1200" s="533">
        <v>438</v>
      </c>
      <c r="I1200" s="532" t="s">
        <v>409</v>
      </c>
      <c r="J1200" s="532" t="s">
        <v>2026</v>
      </c>
      <c r="K1200" s="535">
        <v>10551.62</v>
      </c>
      <c r="L1200" s="536"/>
      <c r="M1200" s="537" t="s">
        <v>151</v>
      </c>
      <c r="N1200" s="537" t="s">
        <v>141</v>
      </c>
      <c r="O1200" s="538">
        <f t="shared" si="19"/>
        <v>4386.73163923225</v>
      </c>
    </row>
    <row r="1201" spans="1:15" s="225" customFormat="1" ht="31.5">
      <c r="A1201" s="532" t="s">
        <v>406</v>
      </c>
      <c r="B1201" s="533">
        <v>355</v>
      </c>
      <c r="C1201" s="532" t="s">
        <v>416</v>
      </c>
      <c r="D1201" s="532" t="s">
        <v>423</v>
      </c>
      <c r="E1201" s="533">
        <v>3550019</v>
      </c>
      <c r="F1201" s="533">
        <v>2195</v>
      </c>
      <c r="G1201" s="534">
        <v>27667</v>
      </c>
      <c r="H1201" s="533">
        <v>-46</v>
      </c>
      <c r="I1201" s="532" t="s">
        <v>409</v>
      </c>
      <c r="J1201" s="532" t="s">
        <v>2027</v>
      </c>
      <c r="K1201" s="535">
        <v>-1031.78</v>
      </c>
      <c r="L1201" s="536"/>
      <c r="M1201" s="537" t="s">
        <v>151</v>
      </c>
      <c r="N1201" s="537" t="s">
        <v>141</v>
      </c>
      <c r="O1201" s="538">
        <f t="shared" si="19"/>
        <v>-428.95232871606925</v>
      </c>
    </row>
    <row r="1202" spans="1:15" s="225" customFormat="1" ht="31.5">
      <c r="A1202" s="532" t="s">
        <v>406</v>
      </c>
      <c r="B1202" s="533">
        <v>355</v>
      </c>
      <c r="C1202" s="532" t="s">
        <v>416</v>
      </c>
      <c r="D1202" s="532" t="s">
        <v>423</v>
      </c>
      <c r="E1202" s="533">
        <v>3550019</v>
      </c>
      <c r="F1202" s="533">
        <v>2196</v>
      </c>
      <c r="G1202" s="534">
        <v>27667</v>
      </c>
      <c r="H1202" s="533">
        <v>162</v>
      </c>
      <c r="I1202" s="532" t="s">
        <v>409</v>
      </c>
      <c r="J1202" s="532" t="s">
        <v>2028</v>
      </c>
      <c r="K1202" s="535">
        <v>6560.16</v>
      </c>
      <c r="L1202" s="536"/>
      <c r="M1202" s="537" t="s">
        <v>151</v>
      </c>
      <c r="N1202" s="537" t="s">
        <v>141</v>
      </c>
      <c r="O1202" s="538">
        <f t="shared" si="19"/>
        <v>2727.3216274302749</v>
      </c>
    </row>
    <row r="1203" spans="1:15" s="225" customFormat="1" ht="31.5">
      <c r="A1203" s="532" t="s">
        <v>406</v>
      </c>
      <c r="B1203" s="533">
        <v>355</v>
      </c>
      <c r="C1203" s="532" t="s">
        <v>416</v>
      </c>
      <c r="D1203" s="532" t="s">
        <v>423</v>
      </c>
      <c r="E1203" s="533">
        <v>3550019</v>
      </c>
      <c r="F1203" s="533">
        <v>2197</v>
      </c>
      <c r="G1203" s="534">
        <v>27667</v>
      </c>
      <c r="H1203" s="533">
        <v>375</v>
      </c>
      <c r="I1203" s="532" t="s">
        <v>409</v>
      </c>
      <c r="J1203" s="532" t="s">
        <v>2029</v>
      </c>
      <c r="K1203" s="535">
        <v>13621.39</v>
      </c>
      <c r="L1203" s="536"/>
      <c r="M1203" s="537" t="s">
        <v>151</v>
      </c>
      <c r="N1203" s="537" t="s">
        <v>141</v>
      </c>
      <c r="O1203" s="538">
        <f t="shared" si="19"/>
        <v>5662.9581508168203</v>
      </c>
    </row>
    <row r="1204" spans="1:15" s="225" customFormat="1" ht="31.5">
      <c r="A1204" s="532" t="s">
        <v>406</v>
      </c>
      <c r="B1204" s="533">
        <v>355</v>
      </c>
      <c r="C1204" s="532" t="s">
        <v>416</v>
      </c>
      <c r="D1204" s="532" t="s">
        <v>423</v>
      </c>
      <c r="E1204" s="533">
        <v>3550019</v>
      </c>
      <c r="F1204" s="533">
        <v>2198</v>
      </c>
      <c r="G1204" s="534">
        <v>27880</v>
      </c>
      <c r="H1204" s="533">
        <v>-2</v>
      </c>
      <c r="I1204" s="532" t="s">
        <v>409</v>
      </c>
      <c r="J1204" s="532" t="s">
        <v>2209</v>
      </c>
      <c r="K1204" s="535">
        <v>-46.52</v>
      </c>
      <c r="L1204" s="536"/>
      <c r="M1204" s="537" t="s">
        <v>151</v>
      </c>
      <c r="N1204" s="537" t="s">
        <v>141</v>
      </c>
      <c r="O1204" s="538">
        <f t="shared" si="19"/>
        <v>-19.340229827939623</v>
      </c>
    </row>
    <row r="1205" spans="1:15" s="225" customFormat="1" ht="31.5">
      <c r="A1205" s="532" t="s">
        <v>406</v>
      </c>
      <c r="B1205" s="533">
        <v>355</v>
      </c>
      <c r="C1205" s="532" t="s">
        <v>416</v>
      </c>
      <c r="D1205" s="532" t="s">
        <v>423</v>
      </c>
      <c r="E1205" s="533">
        <v>3550019</v>
      </c>
      <c r="F1205" s="533">
        <v>2199</v>
      </c>
      <c r="G1205" s="534">
        <v>27880</v>
      </c>
      <c r="H1205" s="539"/>
      <c r="I1205" s="532" t="s">
        <v>409</v>
      </c>
      <c r="J1205" s="532" t="s">
        <v>2031</v>
      </c>
      <c r="K1205" s="535">
        <v>221.53</v>
      </c>
      <c r="L1205" s="536"/>
      <c r="M1205" s="537" t="s">
        <v>151</v>
      </c>
      <c r="N1205" s="537" t="s">
        <v>141</v>
      </c>
      <c r="O1205" s="538">
        <f t="shared" si="19"/>
        <v>92.098906143238693</v>
      </c>
    </row>
    <row r="1206" spans="1:15" s="225" customFormat="1" ht="31.5">
      <c r="A1206" s="532" t="s">
        <v>406</v>
      </c>
      <c r="B1206" s="533">
        <v>355</v>
      </c>
      <c r="C1206" s="532" t="s">
        <v>416</v>
      </c>
      <c r="D1206" s="532" t="s">
        <v>423</v>
      </c>
      <c r="E1206" s="533">
        <v>3550019</v>
      </c>
      <c r="F1206" s="533">
        <v>2200</v>
      </c>
      <c r="G1206" s="534">
        <v>27880</v>
      </c>
      <c r="H1206" s="542">
        <v>92</v>
      </c>
      <c r="I1206" s="532" t="s">
        <v>409</v>
      </c>
      <c r="J1206" s="532" t="s">
        <v>2033</v>
      </c>
      <c r="K1206" s="535">
        <v>2665.47</v>
      </c>
      <c r="L1206" s="536"/>
      <c r="M1206" s="537" t="s">
        <v>151</v>
      </c>
      <c r="N1206" s="537" t="s">
        <v>141</v>
      </c>
      <c r="O1206" s="538">
        <f t="shared" si="19"/>
        <v>1108.1427858873219</v>
      </c>
    </row>
    <row r="1207" spans="1:15" s="225" customFormat="1" ht="31.5">
      <c r="A1207" s="532" t="s">
        <v>406</v>
      </c>
      <c r="B1207" s="533">
        <v>355</v>
      </c>
      <c r="C1207" s="532" t="s">
        <v>416</v>
      </c>
      <c r="D1207" s="532" t="s">
        <v>423</v>
      </c>
      <c r="E1207" s="533">
        <v>3550019</v>
      </c>
      <c r="F1207" s="533">
        <v>2201</v>
      </c>
      <c r="G1207" s="534">
        <v>27880</v>
      </c>
      <c r="H1207" s="542">
        <v>37</v>
      </c>
      <c r="I1207" s="532" t="s">
        <v>409</v>
      </c>
      <c r="J1207" s="532" t="s">
        <v>2075</v>
      </c>
      <c r="K1207" s="535">
        <v>1353.12</v>
      </c>
      <c r="L1207" s="536"/>
      <c r="M1207" s="537" t="s">
        <v>151</v>
      </c>
      <c r="N1207" s="537" t="s">
        <v>141</v>
      </c>
      <c r="O1207" s="538">
        <f t="shared" si="19"/>
        <v>562.54625504689716</v>
      </c>
    </row>
    <row r="1208" spans="1:15" s="225" customFormat="1" ht="31.5">
      <c r="A1208" s="532" t="s">
        <v>406</v>
      </c>
      <c r="B1208" s="533">
        <v>355</v>
      </c>
      <c r="C1208" s="532" t="s">
        <v>416</v>
      </c>
      <c r="D1208" s="532" t="s">
        <v>423</v>
      </c>
      <c r="E1208" s="533">
        <v>3550019</v>
      </c>
      <c r="F1208" s="533">
        <v>2202</v>
      </c>
      <c r="G1208" s="534">
        <v>28064</v>
      </c>
      <c r="H1208" s="539"/>
      <c r="I1208" s="532" t="s">
        <v>409</v>
      </c>
      <c r="J1208" s="532" t="s">
        <v>2034</v>
      </c>
      <c r="K1208" s="535">
        <v>325.22000000000003</v>
      </c>
      <c r="L1208" s="536"/>
      <c r="M1208" s="537" t="s">
        <v>151</v>
      </c>
      <c r="N1208" s="537" t="s">
        <v>141</v>
      </c>
      <c r="O1208" s="538">
        <f t="shared" si="19"/>
        <v>135.20699795018322</v>
      </c>
    </row>
    <row r="1209" spans="1:15" s="225" customFormat="1" ht="31.5">
      <c r="A1209" s="532" t="s">
        <v>406</v>
      </c>
      <c r="B1209" s="533">
        <v>355</v>
      </c>
      <c r="C1209" s="532" t="s">
        <v>416</v>
      </c>
      <c r="D1209" s="532" t="s">
        <v>423</v>
      </c>
      <c r="E1209" s="533">
        <v>3550019</v>
      </c>
      <c r="F1209" s="533">
        <v>2203</v>
      </c>
      <c r="G1209" s="534">
        <v>28064</v>
      </c>
      <c r="H1209" s="542">
        <v>96</v>
      </c>
      <c r="I1209" s="532" t="s">
        <v>409</v>
      </c>
      <c r="J1209" s="532" t="s">
        <v>2035</v>
      </c>
      <c r="K1209" s="535">
        <v>5375.33</v>
      </c>
      <c r="L1209" s="536"/>
      <c r="M1209" s="537" t="s">
        <v>151</v>
      </c>
      <c r="N1209" s="537" t="s">
        <v>141</v>
      </c>
      <c r="O1209" s="538">
        <f t="shared" si="19"/>
        <v>2234.7402751723707</v>
      </c>
    </row>
    <row r="1210" spans="1:15" s="225" customFormat="1" ht="31.5">
      <c r="A1210" s="532" t="s">
        <v>406</v>
      </c>
      <c r="B1210" s="533">
        <v>355</v>
      </c>
      <c r="C1210" s="532" t="s">
        <v>416</v>
      </c>
      <c r="D1210" s="532" t="s">
        <v>423</v>
      </c>
      <c r="E1210" s="533">
        <v>3550019</v>
      </c>
      <c r="F1210" s="533">
        <v>2204</v>
      </c>
      <c r="G1210" s="534">
        <v>28033</v>
      </c>
      <c r="H1210" s="533">
        <v>-366</v>
      </c>
      <c r="I1210" s="532" t="s">
        <v>409</v>
      </c>
      <c r="J1210" s="532" t="s">
        <v>2036</v>
      </c>
      <c r="K1210" s="535">
        <v>-3969.32</v>
      </c>
      <c r="L1210" s="536"/>
      <c r="M1210" s="537" t="s">
        <v>151</v>
      </c>
      <c r="N1210" s="537" t="s">
        <v>141</v>
      </c>
      <c r="O1210" s="538">
        <f t="shared" si="19"/>
        <v>-1650.2055258090563</v>
      </c>
    </row>
    <row r="1211" spans="1:15" s="225" customFormat="1" ht="31.5">
      <c r="A1211" s="532" t="s">
        <v>406</v>
      </c>
      <c r="B1211" s="533">
        <v>355</v>
      </c>
      <c r="C1211" s="532" t="s">
        <v>416</v>
      </c>
      <c r="D1211" s="532" t="s">
        <v>423</v>
      </c>
      <c r="E1211" s="533">
        <v>3550019</v>
      </c>
      <c r="F1211" s="533">
        <v>2205</v>
      </c>
      <c r="G1211" s="534">
        <v>28033</v>
      </c>
      <c r="H1211" s="539"/>
      <c r="I1211" s="532" t="s">
        <v>409</v>
      </c>
      <c r="J1211" s="532" t="s">
        <v>2037</v>
      </c>
      <c r="K1211" s="535">
        <v>-1696.74</v>
      </c>
      <c r="L1211" s="536"/>
      <c r="M1211" s="537" t="s">
        <v>151</v>
      </c>
      <c r="N1211" s="537" t="s">
        <v>141</v>
      </c>
      <c r="O1211" s="538">
        <f t="shared" si="19"/>
        <v>-705.40287098577539</v>
      </c>
    </row>
    <row r="1212" spans="1:15" s="225" customFormat="1" ht="31.5">
      <c r="A1212" s="532" t="s">
        <v>406</v>
      </c>
      <c r="B1212" s="533">
        <v>355</v>
      </c>
      <c r="C1212" s="532" t="s">
        <v>416</v>
      </c>
      <c r="D1212" s="532" t="s">
        <v>423</v>
      </c>
      <c r="E1212" s="533">
        <v>3550019</v>
      </c>
      <c r="F1212" s="533">
        <v>2206</v>
      </c>
      <c r="G1212" s="534">
        <v>28306</v>
      </c>
      <c r="H1212" s="533">
        <v>45</v>
      </c>
      <c r="I1212" s="532" t="s">
        <v>409</v>
      </c>
      <c r="J1212" s="532" t="s">
        <v>2208</v>
      </c>
      <c r="K1212" s="535">
        <v>5634.88</v>
      </c>
      <c r="L1212" s="536"/>
      <c r="M1212" s="537" t="s">
        <v>151</v>
      </c>
      <c r="N1212" s="537" t="s">
        <v>141</v>
      </c>
      <c r="O1212" s="538">
        <f t="shared" si="19"/>
        <v>2342.6456202248582</v>
      </c>
    </row>
    <row r="1213" spans="1:15" s="225" customFormat="1" ht="31.5">
      <c r="A1213" s="532" t="s">
        <v>406</v>
      </c>
      <c r="B1213" s="533">
        <v>355</v>
      </c>
      <c r="C1213" s="532" t="s">
        <v>416</v>
      </c>
      <c r="D1213" s="532" t="s">
        <v>423</v>
      </c>
      <c r="E1213" s="533">
        <v>3550019</v>
      </c>
      <c r="F1213" s="533">
        <v>2207</v>
      </c>
      <c r="G1213" s="534">
        <v>28306</v>
      </c>
      <c r="H1213" s="533">
        <v>-45</v>
      </c>
      <c r="I1213" s="532" t="s">
        <v>409</v>
      </c>
      <c r="J1213" s="532" t="s">
        <v>2208</v>
      </c>
      <c r="K1213" s="535">
        <v>-1072.1600000000001</v>
      </c>
      <c r="L1213" s="536"/>
      <c r="M1213" s="537" t="s">
        <v>151</v>
      </c>
      <c r="N1213" s="537" t="s">
        <v>141</v>
      </c>
      <c r="O1213" s="538">
        <f t="shared" si="19"/>
        <v>-445.73991428039005</v>
      </c>
    </row>
    <row r="1214" spans="1:15" s="225" customFormat="1" ht="31.5">
      <c r="A1214" s="532" t="s">
        <v>406</v>
      </c>
      <c r="B1214" s="533">
        <v>355</v>
      </c>
      <c r="C1214" s="532" t="s">
        <v>416</v>
      </c>
      <c r="D1214" s="532" t="s">
        <v>423</v>
      </c>
      <c r="E1214" s="533">
        <v>3550019</v>
      </c>
      <c r="F1214" s="533">
        <v>2208</v>
      </c>
      <c r="G1214" s="534">
        <v>28429</v>
      </c>
      <c r="H1214" s="533">
        <v>-154</v>
      </c>
      <c r="I1214" s="532" t="s">
        <v>409</v>
      </c>
      <c r="J1214" s="532" t="s">
        <v>2036</v>
      </c>
      <c r="K1214" s="535">
        <v>-2729.73</v>
      </c>
      <c r="L1214" s="536"/>
      <c r="M1214" s="537" t="s">
        <v>151</v>
      </c>
      <c r="N1214" s="537" t="s">
        <v>141</v>
      </c>
      <c r="O1214" s="538">
        <f t="shared" si="19"/>
        <v>-1134.8582452326229</v>
      </c>
    </row>
    <row r="1215" spans="1:15" s="225" customFormat="1" ht="31.5">
      <c r="A1215" s="532" t="s">
        <v>406</v>
      </c>
      <c r="B1215" s="533">
        <v>355</v>
      </c>
      <c r="C1215" s="532" t="s">
        <v>416</v>
      </c>
      <c r="D1215" s="532" t="s">
        <v>423</v>
      </c>
      <c r="E1215" s="533">
        <v>3550019</v>
      </c>
      <c r="F1215" s="533">
        <v>2213</v>
      </c>
      <c r="G1215" s="534">
        <v>28337</v>
      </c>
      <c r="H1215" s="533">
        <v>-34</v>
      </c>
      <c r="I1215" s="532" t="s">
        <v>409</v>
      </c>
      <c r="J1215" s="532" t="s">
        <v>2210</v>
      </c>
      <c r="K1215" s="535">
        <v>-929.77</v>
      </c>
      <c r="L1215" s="536"/>
      <c r="M1215" s="537" t="s">
        <v>151</v>
      </c>
      <c r="N1215" s="537" t="s">
        <v>141</v>
      </c>
      <c r="O1215" s="538">
        <f t="shared" si="19"/>
        <v>-386.54268029070124</v>
      </c>
    </row>
    <row r="1216" spans="1:15" s="225" customFormat="1" ht="31.5">
      <c r="A1216" s="532" t="s">
        <v>406</v>
      </c>
      <c r="B1216" s="533">
        <v>355</v>
      </c>
      <c r="C1216" s="532" t="s">
        <v>416</v>
      </c>
      <c r="D1216" s="532" t="s">
        <v>423</v>
      </c>
      <c r="E1216" s="533">
        <v>3550019</v>
      </c>
      <c r="F1216" s="533">
        <v>2214</v>
      </c>
      <c r="G1216" s="534">
        <v>28459</v>
      </c>
      <c r="H1216" s="539"/>
      <c r="I1216" s="532" t="s">
        <v>409</v>
      </c>
      <c r="J1216" s="532" t="s">
        <v>2211</v>
      </c>
      <c r="K1216" s="535">
        <v>113.17</v>
      </c>
      <c r="L1216" s="536"/>
      <c r="M1216" s="537" t="s">
        <v>151</v>
      </c>
      <c r="N1216" s="537" t="s">
        <v>141</v>
      </c>
      <c r="O1216" s="538">
        <f t="shared" si="19"/>
        <v>47.049308031554752</v>
      </c>
    </row>
    <row r="1217" spans="1:15" s="225" customFormat="1" ht="31.5">
      <c r="A1217" s="532" t="s">
        <v>406</v>
      </c>
      <c r="B1217" s="533">
        <v>355</v>
      </c>
      <c r="C1217" s="532" t="s">
        <v>416</v>
      </c>
      <c r="D1217" s="532" t="s">
        <v>423</v>
      </c>
      <c r="E1217" s="533">
        <v>3550019</v>
      </c>
      <c r="F1217" s="533">
        <v>2217</v>
      </c>
      <c r="G1217" s="534">
        <v>28641</v>
      </c>
      <c r="H1217" s="533">
        <v>-17</v>
      </c>
      <c r="I1217" s="532" t="s">
        <v>409</v>
      </c>
      <c r="J1217" s="532" t="s">
        <v>2038</v>
      </c>
      <c r="K1217" s="535">
        <v>-613.37</v>
      </c>
      <c r="L1217" s="536"/>
      <c r="M1217" s="537" t="s">
        <v>151</v>
      </c>
      <c r="N1217" s="537" t="s">
        <v>141</v>
      </c>
      <c r="O1217" s="538">
        <f t="shared" si="19"/>
        <v>-255.00251009379463</v>
      </c>
    </row>
    <row r="1218" spans="1:15" s="225" customFormat="1" ht="31.5">
      <c r="A1218" s="532" t="s">
        <v>406</v>
      </c>
      <c r="B1218" s="533">
        <v>355</v>
      </c>
      <c r="C1218" s="532" t="s">
        <v>416</v>
      </c>
      <c r="D1218" s="532" t="s">
        <v>423</v>
      </c>
      <c r="E1218" s="533">
        <v>3550019</v>
      </c>
      <c r="F1218" s="533">
        <v>2218</v>
      </c>
      <c r="G1218" s="534">
        <v>28733</v>
      </c>
      <c r="H1218" s="533">
        <v>6</v>
      </c>
      <c r="I1218" s="532" t="s">
        <v>409</v>
      </c>
      <c r="J1218" s="532" t="s">
        <v>2212</v>
      </c>
      <c r="K1218" s="535">
        <v>149.38</v>
      </c>
      <c r="L1218" s="536"/>
      <c r="M1218" s="537" t="s">
        <v>151</v>
      </c>
      <c r="N1218" s="537" t="s">
        <v>141</v>
      </c>
      <c r="O1218" s="538">
        <f t="shared" si="19"/>
        <v>62.103257345176708</v>
      </c>
    </row>
    <row r="1219" spans="1:15" s="225" customFormat="1" ht="31.5">
      <c r="A1219" s="532" t="s">
        <v>406</v>
      </c>
      <c r="B1219" s="533">
        <v>355</v>
      </c>
      <c r="C1219" s="532" t="s">
        <v>416</v>
      </c>
      <c r="D1219" s="532" t="s">
        <v>423</v>
      </c>
      <c r="E1219" s="533">
        <v>3550019</v>
      </c>
      <c r="F1219" s="533">
        <v>2219</v>
      </c>
      <c r="G1219" s="534">
        <v>28945</v>
      </c>
      <c r="H1219" s="533">
        <v>48</v>
      </c>
      <c r="I1219" s="532" t="s">
        <v>409</v>
      </c>
      <c r="J1219" s="532" t="s">
        <v>2208</v>
      </c>
      <c r="K1219" s="535">
        <v>6672.79</v>
      </c>
      <c r="L1219" s="536"/>
      <c r="M1219" s="537" t="s">
        <v>151</v>
      </c>
      <c r="N1219" s="537" t="s">
        <v>141</v>
      </c>
      <c r="O1219" s="538">
        <f t="shared" si="19"/>
        <v>2774.1464358034655</v>
      </c>
    </row>
    <row r="1220" spans="1:15" s="225" customFormat="1" ht="31.5">
      <c r="A1220" s="532" t="s">
        <v>406</v>
      </c>
      <c r="B1220" s="533">
        <v>355</v>
      </c>
      <c r="C1220" s="532" t="s">
        <v>416</v>
      </c>
      <c r="D1220" s="532" t="s">
        <v>423</v>
      </c>
      <c r="E1220" s="533">
        <v>3550019</v>
      </c>
      <c r="F1220" s="533">
        <v>2220</v>
      </c>
      <c r="G1220" s="534">
        <v>28945</v>
      </c>
      <c r="H1220" s="533">
        <v>-48</v>
      </c>
      <c r="I1220" s="532" t="s">
        <v>409</v>
      </c>
      <c r="J1220" s="532" t="s">
        <v>2207</v>
      </c>
      <c r="K1220" s="535">
        <v>-1353.6</v>
      </c>
      <c r="L1220" s="536"/>
      <c r="M1220" s="537" t="s">
        <v>151</v>
      </c>
      <c r="N1220" s="537" t="s">
        <v>141</v>
      </c>
      <c r="O1220" s="538">
        <f t="shared" si="19"/>
        <v>-562.74581029877618</v>
      </c>
    </row>
    <row r="1221" spans="1:15" s="225" customFormat="1" ht="31.5">
      <c r="A1221" s="532" t="s">
        <v>406</v>
      </c>
      <c r="B1221" s="533">
        <v>355</v>
      </c>
      <c r="C1221" s="532" t="s">
        <v>416</v>
      </c>
      <c r="D1221" s="532" t="s">
        <v>423</v>
      </c>
      <c r="E1221" s="533">
        <v>3550019</v>
      </c>
      <c r="F1221" s="533">
        <v>2221</v>
      </c>
      <c r="G1221" s="534">
        <v>28975</v>
      </c>
      <c r="H1221" s="533">
        <v>-227</v>
      </c>
      <c r="I1221" s="532" t="s">
        <v>409</v>
      </c>
      <c r="J1221" s="532" t="s">
        <v>2039</v>
      </c>
      <c r="K1221" s="535">
        <v>-2439.8200000000002</v>
      </c>
      <c r="L1221" s="536"/>
      <c r="M1221" s="537" t="s">
        <v>151</v>
      </c>
      <c r="N1221" s="537" t="s">
        <v>141</v>
      </c>
      <c r="O1221" s="538">
        <f t="shared" si="19"/>
        <v>-1014.3310304987887</v>
      </c>
    </row>
    <row r="1222" spans="1:15" s="225" customFormat="1" ht="31.5">
      <c r="A1222" s="532" t="s">
        <v>406</v>
      </c>
      <c r="B1222" s="533">
        <v>355</v>
      </c>
      <c r="C1222" s="532" t="s">
        <v>416</v>
      </c>
      <c r="D1222" s="532" t="s">
        <v>423</v>
      </c>
      <c r="E1222" s="533">
        <v>3550019</v>
      </c>
      <c r="F1222" s="533">
        <v>2222</v>
      </c>
      <c r="G1222" s="534">
        <v>28975</v>
      </c>
      <c r="H1222" s="533">
        <v>10</v>
      </c>
      <c r="I1222" s="532" t="s">
        <v>409</v>
      </c>
      <c r="J1222" s="532" t="s">
        <v>2040</v>
      </c>
      <c r="K1222" s="535">
        <v>671.51</v>
      </c>
      <c r="L1222" s="536"/>
      <c r="M1222" s="537" t="s">
        <v>151</v>
      </c>
      <c r="N1222" s="537" t="s">
        <v>141</v>
      </c>
      <c r="O1222" s="538">
        <f t="shared" si="19"/>
        <v>279.17363997763835</v>
      </c>
    </row>
    <row r="1223" spans="1:15" s="225" customFormat="1" ht="31.5">
      <c r="A1223" s="532" t="s">
        <v>406</v>
      </c>
      <c r="B1223" s="533">
        <v>355</v>
      </c>
      <c r="C1223" s="532" t="s">
        <v>416</v>
      </c>
      <c r="D1223" s="532" t="s">
        <v>423</v>
      </c>
      <c r="E1223" s="533">
        <v>3550019</v>
      </c>
      <c r="F1223" s="533">
        <v>2223</v>
      </c>
      <c r="G1223" s="534">
        <v>28975</v>
      </c>
      <c r="H1223" s="533">
        <v>-22</v>
      </c>
      <c r="I1223" s="532" t="s">
        <v>409</v>
      </c>
      <c r="J1223" s="532" t="s">
        <v>2125</v>
      </c>
      <c r="K1223" s="535">
        <v>-620.4</v>
      </c>
      <c r="L1223" s="536"/>
      <c r="M1223" s="537" t="s">
        <v>151</v>
      </c>
      <c r="N1223" s="537" t="s">
        <v>141</v>
      </c>
      <c r="O1223" s="538">
        <f t="shared" si="19"/>
        <v>-257.92516305360579</v>
      </c>
    </row>
    <row r="1224" spans="1:15" s="225" customFormat="1" ht="31.5">
      <c r="A1224" s="532" t="s">
        <v>406</v>
      </c>
      <c r="B1224" s="533">
        <v>355</v>
      </c>
      <c r="C1224" s="532" t="s">
        <v>416</v>
      </c>
      <c r="D1224" s="532" t="s">
        <v>423</v>
      </c>
      <c r="E1224" s="533">
        <v>3550019</v>
      </c>
      <c r="F1224" s="533">
        <v>2224</v>
      </c>
      <c r="G1224" s="534">
        <v>29006</v>
      </c>
      <c r="H1224" s="533">
        <v>26</v>
      </c>
      <c r="I1224" s="532" t="s">
        <v>409</v>
      </c>
      <c r="J1224" s="532" t="s">
        <v>2077</v>
      </c>
      <c r="K1224" s="535">
        <v>1887.2</v>
      </c>
      <c r="L1224" s="536"/>
      <c r="M1224" s="537" t="s">
        <v>151</v>
      </c>
      <c r="N1224" s="537" t="s">
        <v>141</v>
      </c>
      <c r="O1224" s="538">
        <f t="shared" si="19"/>
        <v>784.58473197092974</v>
      </c>
    </row>
    <row r="1225" spans="1:15" s="225" customFormat="1" ht="31.5">
      <c r="A1225" s="532" t="s">
        <v>406</v>
      </c>
      <c r="B1225" s="533">
        <v>355</v>
      </c>
      <c r="C1225" s="532" t="s">
        <v>416</v>
      </c>
      <c r="D1225" s="532" t="s">
        <v>423</v>
      </c>
      <c r="E1225" s="533">
        <v>3550019</v>
      </c>
      <c r="F1225" s="533">
        <v>2225</v>
      </c>
      <c r="G1225" s="534">
        <v>29159</v>
      </c>
      <c r="H1225" s="533">
        <v>19</v>
      </c>
      <c r="I1225" s="532" t="s">
        <v>409</v>
      </c>
      <c r="J1225" s="532" t="s">
        <v>2208</v>
      </c>
      <c r="K1225" s="535">
        <v>1228.6300000000001</v>
      </c>
      <c r="L1225" s="536"/>
      <c r="M1225" s="537" t="s">
        <v>151</v>
      </c>
      <c r="N1225" s="537" t="s">
        <v>141</v>
      </c>
      <c r="O1225" s="538">
        <f t="shared" si="19"/>
        <v>510.79076899186282</v>
      </c>
    </row>
    <row r="1226" spans="1:15" s="225" customFormat="1" ht="31.5">
      <c r="A1226" s="532" t="s">
        <v>406</v>
      </c>
      <c r="B1226" s="533">
        <v>355</v>
      </c>
      <c r="C1226" s="532" t="s">
        <v>416</v>
      </c>
      <c r="D1226" s="532" t="s">
        <v>423</v>
      </c>
      <c r="E1226" s="533">
        <v>3550019</v>
      </c>
      <c r="F1226" s="533">
        <v>2226</v>
      </c>
      <c r="G1226" s="534">
        <v>29159</v>
      </c>
      <c r="H1226" s="533">
        <v>-19</v>
      </c>
      <c r="I1226" s="532" t="s">
        <v>409</v>
      </c>
      <c r="J1226" s="532" t="s">
        <v>2207</v>
      </c>
      <c r="K1226" s="535">
        <v>-535.79999999999995</v>
      </c>
      <c r="L1226" s="536"/>
      <c r="M1226" s="537" t="s">
        <v>151</v>
      </c>
      <c r="N1226" s="537" t="s">
        <v>141</v>
      </c>
      <c r="O1226" s="538">
        <f t="shared" si="19"/>
        <v>-222.75354990993225</v>
      </c>
    </row>
    <row r="1227" spans="1:15" s="225" customFormat="1" ht="31.5">
      <c r="A1227" s="532" t="s">
        <v>406</v>
      </c>
      <c r="B1227" s="533">
        <v>355</v>
      </c>
      <c r="C1227" s="532" t="s">
        <v>416</v>
      </c>
      <c r="D1227" s="532" t="s">
        <v>423</v>
      </c>
      <c r="E1227" s="533">
        <v>3550019</v>
      </c>
      <c r="F1227" s="533">
        <v>2229</v>
      </c>
      <c r="G1227" s="534">
        <v>29341</v>
      </c>
      <c r="H1227" s="533">
        <v>36</v>
      </c>
      <c r="I1227" s="532" t="s">
        <v>409</v>
      </c>
      <c r="J1227" s="532" t="s">
        <v>2208</v>
      </c>
      <c r="K1227" s="535">
        <v>2512.87</v>
      </c>
      <c r="L1227" s="536"/>
      <c r="M1227" s="537" t="s">
        <v>151</v>
      </c>
      <c r="N1227" s="537" t="s">
        <v>141</v>
      </c>
      <c r="O1227" s="538">
        <f t="shared" si="19"/>
        <v>1044.7008453941237</v>
      </c>
    </row>
    <row r="1228" spans="1:15" s="225" customFormat="1" ht="31.5">
      <c r="A1228" s="532" t="s">
        <v>406</v>
      </c>
      <c r="B1228" s="533">
        <v>355</v>
      </c>
      <c r="C1228" s="532" t="s">
        <v>416</v>
      </c>
      <c r="D1228" s="532" t="s">
        <v>423</v>
      </c>
      <c r="E1228" s="533">
        <v>3550019</v>
      </c>
      <c r="F1228" s="533">
        <v>2230</v>
      </c>
      <c r="G1228" s="534">
        <v>29341</v>
      </c>
      <c r="H1228" s="533">
        <v>-36</v>
      </c>
      <c r="I1228" s="532" t="s">
        <v>409</v>
      </c>
      <c r="J1228" s="532" t="s">
        <v>2207</v>
      </c>
      <c r="K1228" s="535">
        <v>-1045.44</v>
      </c>
      <c r="L1228" s="536"/>
      <c r="M1228" s="537" t="s">
        <v>151</v>
      </c>
      <c r="N1228" s="537" t="s">
        <v>141</v>
      </c>
      <c r="O1228" s="538">
        <f t="shared" si="19"/>
        <v>-434.63133859245914</v>
      </c>
    </row>
    <row r="1229" spans="1:15" s="225" customFormat="1" ht="31.5">
      <c r="A1229" s="532" t="s">
        <v>406</v>
      </c>
      <c r="B1229" s="533">
        <v>355</v>
      </c>
      <c r="C1229" s="532" t="s">
        <v>416</v>
      </c>
      <c r="D1229" s="532" t="s">
        <v>423</v>
      </c>
      <c r="E1229" s="533">
        <v>3550019</v>
      </c>
      <c r="F1229" s="533">
        <v>2231</v>
      </c>
      <c r="G1229" s="534">
        <v>29586</v>
      </c>
      <c r="H1229" s="533">
        <v>111</v>
      </c>
      <c r="I1229" s="532" t="s">
        <v>409</v>
      </c>
      <c r="J1229" s="532" t="s">
        <v>2208</v>
      </c>
      <c r="K1229" s="535">
        <v>7911.21</v>
      </c>
      <c r="L1229" s="536"/>
      <c r="M1229" s="537" t="s">
        <v>151</v>
      </c>
      <c r="N1229" s="537" t="s">
        <v>141</v>
      </c>
      <c r="O1229" s="538">
        <f t="shared" si="19"/>
        <v>3289.0073004534438</v>
      </c>
    </row>
    <row r="1230" spans="1:15" s="225" customFormat="1" ht="31.5">
      <c r="A1230" s="532" t="s">
        <v>406</v>
      </c>
      <c r="B1230" s="533">
        <v>355</v>
      </c>
      <c r="C1230" s="532" t="s">
        <v>416</v>
      </c>
      <c r="D1230" s="532" t="s">
        <v>423</v>
      </c>
      <c r="E1230" s="533">
        <v>3550019</v>
      </c>
      <c r="F1230" s="533">
        <v>2232</v>
      </c>
      <c r="G1230" s="534">
        <v>29586</v>
      </c>
      <c r="H1230" s="533">
        <v>-111</v>
      </c>
      <c r="I1230" s="532" t="s">
        <v>409</v>
      </c>
      <c r="J1230" s="532" t="s">
        <v>2207</v>
      </c>
      <c r="K1230" s="535">
        <v>-3258.96</v>
      </c>
      <c r="L1230" s="536"/>
      <c r="M1230" s="537" t="s">
        <v>151</v>
      </c>
      <c r="N1230" s="537" t="s">
        <v>141</v>
      </c>
      <c r="O1230" s="538">
        <f t="shared" si="19"/>
        <v>-1354.8803826324615</v>
      </c>
    </row>
    <row r="1231" spans="1:15" s="225" customFormat="1" ht="31.5">
      <c r="A1231" s="532" t="s">
        <v>406</v>
      </c>
      <c r="B1231" s="533">
        <v>355</v>
      </c>
      <c r="C1231" s="532" t="s">
        <v>416</v>
      </c>
      <c r="D1231" s="532" t="s">
        <v>423</v>
      </c>
      <c r="E1231" s="533">
        <v>3550019</v>
      </c>
      <c r="F1231" s="533">
        <v>2234</v>
      </c>
      <c r="G1231" s="534">
        <v>29829</v>
      </c>
      <c r="H1231" s="533">
        <v>15</v>
      </c>
      <c r="I1231" s="532" t="s">
        <v>409</v>
      </c>
      <c r="J1231" s="532" t="s">
        <v>2208</v>
      </c>
      <c r="K1231" s="535">
        <v>1367.35</v>
      </c>
      <c r="L1231" s="536"/>
      <c r="M1231" s="537" t="s">
        <v>151</v>
      </c>
      <c r="N1231" s="537" t="s">
        <v>141</v>
      </c>
      <c r="O1231" s="538">
        <f t="shared" si="19"/>
        <v>568.46223678489332</v>
      </c>
    </row>
    <row r="1232" spans="1:15" s="225" customFormat="1" ht="31.5">
      <c r="A1232" s="532" t="s">
        <v>406</v>
      </c>
      <c r="B1232" s="533">
        <v>355</v>
      </c>
      <c r="C1232" s="532" t="s">
        <v>416</v>
      </c>
      <c r="D1232" s="532" t="s">
        <v>423</v>
      </c>
      <c r="E1232" s="533">
        <v>3550019</v>
      </c>
      <c r="F1232" s="533">
        <v>2235</v>
      </c>
      <c r="G1232" s="534">
        <v>29829</v>
      </c>
      <c r="H1232" s="533">
        <v>-15</v>
      </c>
      <c r="I1232" s="532" t="s">
        <v>409</v>
      </c>
      <c r="J1232" s="532" t="s">
        <v>2207</v>
      </c>
      <c r="K1232" s="535">
        <v>-445.35</v>
      </c>
      <c r="L1232" s="536"/>
      <c r="M1232" s="537" t="s">
        <v>151</v>
      </c>
      <c r="N1232" s="537" t="s">
        <v>141</v>
      </c>
      <c r="O1232" s="538">
        <f t="shared" si="19"/>
        <v>-185.14985713398346</v>
      </c>
    </row>
    <row r="1233" spans="1:15" s="225" customFormat="1" ht="31.5">
      <c r="A1233" s="532" t="s">
        <v>406</v>
      </c>
      <c r="B1233" s="533">
        <v>355</v>
      </c>
      <c r="C1233" s="532" t="s">
        <v>416</v>
      </c>
      <c r="D1233" s="532" t="s">
        <v>423</v>
      </c>
      <c r="E1233" s="533">
        <v>3550019</v>
      </c>
      <c r="F1233" s="533">
        <v>2237</v>
      </c>
      <c r="G1233" s="534">
        <v>30316</v>
      </c>
      <c r="H1233" s="533">
        <v>15</v>
      </c>
      <c r="I1233" s="532" t="s">
        <v>409</v>
      </c>
      <c r="J1233" s="532" t="s">
        <v>2208</v>
      </c>
      <c r="K1233" s="535">
        <v>1436.47</v>
      </c>
      <c r="L1233" s="536"/>
      <c r="M1233" s="537" t="s">
        <v>151</v>
      </c>
      <c r="N1233" s="537" t="s">
        <v>141</v>
      </c>
      <c r="O1233" s="538">
        <f t="shared" si="19"/>
        <v>597.19819305546923</v>
      </c>
    </row>
    <row r="1234" spans="1:15" s="225" customFormat="1" ht="31.5">
      <c r="A1234" s="532" t="s">
        <v>406</v>
      </c>
      <c r="B1234" s="533">
        <v>355</v>
      </c>
      <c r="C1234" s="532" t="s">
        <v>416</v>
      </c>
      <c r="D1234" s="532" t="s">
        <v>423</v>
      </c>
      <c r="E1234" s="533">
        <v>3550019</v>
      </c>
      <c r="F1234" s="533">
        <v>2238</v>
      </c>
      <c r="G1234" s="534">
        <v>30316</v>
      </c>
      <c r="H1234" s="533">
        <v>-15</v>
      </c>
      <c r="I1234" s="532" t="s">
        <v>409</v>
      </c>
      <c r="J1234" s="532" t="s">
        <v>2207</v>
      </c>
      <c r="K1234" s="535">
        <v>-459.9</v>
      </c>
      <c r="L1234" s="536"/>
      <c r="M1234" s="537" t="s">
        <v>151</v>
      </c>
      <c r="N1234" s="537" t="s">
        <v>141</v>
      </c>
      <c r="O1234" s="538">
        <f t="shared" si="19"/>
        <v>-191.19887570656559</v>
      </c>
    </row>
    <row r="1235" spans="1:15" s="225" customFormat="1" ht="31.5">
      <c r="A1235" s="532" t="s">
        <v>406</v>
      </c>
      <c r="B1235" s="533">
        <v>355</v>
      </c>
      <c r="C1235" s="532" t="s">
        <v>416</v>
      </c>
      <c r="D1235" s="532" t="s">
        <v>423</v>
      </c>
      <c r="E1235" s="533">
        <v>3550019</v>
      </c>
      <c r="F1235" s="533">
        <v>2244</v>
      </c>
      <c r="G1235" s="534">
        <v>30650</v>
      </c>
      <c r="H1235" s="533">
        <v>-5</v>
      </c>
      <c r="I1235" s="532" t="s">
        <v>409</v>
      </c>
      <c r="J1235" s="532" t="s">
        <v>2199</v>
      </c>
      <c r="K1235" s="535">
        <v>-215.92</v>
      </c>
      <c r="L1235" s="536"/>
      <c r="M1235" s="537" t="s">
        <v>151</v>
      </c>
      <c r="N1235" s="537" t="s">
        <v>141</v>
      </c>
      <c r="O1235" s="538">
        <f t="shared" si="19"/>
        <v>-89.766604136902899</v>
      </c>
    </row>
    <row r="1236" spans="1:15" s="225" customFormat="1" ht="31.5">
      <c r="A1236" s="532" t="s">
        <v>406</v>
      </c>
      <c r="B1236" s="533">
        <v>355</v>
      </c>
      <c r="C1236" s="532" t="s">
        <v>416</v>
      </c>
      <c r="D1236" s="532" t="s">
        <v>423</v>
      </c>
      <c r="E1236" s="533">
        <v>3550019</v>
      </c>
      <c r="F1236" s="533">
        <v>2249</v>
      </c>
      <c r="G1236" s="534">
        <v>30925</v>
      </c>
      <c r="H1236" s="533">
        <v>-203</v>
      </c>
      <c r="I1236" s="532" t="s">
        <v>409</v>
      </c>
      <c r="J1236" s="532" t="s">
        <v>2036</v>
      </c>
      <c r="K1236" s="535">
        <v>-3499.15</v>
      </c>
      <c r="L1236" s="536"/>
      <c r="M1236" s="537" t="s">
        <v>151</v>
      </c>
      <c r="N1236" s="537" t="s">
        <v>141</v>
      </c>
      <c r="O1236" s="538">
        <f t="shared" si="19"/>
        <v>-1454.7369991924963</v>
      </c>
    </row>
    <row r="1237" spans="1:15" s="225" customFormat="1" ht="31.5">
      <c r="A1237" s="532" t="s">
        <v>406</v>
      </c>
      <c r="B1237" s="533">
        <v>355</v>
      </c>
      <c r="C1237" s="532" t="s">
        <v>416</v>
      </c>
      <c r="D1237" s="532" t="s">
        <v>423</v>
      </c>
      <c r="E1237" s="533">
        <v>3550019</v>
      </c>
      <c r="F1237" s="533">
        <v>2252</v>
      </c>
      <c r="G1237" s="534">
        <v>31198</v>
      </c>
      <c r="H1237" s="533">
        <v>101</v>
      </c>
      <c r="I1237" s="532" t="s">
        <v>409</v>
      </c>
      <c r="J1237" s="532" t="s">
        <v>2208</v>
      </c>
      <c r="K1237" s="535">
        <v>8406.94</v>
      </c>
      <c r="L1237" s="536"/>
      <c r="M1237" s="537" t="s">
        <v>151</v>
      </c>
      <c r="N1237" s="537" t="s">
        <v>141</v>
      </c>
      <c r="O1237" s="538">
        <f t="shared" si="19"/>
        <v>3495.1021442325609</v>
      </c>
    </row>
    <row r="1238" spans="1:15" s="225" customFormat="1" ht="31.5">
      <c r="A1238" s="532" t="s">
        <v>406</v>
      </c>
      <c r="B1238" s="533">
        <v>355</v>
      </c>
      <c r="C1238" s="532" t="s">
        <v>416</v>
      </c>
      <c r="D1238" s="532" t="s">
        <v>423</v>
      </c>
      <c r="E1238" s="533">
        <v>3550019</v>
      </c>
      <c r="F1238" s="533">
        <v>2253</v>
      </c>
      <c r="G1238" s="534">
        <v>31198</v>
      </c>
      <c r="H1238" s="533">
        <v>-101</v>
      </c>
      <c r="I1238" s="532" t="s">
        <v>409</v>
      </c>
      <c r="J1238" s="532" t="s">
        <v>2207</v>
      </c>
      <c r="K1238" s="535">
        <v>-3310.78</v>
      </c>
      <c r="L1238" s="536"/>
      <c r="M1238" s="537" t="s">
        <v>151</v>
      </c>
      <c r="N1238" s="537" t="s">
        <v>141</v>
      </c>
      <c r="O1238" s="538">
        <f t="shared" si="19"/>
        <v>-1376.4240350332318</v>
      </c>
    </row>
    <row r="1239" spans="1:15" s="225" customFormat="1" ht="31.5">
      <c r="A1239" s="532" t="s">
        <v>406</v>
      </c>
      <c r="B1239" s="533">
        <v>355</v>
      </c>
      <c r="C1239" s="532" t="s">
        <v>416</v>
      </c>
      <c r="D1239" s="532" t="s">
        <v>423</v>
      </c>
      <c r="E1239" s="533">
        <v>3550019</v>
      </c>
      <c r="F1239" s="533">
        <v>2255</v>
      </c>
      <c r="G1239" s="534">
        <v>31471</v>
      </c>
      <c r="H1239" s="533">
        <v>37</v>
      </c>
      <c r="I1239" s="532" t="s">
        <v>409</v>
      </c>
      <c r="J1239" s="532" t="s">
        <v>2208</v>
      </c>
      <c r="K1239" s="535">
        <v>2540.12</v>
      </c>
      <c r="L1239" s="536"/>
      <c r="M1239" s="537" t="s">
        <v>151</v>
      </c>
      <c r="N1239" s="537" t="s">
        <v>141</v>
      </c>
      <c r="O1239" s="538">
        <f t="shared" si="19"/>
        <v>1056.0297633393377</v>
      </c>
    </row>
    <row r="1240" spans="1:15" s="225" customFormat="1" ht="31.5">
      <c r="A1240" s="532" t="s">
        <v>406</v>
      </c>
      <c r="B1240" s="533">
        <v>355</v>
      </c>
      <c r="C1240" s="532" t="s">
        <v>416</v>
      </c>
      <c r="D1240" s="532" t="s">
        <v>423</v>
      </c>
      <c r="E1240" s="533">
        <v>3550019</v>
      </c>
      <c r="F1240" s="533">
        <v>2256</v>
      </c>
      <c r="G1240" s="534">
        <v>31471</v>
      </c>
      <c r="H1240" s="533">
        <v>-37</v>
      </c>
      <c r="I1240" s="532" t="s">
        <v>409</v>
      </c>
      <c r="J1240" s="532" t="s">
        <v>2207</v>
      </c>
      <c r="K1240" s="535">
        <v>-1230.99</v>
      </c>
      <c r="L1240" s="536"/>
      <c r="M1240" s="537" t="s">
        <v>151</v>
      </c>
      <c r="N1240" s="537" t="s">
        <v>141</v>
      </c>
      <c r="O1240" s="538">
        <f t="shared" si="19"/>
        <v>-511.77191564693453</v>
      </c>
    </row>
    <row r="1241" spans="1:15" s="225" customFormat="1" ht="31.5">
      <c r="A1241" s="532" t="s">
        <v>406</v>
      </c>
      <c r="B1241" s="533">
        <v>355</v>
      </c>
      <c r="C1241" s="532" t="s">
        <v>416</v>
      </c>
      <c r="D1241" s="532" t="s">
        <v>423</v>
      </c>
      <c r="E1241" s="533">
        <v>3550019</v>
      </c>
      <c r="F1241" s="533">
        <v>2259</v>
      </c>
      <c r="G1241" s="534">
        <v>31624</v>
      </c>
      <c r="H1241" s="533">
        <v>-1</v>
      </c>
      <c r="I1241" s="532" t="s">
        <v>409</v>
      </c>
      <c r="J1241" s="532" t="s">
        <v>2213</v>
      </c>
      <c r="K1241" s="535">
        <v>-74.58</v>
      </c>
      <c r="L1241" s="536"/>
      <c r="M1241" s="537" t="s">
        <v>151</v>
      </c>
      <c r="N1241" s="537" t="s">
        <v>141</v>
      </c>
      <c r="O1241" s="538">
        <f t="shared" si="19"/>
        <v>-31.005897260699417</v>
      </c>
    </row>
    <row r="1242" spans="1:15" s="225" customFormat="1" ht="31.5">
      <c r="A1242" s="532" t="s">
        <v>406</v>
      </c>
      <c r="B1242" s="533">
        <v>355</v>
      </c>
      <c r="C1242" s="532" t="s">
        <v>416</v>
      </c>
      <c r="D1242" s="532" t="s">
        <v>423</v>
      </c>
      <c r="E1242" s="533">
        <v>3550019</v>
      </c>
      <c r="F1242" s="533">
        <v>2261</v>
      </c>
      <c r="G1242" s="534">
        <v>31746</v>
      </c>
      <c r="H1242" s="533">
        <v>11</v>
      </c>
      <c r="I1242" s="532" t="s">
        <v>409</v>
      </c>
      <c r="J1242" s="532" t="s">
        <v>2208</v>
      </c>
      <c r="K1242" s="535">
        <v>942.83</v>
      </c>
      <c r="L1242" s="536"/>
      <c r="M1242" s="537" t="s">
        <v>151</v>
      </c>
      <c r="N1242" s="537" t="s">
        <v>141</v>
      </c>
      <c r="O1242" s="538">
        <f t="shared" ref="O1242:O1305" si="20">+K1242*E$3012</f>
        <v>391.97224610224237</v>
      </c>
    </row>
    <row r="1243" spans="1:15" s="225" customFormat="1" ht="31.5">
      <c r="A1243" s="532" t="s">
        <v>406</v>
      </c>
      <c r="B1243" s="533">
        <v>355</v>
      </c>
      <c r="C1243" s="532" t="s">
        <v>416</v>
      </c>
      <c r="D1243" s="532" t="s">
        <v>423</v>
      </c>
      <c r="E1243" s="533">
        <v>3550019</v>
      </c>
      <c r="F1243" s="533">
        <v>2262</v>
      </c>
      <c r="G1243" s="534">
        <v>31746</v>
      </c>
      <c r="H1243" s="533">
        <v>1</v>
      </c>
      <c r="I1243" s="532" t="s">
        <v>409</v>
      </c>
      <c r="J1243" s="532" t="s">
        <v>2208</v>
      </c>
      <c r="K1243" s="535">
        <v>106.78</v>
      </c>
      <c r="L1243" s="536"/>
      <c r="M1243" s="537" t="s">
        <v>151</v>
      </c>
      <c r="N1243" s="537" t="s">
        <v>141</v>
      </c>
      <c r="O1243" s="538">
        <f t="shared" si="20"/>
        <v>44.39272874091558</v>
      </c>
    </row>
    <row r="1244" spans="1:15" s="225" customFormat="1" ht="31.5">
      <c r="A1244" s="532" t="s">
        <v>406</v>
      </c>
      <c r="B1244" s="533">
        <v>355</v>
      </c>
      <c r="C1244" s="532" t="s">
        <v>416</v>
      </c>
      <c r="D1244" s="532" t="s">
        <v>423</v>
      </c>
      <c r="E1244" s="533">
        <v>3550019</v>
      </c>
      <c r="F1244" s="533">
        <v>2263</v>
      </c>
      <c r="G1244" s="534">
        <v>31746</v>
      </c>
      <c r="H1244" s="533">
        <v>1</v>
      </c>
      <c r="I1244" s="532" t="s">
        <v>409</v>
      </c>
      <c r="J1244" s="532" t="s">
        <v>2208</v>
      </c>
      <c r="K1244" s="535">
        <v>170.55</v>
      </c>
      <c r="L1244" s="536"/>
      <c r="M1244" s="537" t="s">
        <v>151</v>
      </c>
      <c r="N1244" s="537" t="s">
        <v>141</v>
      </c>
      <c r="O1244" s="538">
        <f t="shared" si="20"/>
        <v>70.904475433256721</v>
      </c>
    </row>
    <row r="1245" spans="1:15" s="225" customFormat="1" ht="31.5">
      <c r="A1245" s="532" t="s">
        <v>406</v>
      </c>
      <c r="B1245" s="533">
        <v>355</v>
      </c>
      <c r="C1245" s="532" t="s">
        <v>416</v>
      </c>
      <c r="D1245" s="532" t="s">
        <v>423</v>
      </c>
      <c r="E1245" s="533">
        <v>3550019</v>
      </c>
      <c r="F1245" s="533">
        <v>2264</v>
      </c>
      <c r="G1245" s="534">
        <v>31746</v>
      </c>
      <c r="H1245" s="533">
        <v>-1</v>
      </c>
      <c r="I1245" s="532" t="s">
        <v>409</v>
      </c>
      <c r="J1245" s="532" t="s">
        <v>2207</v>
      </c>
      <c r="K1245" s="535">
        <v>-33.49</v>
      </c>
      <c r="L1245" s="536"/>
      <c r="M1245" s="537" t="s">
        <v>151</v>
      </c>
      <c r="N1245" s="537" t="s">
        <v>141</v>
      </c>
      <c r="O1245" s="538">
        <f t="shared" si="20"/>
        <v>-13.92313621964097</v>
      </c>
    </row>
    <row r="1246" spans="1:15" s="225" customFormat="1" ht="31.5">
      <c r="A1246" s="532" t="s">
        <v>406</v>
      </c>
      <c r="B1246" s="533">
        <v>355</v>
      </c>
      <c r="C1246" s="532" t="s">
        <v>416</v>
      </c>
      <c r="D1246" s="532" t="s">
        <v>423</v>
      </c>
      <c r="E1246" s="533">
        <v>3550019</v>
      </c>
      <c r="F1246" s="533">
        <v>2265</v>
      </c>
      <c r="G1246" s="534">
        <v>31746</v>
      </c>
      <c r="H1246" s="533">
        <v>-1</v>
      </c>
      <c r="I1246" s="532" t="s">
        <v>409</v>
      </c>
      <c r="J1246" s="532" t="s">
        <v>2214</v>
      </c>
      <c r="K1246" s="535">
        <v>-33.49</v>
      </c>
      <c r="L1246" s="536"/>
      <c r="M1246" s="537" t="s">
        <v>151</v>
      </c>
      <c r="N1246" s="537" t="s">
        <v>141</v>
      </c>
      <c r="O1246" s="538">
        <f t="shared" si="20"/>
        <v>-13.92313621964097</v>
      </c>
    </row>
    <row r="1247" spans="1:15" s="225" customFormat="1" ht="31.5">
      <c r="A1247" s="532" t="s">
        <v>406</v>
      </c>
      <c r="B1247" s="533">
        <v>355</v>
      </c>
      <c r="C1247" s="532" t="s">
        <v>416</v>
      </c>
      <c r="D1247" s="532" t="s">
        <v>423</v>
      </c>
      <c r="E1247" s="533">
        <v>3550019</v>
      </c>
      <c r="F1247" s="533">
        <v>2266</v>
      </c>
      <c r="G1247" s="534">
        <v>31746</v>
      </c>
      <c r="H1247" s="533">
        <v>-11</v>
      </c>
      <c r="I1247" s="532" t="s">
        <v>409</v>
      </c>
      <c r="J1247" s="532" t="s">
        <v>2207</v>
      </c>
      <c r="K1247" s="535">
        <v>-368.39</v>
      </c>
      <c r="L1247" s="536"/>
      <c r="M1247" s="537" t="s">
        <v>151</v>
      </c>
      <c r="N1247" s="537" t="s">
        <v>141</v>
      </c>
      <c r="O1247" s="538">
        <f t="shared" si="20"/>
        <v>-153.15449841605067</v>
      </c>
    </row>
    <row r="1248" spans="1:15" s="225" customFormat="1" ht="31.5">
      <c r="A1248" s="532" t="s">
        <v>406</v>
      </c>
      <c r="B1248" s="533">
        <v>355</v>
      </c>
      <c r="C1248" s="532" t="s">
        <v>416</v>
      </c>
      <c r="D1248" s="532" t="s">
        <v>423</v>
      </c>
      <c r="E1248" s="533">
        <v>3550019</v>
      </c>
      <c r="F1248" s="533">
        <v>2269</v>
      </c>
      <c r="G1248" s="534">
        <v>31746</v>
      </c>
      <c r="H1248" s="533">
        <v>1</v>
      </c>
      <c r="I1248" s="532" t="s">
        <v>409</v>
      </c>
      <c r="J1248" s="532" t="s">
        <v>2215</v>
      </c>
      <c r="K1248" s="535">
        <v>173.46</v>
      </c>
      <c r="L1248" s="536"/>
      <c r="M1248" s="537" t="s">
        <v>151</v>
      </c>
      <c r="N1248" s="537" t="s">
        <v>141</v>
      </c>
      <c r="O1248" s="538">
        <f t="shared" si="20"/>
        <v>72.114279147773146</v>
      </c>
    </row>
    <row r="1249" spans="1:15" s="225" customFormat="1" ht="31.5">
      <c r="A1249" s="532" t="s">
        <v>406</v>
      </c>
      <c r="B1249" s="533">
        <v>355</v>
      </c>
      <c r="C1249" s="532" t="s">
        <v>416</v>
      </c>
      <c r="D1249" s="532" t="s">
        <v>423</v>
      </c>
      <c r="E1249" s="533">
        <v>3550019</v>
      </c>
      <c r="F1249" s="533">
        <v>2270</v>
      </c>
      <c r="G1249" s="534">
        <v>31867</v>
      </c>
      <c r="H1249" s="533">
        <v>75</v>
      </c>
      <c r="I1249" s="532" t="s">
        <v>409</v>
      </c>
      <c r="J1249" s="532" t="s">
        <v>2208</v>
      </c>
      <c r="K1249" s="535">
        <v>5608.78</v>
      </c>
      <c r="L1249" s="536"/>
      <c r="M1249" s="537" t="s">
        <v>151</v>
      </c>
      <c r="N1249" s="537" t="s">
        <v>141</v>
      </c>
      <c r="O1249" s="538">
        <f t="shared" si="20"/>
        <v>2331.7948034039377</v>
      </c>
    </row>
    <row r="1250" spans="1:15" s="225" customFormat="1" ht="31.5">
      <c r="A1250" s="532" t="s">
        <v>406</v>
      </c>
      <c r="B1250" s="533">
        <v>355</v>
      </c>
      <c r="C1250" s="532" t="s">
        <v>416</v>
      </c>
      <c r="D1250" s="532" t="s">
        <v>423</v>
      </c>
      <c r="E1250" s="533">
        <v>3550019</v>
      </c>
      <c r="F1250" s="533">
        <v>2271</v>
      </c>
      <c r="G1250" s="534">
        <v>31867</v>
      </c>
      <c r="H1250" s="533">
        <v>-75</v>
      </c>
      <c r="I1250" s="532" t="s">
        <v>409</v>
      </c>
      <c r="J1250" s="532" t="s">
        <v>2207</v>
      </c>
      <c r="K1250" s="535">
        <v>-2517</v>
      </c>
      <c r="L1250" s="536"/>
      <c r="M1250" s="537" t="s">
        <v>151</v>
      </c>
      <c r="N1250" s="537" t="s">
        <v>141</v>
      </c>
      <c r="O1250" s="538">
        <f t="shared" si="20"/>
        <v>-1046.4178520404994</v>
      </c>
    </row>
    <row r="1251" spans="1:15" s="225" customFormat="1" ht="31.5">
      <c r="A1251" s="532" t="s">
        <v>406</v>
      </c>
      <c r="B1251" s="533">
        <v>355</v>
      </c>
      <c r="C1251" s="532" t="s">
        <v>416</v>
      </c>
      <c r="D1251" s="532" t="s">
        <v>423</v>
      </c>
      <c r="E1251" s="533">
        <v>3550019</v>
      </c>
      <c r="F1251" s="533">
        <v>2272</v>
      </c>
      <c r="G1251" s="534">
        <v>32233</v>
      </c>
      <c r="H1251" s="533">
        <v>21</v>
      </c>
      <c r="I1251" s="532" t="s">
        <v>409</v>
      </c>
      <c r="J1251" s="532" t="s">
        <v>2208</v>
      </c>
      <c r="K1251" s="535">
        <v>1503.76</v>
      </c>
      <c r="L1251" s="536"/>
      <c r="M1251" s="537" t="s">
        <v>151</v>
      </c>
      <c r="N1251" s="537" t="s">
        <v>141</v>
      </c>
      <c r="O1251" s="538">
        <f t="shared" si="20"/>
        <v>625.17334492825637</v>
      </c>
    </row>
    <row r="1252" spans="1:15" s="225" customFormat="1" ht="31.5">
      <c r="A1252" s="532" t="s">
        <v>406</v>
      </c>
      <c r="B1252" s="533">
        <v>355</v>
      </c>
      <c r="C1252" s="532" t="s">
        <v>416</v>
      </c>
      <c r="D1252" s="532" t="s">
        <v>423</v>
      </c>
      <c r="E1252" s="533">
        <v>3550019</v>
      </c>
      <c r="F1252" s="533">
        <v>2273</v>
      </c>
      <c r="G1252" s="534">
        <v>32233</v>
      </c>
      <c r="H1252" s="533">
        <v>-21</v>
      </c>
      <c r="I1252" s="532" t="s">
        <v>409</v>
      </c>
      <c r="J1252" s="532" t="s">
        <v>2207</v>
      </c>
      <c r="K1252" s="535">
        <v>-709.17</v>
      </c>
      <c r="L1252" s="536"/>
      <c r="M1252" s="537" t="s">
        <v>151</v>
      </c>
      <c r="N1252" s="537" t="s">
        <v>141</v>
      </c>
      <c r="O1252" s="538">
        <f t="shared" si="20"/>
        <v>-294.83041244797806</v>
      </c>
    </row>
    <row r="1253" spans="1:15" s="225" customFormat="1" ht="31.5">
      <c r="A1253" s="532" t="s">
        <v>406</v>
      </c>
      <c r="B1253" s="533">
        <v>355</v>
      </c>
      <c r="C1253" s="532" t="s">
        <v>416</v>
      </c>
      <c r="D1253" s="532" t="s">
        <v>423</v>
      </c>
      <c r="E1253" s="533">
        <v>3550019</v>
      </c>
      <c r="F1253" s="533">
        <v>2274</v>
      </c>
      <c r="G1253" s="534">
        <v>31777</v>
      </c>
      <c r="H1253" s="533">
        <v>4</v>
      </c>
      <c r="I1253" s="532" t="s">
        <v>409</v>
      </c>
      <c r="J1253" s="532" t="s">
        <v>2104</v>
      </c>
      <c r="K1253" s="535">
        <v>237.56</v>
      </c>
      <c r="L1253" s="536"/>
      <c r="M1253" s="537" t="s">
        <v>151</v>
      </c>
      <c r="N1253" s="537" t="s">
        <v>141</v>
      </c>
      <c r="O1253" s="538">
        <f t="shared" si="20"/>
        <v>98.763220075781092</v>
      </c>
    </row>
    <row r="1254" spans="1:15" s="225" customFormat="1" ht="31.5">
      <c r="A1254" s="532" t="s">
        <v>406</v>
      </c>
      <c r="B1254" s="533">
        <v>355</v>
      </c>
      <c r="C1254" s="532" t="s">
        <v>416</v>
      </c>
      <c r="D1254" s="532" t="s">
        <v>423</v>
      </c>
      <c r="E1254" s="533">
        <v>3550019</v>
      </c>
      <c r="F1254" s="533">
        <v>2278</v>
      </c>
      <c r="G1254" s="534">
        <v>32812</v>
      </c>
      <c r="H1254" s="533">
        <v>45</v>
      </c>
      <c r="I1254" s="532" t="s">
        <v>409</v>
      </c>
      <c r="J1254" s="532" t="s">
        <v>2216</v>
      </c>
      <c r="K1254" s="535">
        <v>4120.58</v>
      </c>
      <c r="L1254" s="536"/>
      <c r="M1254" s="537" t="s">
        <v>151</v>
      </c>
      <c r="N1254" s="537" t="s">
        <v>141</v>
      </c>
      <c r="O1254" s="538">
        <f t="shared" si="20"/>
        <v>1713.0903745574258</v>
      </c>
    </row>
    <row r="1255" spans="1:15" s="225" customFormat="1" ht="31.5">
      <c r="A1255" s="532" t="s">
        <v>406</v>
      </c>
      <c r="B1255" s="533">
        <v>355</v>
      </c>
      <c r="C1255" s="532" t="s">
        <v>416</v>
      </c>
      <c r="D1255" s="532" t="s">
        <v>423</v>
      </c>
      <c r="E1255" s="533">
        <v>3550019</v>
      </c>
      <c r="F1255" s="533">
        <v>2279</v>
      </c>
      <c r="G1255" s="534">
        <v>32812</v>
      </c>
      <c r="H1255" s="533">
        <v>-45</v>
      </c>
      <c r="I1255" s="532" t="s">
        <v>409</v>
      </c>
      <c r="J1255" s="532" t="s">
        <v>2216</v>
      </c>
      <c r="K1255" s="535">
        <v>-1522.11</v>
      </c>
      <c r="L1255" s="536"/>
      <c r="M1255" s="537" t="s">
        <v>151</v>
      </c>
      <c r="N1255" s="537" t="s">
        <v>141</v>
      </c>
      <c r="O1255" s="538">
        <f t="shared" si="20"/>
        <v>-632.80217591154712</v>
      </c>
    </row>
    <row r="1256" spans="1:15" s="225" customFormat="1" ht="31.5">
      <c r="A1256" s="532" t="s">
        <v>406</v>
      </c>
      <c r="B1256" s="533">
        <v>355</v>
      </c>
      <c r="C1256" s="532" t="s">
        <v>416</v>
      </c>
      <c r="D1256" s="532" t="s">
        <v>423</v>
      </c>
      <c r="E1256" s="533">
        <v>3550019</v>
      </c>
      <c r="F1256" s="533">
        <v>2280</v>
      </c>
      <c r="G1256" s="534">
        <v>32720</v>
      </c>
      <c r="H1256" s="533">
        <v>-37</v>
      </c>
      <c r="I1256" s="532" t="s">
        <v>409</v>
      </c>
      <c r="J1256" s="532" t="s">
        <v>2045</v>
      </c>
      <c r="K1256" s="535">
        <v>-1457.61</v>
      </c>
      <c r="L1256" s="536"/>
      <c r="M1256" s="537" t="s">
        <v>151</v>
      </c>
      <c r="N1256" s="537" t="s">
        <v>141</v>
      </c>
      <c r="O1256" s="538">
        <f t="shared" si="20"/>
        <v>-605.98693894030669</v>
      </c>
    </row>
    <row r="1257" spans="1:15" s="225" customFormat="1" ht="31.5">
      <c r="A1257" s="532" t="s">
        <v>406</v>
      </c>
      <c r="B1257" s="533">
        <v>355</v>
      </c>
      <c r="C1257" s="532" t="s">
        <v>416</v>
      </c>
      <c r="D1257" s="532" t="s">
        <v>423</v>
      </c>
      <c r="E1257" s="533">
        <v>3550019</v>
      </c>
      <c r="F1257" s="533">
        <v>2282</v>
      </c>
      <c r="G1257" s="534">
        <v>32963</v>
      </c>
      <c r="H1257" s="533">
        <v>-2</v>
      </c>
      <c r="I1257" s="532" t="s">
        <v>409</v>
      </c>
      <c r="J1257" s="532" t="s">
        <v>2105</v>
      </c>
      <c r="K1257" s="535">
        <v>-67.64</v>
      </c>
      <c r="L1257" s="536"/>
      <c r="M1257" s="537" t="s">
        <v>151</v>
      </c>
      <c r="N1257" s="537" t="s">
        <v>141</v>
      </c>
      <c r="O1257" s="538">
        <f t="shared" si="20"/>
        <v>-28.120660910615562</v>
      </c>
    </row>
    <row r="1258" spans="1:15" s="225" customFormat="1" ht="31.5">
      <c r="A1258" s="532" t="s">
        <v>406</v>
      </c>
      <c r="B1258" s="533">
        <v>355</v>
      </c>
      <c r="C1258" s="532" t="s">
        <v>416</v>
      </c>
      <c r="D1258" s="532" t="s">
        <v>423</v>
      </c>
      <c r="E1258" s="533">
        <v>3550019</v>
      </c>
      <c r="F1258" s="533">
        <v>2284</v>
      </c>
      <c r="G1258" s="534">
        <v>33024</v>
      </c>
      <c r="H1258" s="533">
        <v>66</v>
      </c>
      <c r="I1258" s="532" t="s">
        <v>409</v>
      </c>
      <c r="J1258" s="532" t="s">
        <v>2216</v>
      </c>
      <c r="K1258" s="535">
        <v>7363.71</v>
      </c>
      <c r="L1258" s="536"/>
      <c r="M1258" s="537" t="s">
        <v>151</v>
      </c>
      <c r="N1258" s="537" t="s">
        <v>141</v>
      </c>
      <c r="O1258" s="538">
        <f t="shared" si="20"/>
        <v>3061.3895912789612</v>
      </c>
    </row>
    <row r="1259" spans="1:15" s="225" customFormat="1" ht="31.5">
      <c r="A1259" s="532" t="s">
        <v>406</v>
      </c>
      <c r="B1259" s="533">
        <v>355</v>
      </c>
      <c r="C1259" s="532" t="s">
        <v>416</v>
      </c>
      <c r="D1259" s="532" t="s">
        <v>423</v>
      </c>
      <c r="E1259" s="533">
        <v>3550019</v>
      </c>
      <c r="F1259" s="533">
        <v>2285</v>
      </c>
      <c r="G1259" s="534">
        <v>33024</v>
      </c>
      <c r="H1259" s="533">
        <v>-66</v>
      </c>
      <c r="I1259" s="532" t="s">
        <v>409</v>
      </c>
      <c r="J1259" s="532" t="s">
        <v>2217</v>
      </c>
      <c r="K1259" s="535">
        <v>-2244</v>
      </c>
      <c r="L1259" s="536"/>
      <c r="M1259" s="537" t="s">
        <v>151</v>
      </c>
      <c r="N1259" s="537" t="s">
        <v>141</v>
      </c>
      <c r="O1259" s="538">
        <f t="shared" si="20"/>
        <v>-932.9208025343188</v>
      </c>
    </row>
    <row r="1260" spans="1:15" s="225" customFormat="1" ht="31.5">
      <c r="A1260" s="532" t="s">
        <v>406</v>
      </c>
      <c r="B1260" s="533">
        <v>355</v>
      </c>
      <c r="C1260" s="532" t="s">
        <v>416</v>
      </c>
      <c r="D1260" s="532" t="s">
        <v>423</v>
      </c>
      <c r="E1260" s="533">
        <v>3550019</v>
      </c>
      <c r="F1260" s="533">
        <v>2287</v>
      </c>
      <c r="G1260" s="534">
        <v>33389</v>
      </c>
      <c r="H1260" s="533">
        <v>-22</v>
      </c>
      <c r="I1260" s="532" t="s">
        <v>409</v>
      </c>
      <c r="J1260" s="532" t="s">
        <v>2218</v>
      </c>
      <c r="K1260" s="535">
        <v>-761.64</v>
      </c>
      <c r="L1260" s="536"/>
      <c r="M1260" s="537" t="s">
        <v>151</v>
      </c>
      <c r="N1260" s="537" t="s">
        <v>141</v>
      </c>
      <c r="O1260" s="538">
        <f t="shared" si="20"/>
        <v>-316.64429591900114</v>
      </c>
    </row>
    <row r="1261" spans="1:15" s="225" customFormat="1" ht="31.5">
      <c r="A1261" s="532" t="s">
        <v>406</v>
      </c>
      <c r="B1261" s="533">
        <v>355</v>
      </c>
      <c r="C1261" s="532" t="s">
        <v>416</v>
      </c>
      <c r="D1261" s="532" t="s">
        <v>423</v>
      </c>
      <c r="E1261" s="533">
        <v>3550019</v>
      </c>
      <c r="F1261" s="533">
        <v>2288</v>
      </c>
      <c r="G1261" s="534">
        <v>33389</v>
      </c>
      <c r="H1261" s="533">
        <v>-5</v>
      </c>
      <c r="I1261" s="532" t="s">
        <v>409</v>
      </c>
      <c r="J1261" s="532" t="s">
        <v>2218</v>
      </c>
      <c r="K1261" s="535">
        <v>-173.1</v>
      </c>
      <c r="L1261" s="536"/>
      <c r="M1261" s="537" t="s">
        <v>151</v>
      </c>
      <c r="N1261" s="537" t="s">
        <v>141</v>
      </c>
      <c r="O1261" s="538">
        <f t="shared" si="20"/>
        <v>-71.964612708863896</v>
      </c>
    </row>
    <row r="1262" spans="1:15" s="225" customFormat="1" ht="31.5">
      <c r="A1262" s="532" t="s">
        <v>406</v>
      </c>
      <c r="B1262" s="533">
        <v>355</v>
      </c>
      <c r="C1262" s="532" t="s">
        <v>416</v>
      </c>
      <c r="D1262" s="532" t="s">
        <v>423</v>
      </c>
      <c r="E1262" s="533">
        <v>3550019</v>
      </c>
      <c r="F1262" s="533">
        <v>2289</v>
      </c>
      <c r="G1262" s="534">
        <v>33389</v>
      </c>
      <c r="H1262" s="533">
        <v>22</v>
      </c>
      <c r="I1262" s="532" t="s">
        <v>409</v>
      </c>
      <c r="J1262" s="532" t="s">
        <v>2219</v>
      </c>
      <c r="K1262" s="535">
        <v>3605.25</v>
      </c>
      <c r="L1262" s="536"/>
      <c r="M1262" s="537" t="s">
        <v>151</v>
      </c>
      <c r="N1262" s="537" t="s">
        <v>141</v>
      </c>
      <c r="O1262" s="538">
        <f t="shared" si="20"/>
        <v>1498.8470246599165</v>
      </c>
    </row>
    <row r="1263" spans="1:15" s="225" customFormat="1" ht="31.5">
      <c r="A1263" s="532" t="s">
        <v>406</v>
      </c>
      <c r="B1263" s="533">
        <v>355</v>
      </c>
      <c r="C1263" s="532" t="s">
        <v>416</v>
      </c>
      <c r="D1263" s="532" t="s">
        <v>423</v>
      </c>
      <c r="E1263" s="533">
        <v>3550019</v>
      </c>
      <c r="F1263" s="533">
        <v>2290</v>
      </c>
      <c r="G1263" s="534">
        <v>33389</v>
      </c>
      <c r="H1263" s="542">
        <v>5</v>
      </c>
      <c r="I1263" s="532" t="s">
        <v>409</v>
      </c>
      <c r="J1263" s="532" t="s">
        <v>2219</v>
      </c>
      <c r="K1263" s="535">
        <v>932.74</v>
      </c>
      <c r="L1263" s="536"/>
      <c r="M1263" s="537" t="s">
        <v>151</v>
      </c>
      <c r="N1263" s="537" t="s">
        <v>141</v>
      </c>
      <c r="O1263" s="538">
        <f t="shared" si="20"/>
        <v>387.77742841170254</v>
      </c>
    </row>
    <row r="1264" spans="1:15" s="225" customFormat="1" ht="31.5">
      <c r="A1264" s="532" t="s">
        <v>406</v>
      </c>
      <c r="B1264" s="533">
        <v>355</v>
      </c>
      <c r="C1264" s="532" t="s">
        <v>416</v>
      </c>
      <c r="D1264" s="532" t="s">
        <v>423</v>
      </c>
      <c r="E1264" s="533">
        <v>3550019</v>
      </c>
      <c r="F1264" s="533">
        <v>2294</v>
      </c>
      <c r="G1264" s="534">
        <v>33634</v>
      </c>
      <c r="H1264" s="533">
        <v>29</v>
      </c>
      <c r="I1264" s="532" t="s">
        <v>409</v>
      </c>
      <c r="J1264" s="532" t="s">
        <v>2216</v>
      </c>
      <c r="K1264" s="535">
        <v>4440.6400000000003</v>
      </c>
      <c r="L1264" s="536"/>
      <c r="M1264" s="537" t="s">
        <v>151</v>
      </c>
      <c r="N1264" s="537" t="s">
        <v>141</v>
      </c>
      <c r="O1264" s="538">
        <f t="shared" si="20"/>
        <v>1846.1521535499098</v>
      </c>
    </row>
    <row r="1265" spans="1:15" s="225" customFormat="1" ht="31.5">
      <c r="A1265" s="532" t="s">
        <v>406</v>
      </c>
      <c r="B1265" s="533">
        <v>355</v>
      </c>
      <c r="C1265" s="532" t="s">
        <v>416</v>
      </c>
      <c r="D1265" s="532" t="s">
        <v>423</v>
      </c>
      <c r="E1265" s="533">
        <v>3550019</v>
      </c>
      <c r="F1265" s="533">
        <v>2295</v>
      </c>
      <c r="G1265" s="534">
        <v>33634</v>
      </c>
      <c r="H1265" s="533">
        <v>-29</v>
      </c>
      <c r="I1265" s="532" t="s">
        <v>409</v>
      </c>
      <c r="J1265" s="532" t="s">
        <v>2217</v>
      </c>
      <c r="K1265" s="535">
        <v>-1011.23</v>
      </c>
      <c r="L1265" s="536"/>
      <c r="M1265" s="537" t="s">
        <v>151</v>
      </c>
      <c r="N1265" s="537" t="s">
        <v>141</v>
      </c>
      <c r="O1265" s="538">
        <f t="shared" si="20"/>
        <v>-420.40886949499964</v>
      </c>
    </row>
    <row r="1266" spans="1:15" s="225" customFormat="1" ht="31.5">
      <c r="A1266" s="532" t="s">
        <v>406</v>
      </c>
      <c r="B1266" s="533">
        <v>355</v>
      </c>
      <c r="C1266" s="532" t="s">
        <v>416</v>
      </c>
      <c r="D1266" s="532" t="s">
        <v>423</v>
      </c>
      <c r="E1266" s="533">
        <v>3550019</v>
      </c>
      <c r="F1266" s="533">
        <v>2296</v>
      </c>
      <c r="G1266" s="534">
        <v>33877</v>
      </c>
      <c r="H1266" s="533">
        <v>103</v>
      </c>
      <c r="I1266" s="532" t="s">
        <v>409</v>
      </c>
      <c r="J1266" s="532" t="s">
        <v>2216</v>
      </c>
      <c r="K1266" s="535">
        <v>12784.55</v>
      </c>
      <c r="L1266" s="536"/>
      <c r="M1266" s="537" t="s">
        <v>151</v>
      </c>
      <c r="N1266" s="537" t="s">
        <v>141</v>
      </c>
      <c r="O1266" s="538">
        <f t="shared" si="20"/>
        <v>5315.0501987701091</v>
      </c>
    </row>
    <row r="1267" spans="1:15" s="225" customFormat="1" ht="31.5">
      <c r="A1267" s="532" t="s">
        <v>406</v>
      </c>
      <c r="B1267" s="533">
        <v>355</v>
      </c>
      <c r="C1267" s="532" t="s">
        <v>416</v>
      </c>
      <c r="D1267" s="532" t="s">
        <v>423</v>
      </c>
      <c r="E1267" s="533">
        <v>3550019</v>
      </c>
      <c r="F1267" s="533">
        <v>2297</v>
      </c>
      <c r="G1267" s="534">
        <v>33877</v>
      </c>
      <c r="H1267" s="533">
        <v>-103</v>
      </c>
      <c r="I1267" s="532" t="s">
        <v>409</v>
      </c>
      <c r="J1267" s="532" t="s">
        <v>2217</v>
      </c>
      <c r="K1267" s="535">
        <v>-3624.57</v>
      </c>
      <c r="L1267" s="536"/>
      <c r="M1267" s="537" t="s">
        <v>151</v>
      </c>
      <c r="N1267" s="537" t="s">
        <v>141</v>
      </c>
      <c r="O1267" s="538">
        <f t="shared" si="20"/>
        <v>-1506.8791235480464</v>
      </c>
    </row>
    <row r="1268" spans="1:15" s="225" customFormat="1" ht="31.5">
      <c r="A1268" s="532" t="s">
        <v>406</v>
      </c>
      <c r="B1268" s="533">
        <v>355</v>
      </c>
      <c r="C1268" s="532" t="s">
        <v>416</v>
      </c>
      <c r="D1268" s="532" t="s">
        <v>423</v>
      </c>
      <c r="E1268" s="533">
        <v>3550019</v>
      </c>
      <c r="F1268" s="533">
        <v>2303</v>
      </c>
      <c r="G1268" s="534">
        <v>34303</v>
      </c>
      <c r="H1268" s="533">
        <v>-200</v>
      </c>
      <c r="I1268" s="532" t="s">
        <v>409</v>
      </c>
      <c r="J1268" s="532" t="s">
        <v>2217</v>
      </c>
      <c r="K1268" s="535">
        <v>-7226</v>
      </c>
      <c r="L1268" s="536"/>
      <c r="M1268" s="537" t="s">
        <v>151</v>
      </c>
      <c r="N1268" s="537" t="s">
        <v>141</v>
      </c>
      <c r="O1268" s="538">
        <f t="shared" si="20"/>
        <v>-3004.1380209950926</v>
      </c>
    </row>
    <row r="1269" spans="1:15" s="225" customFormat="1" ht="31.5">
      <c r="A1269" s="532" t="s">
        <v>406</v>
      </c>
      <c r="B1269" s="533">
        <v>355</v>
      </c>
      <c r="C1269" s="532" t="s">
        <v>416</v>
      </c>
      <c r="D1269" s="532" t="s">
        <v>423</v>
      </c>
      <c r="E1269" s="533">
        <v>3550019</v>
      </c>
      <c r="F1269" s="533">
        <v>2304</v>
      </c>
      <c r="G1269" s="534">
        <v>34303</v>
      </c>
      <c r="H1269" s="533">
        <v>-2</v>
      </c>
      <c r="I1269" s="532" t="s">
        <v>409</v>
      </c>
      <c r="J1269" s="532" t="s">
        <v>2217</v>
      </c>
      <c r="K1269" s="535">
        <v>-72.260000000000005</v>
      </c>
      <c r="L1269" s="536"/>
      <c r="M1269" s="537" t="s">
        <v>151</v>
      </c>
      <c r="N1269" s="537" t="s">
        <v>141</v>
      </c>
      <c r="O1269" s="538">
        <f t="shared" si="20"/>
        <v>-30.041380209950926</v>
      </c>
    </row>
    <row r="1270" spans="1:15" s="225" customFormat="1" ht="31.5">
      <c r="A1270" s="532" t="s">
        <v>406</v>
      </c>
      <c r="B1270" s="533">
        <v>355</v>
      </c>
      <c r="C1270" s="532" t="s">
        <v>416</v>
      </c>
      <c r="D1270" s="532" t="s">
        <v>423</v>
      </c>
      <c r="E1270" s="533">
        <v>3550019</v>
      </c>
      <c r="F1270" s="533">
        <v>2305</v>
      </c>
      <c r="G1270" s="534">
        <v>34303</v>
      </c>
      <c r="H1270" s="533">
        <v>202</v>
      </c>
      <c r="I1270" s="532" t="s">
        <v>409</v>
      </c>
      <c r="J1270" s="532" t="s">
        <v>2216</v>
      </c>
      <c r="K1270" s="535">
        <v>29363.54</v>
      </c>
      <c r="L1270" s="536"/>
      <c r="M1270" s="537" t="s">
        <v>151</v>
      </c>
      <c r="N1270" s="537" t="s">
        <v>141</v>
      </c>
      <c r="O1270" s="538">
        <f t="shared" si="20"/>
        <v>12207.601293248026</v>
      </c>
    </row>
    <row r="1271" spans="1:15" s="225" customFormat="1" ht="31.5">
      <c r="A1271" s="532" t="s">
        <v>406</v>
      </c>
      <c r="B1271" s="533">
        <v>355</v>
      </c>
      <c r="C1271" s="532" t="s">
        <v>416</v>
      </c>
      <c r="D1271" s="532" t="s">
        <v>423</v>
      </c>
      <c r="E1271" s="533">
        <v>3550019</v>
      </c>
      <c r="F1271" s="533">
        <v>2309</v>
      </c>
      <c r="G1271" s="534">
        <v>34668</v>
      </c>
      <c r="H1271" s="533">
        <v>56</v>
      </c>
      <c r="I1271" s="532" t="s">
        <v>409</v>
      </c>
      <c r="J1271" s="532" t="s">
        <v>2216</v>
      </c>
      <c r="K1271" s="535">
        <v>8649.25</v>
      </c>
      <c r="L1271" s="536"/>
      <c r="M1271" s="537" t="s">
        <v>151</v>
      </c>
      <c r="N1271" s="537" t="s">
        <v>141</v>
      </c>
      <c r="O1271" s="538">
        <f t="shared" si="20"/>
        <v>3595.8401298217277</v>
      </c>
    </row>
    <row r="1272" spans="1:15" s="225" customFormat="1" ht="31.5">
      <c r="A1272" s="532" t="s">
        <v>406</v>
      </c>
      <c r="B1272" s="533">
        <v>355</v>
      </c>
      <c r="C1272" s="532" t="s">
        <v>416</v>
      </c>
      <c r="D1272" s="532" t="s">
        <v>423</v>
      </c>
      <c r="E1272" s="533">
        <v>3550019</v>
      </c>
      <c r="F1272" s="533">
        <v>2310</v>
      </c>
      <c r="G1272" s="534">
        <v>34668</v>
      </c>
      <c r="H1272" s="533">
        <v>42</v>
      </c>
      <c r="I1272" s="532" t="s">
        <v>409</v>
      </c>
      <c r="J1272" s="532" t="s">
        <v>2216</v>
      </c>
      <c r="K1272" s="535">
        <v>6762.99</v>
      </c>
      <c r="L1272" s="536"/>
      <c r="M1272" s="537" t="s">
        <v>151</v>
      </c>
      <c r="N1272" s="537" t="s">
        <v>141</v>
      </c>
      <c r="O1272" s="538">
        <f t="shared" si="20"/>
        <v>2811.6461935523939</v>
      </c>
    </row>
    <row r="1273" spans="1:15" s="225" customFormat="1" ht="31.5">
      <c r="A1273" s="532" t="s">
        <v>406</v>
      </c>
      <c r="B1273" s="533">
        <v>355</v>
      </c>
      <c r="C1273" s="532" t="s">
        <v>416</v>
      </c>
      <c r="D1273" s="532" t="s">
        <v>423</v>
      </c>
      <c r="E1273" s="533">
        <v>3550019</v>
      </c>
      <c r="F1273" s="533">
        <v>2311</v>
      </c>
      <c r="G1273" s="534">
        <v>34668</v>
      </c>
      <c r="H1273" s="533">
        <v>-56</v>
      </c>
      <c r="I1273" s="532" t="s">
        <v>409</v>
      </c>
      <c r="J1273" s="532" t="s">
        <v>2218</v>
      </c>
      <c r="K1273" s="535">
        <v>-2106.7199999999998</v>
      </c>
      <c r="L1273" s="536"/>
      <c r="M1273" s="537" t="s">
        <v>151</v>
      </c>
      <c r="N1273" s="537" t="s">
        <v>141</v>
      </c>
      <c r="O1273" s="538">
        <f t="shared" si="20"/>
        <v>-875.84800049692512</v>
      </c>
    </row>
    <row r="1274" spans="1:15" s="225" customFormat="1" ht="31.5">
      <c r="A1274" s="532" t="s">
        <v>406</v>
      </c>
      <c r="B1274" s="533">
        <v>355</v>
      </c>
      <c r="C1274" s="532" t="s">
        <v>416</v>
      </c>
      <c r="D1274" s="532" t="s">
        <v>423</v>
      </c>
      <c r="E1274" s="533">
        <v>3550019</v>
      </c>
      <c r="F1274" s="533">
        <v>2312</v>
      </c>
      <c r="G1274" s="534">
        <v>34668</v>
      </c>
      <c r="H1274" s="533">
        <v>-42</v>
      </c>
      <c r="I1274" s="532" t="s">
        <v>409</v>
      </c>
      <c r="J1274" s="532" t="s">
        <v>2217</v>
      </c>
      <c r="K1274" s="535">
        <v>-1580.04</v>
      </c>
      <c r="L1274" s="536"/>
      <c r="M1274" s="537" t="s">
        <v>151</v>
      </c>
      <c r="N1274" s="537" t="s">
        <v>141</v>
      </c>
      <c r="O1274" s="538">
        <f t="shared" si="20"/>
        <v>-656.88600037269384</v>
      </c>
    </row>
    <row r="1275" spans="1:15" s="225" customFormat="1" ht="31.5">
      <c r="A1275" s="532" t="s">
        <v>406</v>
      </c>
      <c r="B1275" s="533">
        <v>355</v>
      </c>
      <c r="C1275" s="532" t="s">
        <v>416</v>
      </c>
      <c r="D1275" s="532" t="s">
        <v>423</v>
      </c>
      <c r="E1275" s="533">
        <v>3550019</v>
      </c>
      <c r="F1275" s="533">
        <v>2314</v>
      </c>
      <c r="G1275" s="534">
        <v>34730</v>
      </c>
      <c r="H1275" s="533">
        <v>2</v>
      </c>
      <c r="I1275" s="532" t="s">
        <v>409</v>
      </c>
      <c r="J1275" s="532" t="s">
        <v>2220</v>
      </c>
      <c r="K1275" s="535">
        <v>386.29</v>
      </c>
      <c r="L1275" s="536"/>
      <c r="M1275" s="537" t="s">
        <v>151</v>
      </c>
      <c r="N1275" s="537" t="s">
        <v>141</v>
      </c>
      <c r="O1275" s="538">
        <f t="shared" si="20"/>
        <v>160.596246350705</v>
      </c>
    </row>
    <row r="1276" spans="1:15" s="225" customFormat="1" ht="31.5">
      <c r="A1276" s="532" t="s">
        <v>406</v>
      </c>
      <c r="B1276" s="533">
        <v>355</v>
      </c>
      <c r="C1276" s="532" t="s">
        <v>416</v>
      </c>
      <c r="D1276" s="532" t="s">
        <v>423</v>
      </c>
      <c r="E1276" s="533">
        <v>3550019</v>
      </c>
      <c r="F1276" s="533">
        <v>8495</v>
      </c>
      <c r="G1276" s="534">
        <v>36280</v>
      </c>
      <c r="H1276" s="533">
        <v>-126</v>
      </c>
      <c r="I1276" s="532" t="s">
        <v>409</v>
      </c>
      <c r="J1276" s="532" t="s">
        <v>2221</v>
      </c>
      <c r="K1276" s="535">
        <v>-5085.3599999999997</v>
      </c>
      <c r="L1276" s="536"/>
      <c r="M1276" s="537" t="s">
        <v>151</v>
      </c>
      <c r="N1276" s="537" t="s">
        <v>141</v>
      </c>
      <c r="O1276" s="538">
        <f t="shared" si="20"/>
        <v>-2114.1881160320513</v>
      </c>
    </row>
    <row r="1277" spans="1:15" s="225" customFormat="1" ht="31.5">
      <c r="A1277" s="532" t="s">
        <v>406</v>
      </c>
      <c r="B1277" s="533">
        <v>355</v>
      </c>
      <c r="C1277" s="532" t="s">
        <v>416</v>
      </c>
      <c r="D1277" s="532" t="s">
        <v>423</v>
      </c>
      <c r="E1277" s="533">
        <v>3550019</v>
      </c>
      <c r="F1277" s="533">
        <v>8498</v>
      </c>
      <c r="G1277" s="534">
        <v>36280</v>
      </c>
      <c r="H1277" s="533">
        <v>126</v>
      </c>
      <c r="I1277" s="532" t="s">
        <v>409</v>
      </c>
      <c r="J1277" s="532" t="s">
        <v>2222</v>
      </c>
      <c r="K1277" s="535">
        <v>23444.54</v>
      </c>
      <c r="L1277" s="536"/>
      <c r="M1277" s="537" t="s">
        <v>151</v>
      </c>
      <c r="N1277" s="537" t="s">
        <v>141</v>
      </c>
      <c r="O1277" s="538">
        <f t="shared" si="20"/>
        <v>9746.8355935151249</v>
      </c>
    </row>
    <row r="1278" spans="1:15" s="225" customFormat="1" ht="31.5">
      <c r="A1278" s="532" t="s">
        <v>406</v>
      </c>
      <c r="B1278" s="533">
        <v>355</v>
      </c>
      <c r="C1278" s="532" t="s">
        <v>416</v>
      </c>
      <c r="D1278" s="532" t="s">
        <v>423</v>
      </c>
      <c r="E1278" s="533">
        <v>3550019</v>
      </c>
      <c r="F1278" s="533">
        <v>8604</v>
      </c>
      <c r="G1278" s="534">
        <v>35976</v>
      </c>
      <c r="H1278" s="533">
        <v>-26</v>
      </c>
      <c r="I1278" s="532" t="s">
        <v>409</v>
      </c>
      <c r="J1278" s="532" t="s">
        <v>2223</v>
      </c>
      <c r="K1278" s="535">
        <v>-1049.3599999999999</v>
      </c>
      <c r="L1278" s="536"/>
      <c r="M1278" s="537" t="s">
        <v>151</v>
      </c>
      <c r="N1278" s="537" t="s">
        <v>141</v>
      </c>
      <c r="O1278" s="538">
        <f t="shared" si="20"/>
        <v>-436.26103981613755</v>
      </c>
    </row>
    <row r="1279" spans="1:15" s="225" customFormat="1" ht="31.5">
      <c r="A1279" s="532" t="s">
        <v>406</v>
      </c>
      <c r="B1279" s="533">
        <v>355</v>
      </c>
      <c r="C1279" s="532" t="s">
        <v>416</v>
      </c>
      <c r="D1279" s="532" t="s">
        <v>423</v>
      </c>
      <c r="E1279" s="533">
        <v>3550019</v>
      </c>
      <c r="F1279" s="533">
        <v>10655</v>
      </c>
      <c r="G1279" s="534">
        <v>37864</v>
      </c>
      <c r="H1279" s="533">
        <v>-23</v>
      </c>
      <c r="I1279" s="532" t="s">
        <v>409</v>
      </c>
      <c r="J1279" s="532" t="s">
        <v>2224</v>
      </c>
      <c r="K1279" s="535">
        <v>-1024.8800000000001</v>
      </c>
      <c r="L1279" s="536"/>
      <c r="M1279" s="537" t="s">
        <v>151</v>
      </c>
      <c r="N1279" s="537" t="s">
        <v>141</v>
      </c>
      <c r="O1279" s="538">
        <f t="shared" si="20"/>
        <v>-426.08372197030872</v>
      </c>
    </row>
    <row r="1280" spans="1:15" s="225" customFormat="1" ht="31.5">
      <c r="A1280" s="532" t="s">
        <v>406</v>
      </c>
      <c r="B1280" s="533">
        <v>355</v>
      </c>
      <c r="C1280" s="532" t="s">
        <v>416</v>
      </c>
      <c r="D1280" s="532" t="s">
        <v>423</v>
      </c>
      <c r="E1280" s="533">
        <v>3550019</v>
      </c>
      <c r="F1280" s="533">
        <v>10656</v>
      </c>
      <c r="G1280" s="534">
        <v>37864</v>
      </c>
      <c r="H1280" s="533">
        <v>12</v>
      </c>
      <c r="I1280" s="532" t="s">
        <v>409</v>
      </c>
      <c r="J1280" s="532" t="s">
        <v>2225</v>
      </c>
      <c r="K1280" s="535">
        <v>4971.29</v>
      </c>
      <c r="L1280" s="536"/>
      <c r="M1280" s="537" t="s">
        <v>151</v>
      </c>
      <c r="N1280" s="537" t="s">
        <v>141</v>
      </c>
      <c r="O1280" s="538">
        <f t="shared" si="20"/>
        <v>2066.7646419032235</v>
      </c>
    </row>
    <row r="1281" spans="1:15" s="225" customFormat="1" ht="31.5">
      <c r="A1281" s="532" t="s">
        <v>406</v>
      </c>
      <c r="B1281" s="533">
        <v>355</v>
      </c>
      <c r="C1281" s="532" t="s">
        <v>416</v>
      </c>
      <c r="D1281" s="532" t="s">
        <v>423</v>
      </c>
      <c r="E1281" s="533">
        <v>3550019</v>
      </c>
      <c r="F1281" s="533">
        <v>10657</v>
      </c>
      <c r="G1281" s="534">
        <v>37864</v>
      </c>
      <c r="H1281" s="533">
        <v>11</v>
      </c>
      <c r="I1281" s="532" t="s">
        <v>409</v>
      </c>
      <c r="J1281" s="532" t="s">
        <v>2226</v>
      </c>
      <c r="K1281" s="535">
        <v>5419.71</v>
      </c>
      <c r="L1281" s="536"/>
      <c r="M1281" s="537" t="s">
        <v>151</v>
      </c>
      <c r="N1281" s="537" t="s">
        <v>141</v>
      </c>
      <c r="O1281" s="538">
        <f t="shared" si="20"/>
        <v>2253.1908211690165</v>
      </c>
    </row>
    <row r="1282" spans="1:15" s="225" customFormat="1" ht="31.5">
      <c r="A1282" s="532" t="s">
        <v>406</v>
      </c>
      <c r="B1282" s="533">
        <v>355</v>
      </c>
      <c r="C1282" s="532" t="s">
        <v>416</v>
      </c>
      <c r="D1282" s="532" t="s">
        <v>423</v>
      </c>
      <c r="E1282" s="533">
        <v>3550019</v>
      </c>
      <c r="F1282" s="533">
        <v>9477</v>
      </c>
      <c r="G1282" s="534">
        <v>37468</v>
      </c>
      <c r="H1282" s="533">
        <v>-310</v>
      </c>
      <c r="I1282" s="532" t="s">
        <v>409</v>
      </c>
      <c r="J1282" s="532" t="s">
        <v>2227</v>
      </c>
      <c r="K1282" s="535">
        <v>-12889.8</v>
      </c>
      <c r="L1282" s="536"/>
      <c r="M1282" s="537" t="s">
        <v>151</v>
      </c>
      <c r="N1282" s="537" t="s">
        <v>141</v>
      </c>
      <c r="O1282" s="538">
        <f t="shared" si="20"/>
        <v>-5358.8068451456602</v>
      </c>
    </row>
    <row r="1283" spans="1:15" s="225" customFormat="1" ht="31.5">
      <c r="A1283" s="532" t="s">
        <v>406</v>
      </c>
      <c r="B1283" s="533">
        <v>355</v>
      </c>
      <c r="C1283" s="532" t="s">
        <v>416</v>
      </c>
      <c r="D1283" s="532" t="s">
        <v>423</v>
      </c>
      <c r="E1283" s="533">
        <v>3550019</v>
      </c>
      <c r="F1283" s="533">
        <v>10053</v>
      </c>
      <c r="G1283" s="534">
        <v>37468</v>
      </c>
      <c r="H1283" s="533">
        <v>310</v>
      </c>
      <c r="I1283" s="532" t="s">
        <v>409</v>
      </c>
      <c r="J1283" s="532" t="s">
        <v>2228</v>
      </c>
      <c r="K1283" s="535">
        <v>57546.76</v>
      </c>
      <c r="L1283" s="536"/>
      <c r="M1283" s="537" t="s">
        <v>151</v>
      </c>
      <c r="N1283" s="537" t="s">
        <v>141</v>
      </c>
      <c r="O1283" s="538">
        <f t="shared" si="20"/>
        <v>23924.496222125596</v>
      </c>
    </row>
    <row r="1284" spans="1:15" s="225" customFormat="1" ht="31.5">
      <c r="A1284" s="532" t="s">
        <v>406</v>
      </c>
      <c r="B1284" s="533">
        <v>355</v>
      </c>
      <c r="C1284" s="532" t="s">
        <v>416</v>
      </c>
      <c r="D1284" s="532" t="s">
        <v>423</v>
      </c>
      <c r="E1284" s="533">
        <v>3550019</v>
      </c>
      <c r="F1284" s="533">
        <v>10456</v>
      </c>
      <c r="G1284" s="534">
        <v>37772</v>
      </c>
      <c r="H1284" s="533">
        <v>-5</v>
      </c>
      <c r="I1284" s="532" t="s">
        <v>409</v>
      </c>
      <c r="J1284" s="532" t="s">
        <v>2229</v>
      </c>
      <c r="K1284" s="535">
        <v>-222.8</v>
      </c>
      <c r="L1284" s="536"/>
      <c r="M1284" s="537" t="s">
        <v>151</v>
      </c>
      <c r="N1284" s="537" t="s">
        <v>141</v>
      </c>
      <c r="O1284" s="538">
        <f t="shared" si="20"/>
        <v>-92.626896080501893</v>
      </c>
    </row>
    <row r="1285" spans="1:15" s="225" customFormat="1" ht="31.5">
      <c r="A1285" s="532" t="s">
        <v>406</v>
      </c>
      <c r="B1285" s="533">
        <v>355</v>
      </c>
      <c r="C1285" s="532" t="s">
        <v>416</v>
      </c>
      <c r="D1285" s="532" t="s">
        <v>423</v>
      </c>
      <c r="E1285" s="533">
        <v>3550019</v>
      </c>
      <c r="F1285" s="533">
        <v>10457</v>
      </c>
      <c r="G1285" s="534">
        <v>37772</v>
      </c>
      <c r="H1285" s="533">
        <v>-5</v>
      </c>
      <c r="I1285" s="532" t="s">
        <v>409</v>
      </c>
      <c r="J1285" s="532" t="s">
        <v>2229</v>
      </c>
      <c r="K1285" s="535">
        <v>-222.8</v>
      </c>
      <c r="L1285" s="536"/>
      <c r="M1285" s="537" t="s">
        <v>151</v>
      </c>
      <c r="N1285" s="537" t="s">
        <v>141</v>
      </c>
      <c r="O1285" s="538">
        <f t="shared" si="20"/>
        <v>-92.626896080501893</v>
      </c>
    </row>
    <row r="1286" spans="1:15" s="225" customFormat="1" ht="31.5">
      <c r="A1286" s="532" t="s">
        <v>406</v>
      </c>
      <c r="B1286" s="533">
        <v>355</v>
      </c>
      <c r="C1286" s="532" t="s">
        <v>416</v>
      </c>
      <c r="D1286" s="532" t="s">
        <v>423</v>
      </c>
      <c r="E1286" s="533">
        <v>3550019</v>
      </c>
      <c r="F1286" s="533">
        <v>10458</v>
      </c>
      <c r="G1286" s="534">
        <v>37772</v>
      </c>
      <c r="H1286" s="533">
        <v>-2</v>
      </c>
      <c r="I1286" s="532" t="s">
        <v>409</v>
      </c>
      <c r="J1286" s="532" t="s">
        <v>2229</v>
      </c>
      <c r="K1286" s="535">
        <v>-89.12</v>
      </c>
      <c r="L1286" s="536"/>
      <c r="M1286" s="537" t="s">
        <v>151</v>
      </c>
      <c r="N1286" s="537" t="s">
        <v>141</v>
      </c>
      <c r="O1286" s="538">
        <f t="shared" si="20"/>
        <v>-37.050758432200752</v>
      </c>
    </row>
    <row r="1287" spans="1:15" s="225" customFormat="1" ht="31.5">
      <c r="A1287" s="532" t="s">
        <v>406</v>
      </c>
      <c r="B1287" s="533">
        <v>355</v>
      </c>
      <c r="C1287" s="532" t="s">
        <v>416</v>
      </c>
      <c r="D1287" s="532" t="s">
        <v>423</v>
      </c>
      <c r="E1287" s="533">
        <v>3550019</v>
      </c>
      <c r="F1287" s="533">
        <v>10982</v>
      </c>
      <c r="G1287" s="534">
        <v>37925</v>
      </c>
      <c r="H1287" s="533">
        <v>-10</v>
      </c>
      <c r="I1287" s="532" t="s">
        <v>409</v>
      </c>
      <c r="J1287" s="532" t="s">
        <v>2230</v>
      </c>
      <c r="K1287" s="535">
        <v>-451.9</v>
      </c>
      <c r="L1287" s="536"/>
      <c r="M1287" s="537" t="s">
        <v>151</v>
      </c>
      <c r="N1287" s="537" t="s">
        <v>141</v>
      </c>
      <c r="O1287" s="538">
        <f t="shared" si="20"/>
        <v>-187.8729548419156</v>
      </c>
    </row>
    <row r="1288" spans="1:15" s="225" customFormat="1" ht="31.5">
      <c r="A1288" s="532" t="s">
        <v>406</v>
      </c>
      <c r="B1288" s="533">
        <v>355</v>
      </c>
      <c r="C1288" s="532" t="s">
        <v>416</v>
      </c>
      <c r="D1288" s="532" t="s">
        <v>423</v>
      </c>
      <c r="E1288" s="533">
        <v>3550019</v>
      </c>
      <c r="F1288" s="533">
        <v>11131</v>
      </c>
      <c r="G1288" s="534">
        <v>38352</v>
      </c>
      <c r="H1288" s="533">
        <v>1</v>
      </c>
      <c r="I1288" s="532" t="s">
        <v>409</v>
      </c>
      <c r="J1288" s="532" t="s">
        <v>2231</v>
      </c>
      <c r="K1288" s="535">
        <v>212.93</v>
      </c>
      <c r="L1288" s="536"/>
      <c r="M1288" s="537" t="s">
        <v>151</v>
      </c>
      <c r="N1288" s="537" t="s">
        <v>141</v>
      </c>
      <c r="O1288" s="538">
        <f t="shared" si="20"/>
        <v>88.523541213739975</v>
      </c>
    </row>
    <row r="1289" spans="1:15" s="225" customFormat="1" ht="31.5">
      <c r="A1289" s="532" t="s">
        <v>406</v>
      </c>
      <c r="B1289" s="533">
        <v>355</v>
      </c>
      <c r="C1289" s="532" t="s">
        <v>416</v>
      </c>
      <c r="D1289" s="532" t="s">
        <v>423</v>
      </c>
      <c r="E1289" s="533">
        <v>3550019</v>
      </c>
      <c r="F1289" s="533">
        <v>11132</v>
      </c>
      <c r="G1289" s="534">
        <v>38352</v>
      </c>
      <c r="H1289" s="533">
        <v>1</v>
      </c>
      <c r="I1289" s="532" t="s">
        <v>409</v>
      </c>
      <c r="J1289" s="532" t="s">
        <v>2232</v>
      </c>
      <c r="K1289" s="535">
        <v>229.02</v>
      </c>
      <c r="L1289" s="536"/>
      <c r="M1289" s="537" t="s">
        <v>151</v>
      </c>
      <c r="N1289" s="537" t="s">
        <v>141</v>
      </c>
      <c r="O1289" s="538">
        <f t="shared" si="20"/>
        <v>95.212799552767251</v>
      </c>
    </row>
    <row r="1290" spans="1:15" s="225" customFormat="1" ht="31.5">
      <c r="A1290" s="532" t="s">
        <v>406</v>
      </c>
      <c r="B1290" s="533">
        <v>355</v>
      </c>
      <c r="C1290" s="532" t="s">
        <v>416</v>
      </c>
      <c r="D1290" s="532" t="s">
        <v>423</v>
      </c>
      <c r="E1290" s="533">
        <v>3550019</v>
      </c>
      <c r="F1290" s="533">
        <v>11133</v>
      </c>
      <c r="G1290" s="534">
        <v>38352</v>
      </c>
      <c r="H1290" s="533">
        <v>1</v>
      </c>
      <c r="I1290" s="532" t="s">
        <v>409</v>
      </c>
      <c r="J1290" s="532" t="s">
        <v>2232</v>
      </c>
      <c r="K1290" s="535">
        <v>69.19</v>
      </c>
      <c r="L1290" s="536"/>
      <c r="M1290" s="537" t="s">
        <v>151</v>
      </c>
      <c r="N1290" s="537" t="s">
        <v>141</v>
      </c>
      <c r="O1290" s="538">
        <f t="shared" si="20"/>
        <v>28.765058078141493</v>
      </c>
    </row>
    <row r="1291" spans="1:15" s="225" customFormat="1" ht="31.5">
      <c r="A1291" s="532" t="s">
        <v>406</v>
      </c>
      <c r="B1291" s="533">
        <v>355</v>
      </c>
      <c r="C1291" s="532" t="s">
        <v>416</v>
      </c>
      <c r="D1291" s="532" t="s">
        <v>423</v>
      </c>
      <c r="E1291" s="533">
        <v>3550019</v>
      </c>
      <c r="F1291" s="533">
        <v>11136</v>
      </c>
      <c r="G1291" s="534">
        <v>38352</v>
      </c>
      <c r="H1291" s="533">
        <v>1</v>
      </c>
      <c r="I1291" s="532" t="s">
        <v>409</v>
      </c>
      <c r="J1291" s="532" t="s">
        <v>2231</v>
      </c>
      <c r="K1291" s="535">
        <v>8878.01</v>
      </c>
      <c r="L1291" s="536"/>
      <c r="M1291" s="537" t="s">
        <v>151</v>
      </c>
      <c r="N1291" s="537" t="s">
        <v>141</v>
      </c>
      <c r="O1291" s="538">
        <f t="shared" si="20"/>
        <v>3690.9448369463939</v>
      </c>
    </row>
    <row r="1292" spans="1:15" s="225" customFormat="1" ht="31.5">
      <c r="A1292" s="532" t="s">
        <v>406</v>
      </c>
      <c r="B1292" s="533">
        <v>355</v>
      </c>
      <c r="C1292" s="532" t="s">
        <v>416</v>
      </c>
      <c r="D1292" s="532" t="s">
        <v>423</v>
      </c>
      <c r="E1292" s="533">
        <v>3550019</v>
      </c>
      <c r="F1292" s="533">
        <v>11137</v>
      </c>
      <c r="G1292" s="534">
        <v>38352</v>
      </c>
      <c r="H1292" s="533">
        <v>1</v>
      </c>
      <c r="I1292" s="532" t="s">
        <v>409</v>
      </c>
      <c r="J1292" s="532" t="s">
        <v>2232</v>
      </c>
      <c r="K1292" s="535">
        <v>8511.4</v>
      </c>
      <c r="L1292" s="536"/>
      <c r="M1292" s="537" t="s">
        <v>151</v>
      </c>
      <c r="N1292" s="537" t="s">
        <v>141</v>
      </c>
      <c r="O1292" s="538">
        <f t="shared" si="20"/>
        <v>3538.5303559227277</v>
      </c>
    </row>
    <row r="1293" spans="1:15" s="225" customFormat="1" ht="31.5">
      <c r="A1293" s="532" t="s">
        <v>406</v>
      </c>
      <c r="B1293" s="533">
        <v>355</v>
      </c>
      <c r="C1293" s="532" t="s">
        <v>416</v>
      </c>
      <c r="D1293" s="532" t="s">
        <v>423</v>
      </c>
      <c r="E1293" s="533">
        <v>3550019</v>
      </c>
      <c r="F1293" s="533">
        <v>11138</v>
      </c>
      <c r="G1293" s="534">
        <v>38352</v>
      </c>
      <c r="H1293" s="533">
        <v>1</v>
      </c>
      <c r="I1293" s="532" t="s">
        <v>409</v>
      </c>
      <c r="J1293" s="532" t="s">
        <v>2231</v>
      </c>
      <c r="K1293" s="535">
        <v>5918.67</v>
      </c>
      <c r="L1293" s="536"/>
      <c r="M1293" s="537" t="s">
        <v>151</v>
      </c>
      <c r="N1293" s="537" t="s">
        <v>141</v>
      </c>
      <c r="O1293" s="538">
        <f t="shared" si="20"/>
        <v>2460.6285054972354</v>
      </c>
    </row>
    <row r="1294" spans="1:15" s="225" customFormat="1" ht="31.5">
      <c r="A1294" s="532" t="s">
        <v>406</v>
      </c>
      <c r="B1294" s="533">
        <v>355</v>
      </c>
      <c r="C1294" s="532" t="s">
        <v>416</v>
      </c>
      <c r="D1294" s="532" t="s">
        <v>423</v>
      </c>
      <c r="E1294" s="533">
        <v>3550019</v>
      </c>
      <c r="F1294" s="533">
        <v>11139</v>
      </c>
      <c r="G1294" s="534">
        <v>38352</v>
      </c>
      <c r="H1294" s="533">
        <v>1</v>
      </c>
      <c r="I1294" s="532" t="s">
        <v>409</v>
      </c>
      <c r="J1294" s="532" t="s">
        <v>2232</v>
      </c>
      <c r="K1294" s="535">
        <v>9727.31</v>
      </c>
      <c r="L1294" s="536"/>
      <c r="M1294" s="537" t="s">
        <v>151</v>
      </c>
      <c r="N1294" s="537" t="s">
        <v>141</v>
      </c>
      <c r="O1294" s="538">
        <f t="shared" si="20"/>
        <v>4044.032910739797</v>
      </c>
    </row>
    <row r="1295" spans="1:15" s="225" customFormat="1" ht="31.5">
      <c r="A1295" s="532" t="s">
        <v>406</v>
      </c>
      <c r="B1295" s="533">
        <v>355</v>
      </c>
      <c r="C1295" s="532" t="s">
        <v>416</v>
      </c>
      <c r="D1295" s="532" t="s">
        <v>423</v>
      </c>
      <c r="E1295" s="533">
        <v>3550019</v>
      </c>
      <c r="F1295" s="533">
        <v>11140</v>
      </c>
      <c r="G1295" s="534">
        <v>38352</v>
      </c>
      <c r="H1295" s="533">
        <v>7</v>
      </c>
      <c r="I1295" s="532" t="s">
        <v>409</v>
      </c>
      <c r="J1295" s="532" t="s">
        <v>2232</v>
      </c>
      <c r="K1295" s="535">
        <v>4255.7</v>
      </c>
      <c r="L1295" s="536"/>
      <c r="M1295" s="537" t="s">
        <v>151</v>
      </c>
      <c r="N1295" s="537" t="s">
        <v>141</v>
      </c>
      <c r="O1295" s="538">
        <f t="shared" si="20"/>
        <v>1769.2651779613639</v>
      </c>
    </row>
    <row r="1296" spans="1:15" s="225" customFormat="1" ht="31.5">
      <c r="A1296" s="532" t="s">
        <v>406</v>
      </c>
      <c r="B1296" s="533">
        <v>355</v>
      </c>
      <c r="C1296" s="532" t="s">
        <v>416</v>
      </c>
      <c r="D1296" s="532" t="s">
        <v>423</v>
      </c>
      <c r="E1296" s="533">
        <v>3550019</v>
      </c>
      <c r="F1296" s="533">
        <v>11141</v>
      </c>
      <c r="G1296" s="534">
        <v>38352</v>
      </c>
      <c r="H1296" s="533">
        <v>9</v>
      </c>
      <c r="I1296" s="532" t="s">
        <v>409</v>
      </c>
      <c r="J1296" s="532" t="s">
        <v>2231</v>
      </c>
      <c r="K1296" s="535">
        <v>5326.8</v>
      </c>
      <c r="L1296" s="536"/>
      <c r="M1296" s="537" t="s">
        <v>151</v>
      </c>
      <c r="N1296" s="537" t="s">
        <v>141</v>
      </c>
      <c r="O1296" s="538">
        <f t="shared" si="20"/>
        <v>2214.5644077271877</v>
      </c>
    </row>
    <row r="1297" spans="1:15" s="225" customFormat="1" ht="31.5">
      <c r="A1297" s="532" t="s">
        <v>406</v>
      </c>
      <c r="B1297" s="533">
        <v>355</v>
      </c>
      <c r="C1297" s="532" t="s">
        <v>416</v>
      </c>
      <c r="D1297" s="532" t="s">
        <v>423</v>
      </c>
      <c r="E1297" s="533">
        <v>3550019</v>
      </c>
      <c r="F1297" s="533">
        <v>11142</v>
      </c>
      <c r="G1297" s="534">
        <v>38352</v>
      </c>
      <c r="H1297" s="533">
        <v>7</v>
      </c>
      <c r="I1297" s="532" t="s">
        <v>409</v>
      </c>
      <c r="J1297" s="532" t="s">
        <v>2231</v>
      </c>
      <c r="K1297" s="535">
        <v>4143.08</v>
      </c>
      <c r="L1297" s="536"/>
      <c r="M1297" s="537" t="s">
        <v>151</v>
      </c>
      <c r="N1297" s="537" t="s">
        <v>141</v>
      </c>
      <c r="O1297" s="538">
        <f t="shared" si="20"/>
        <v>1722.4445269892537</v>
      </c>
    </row>
    <row r="1298" spans="1:15" s="225" customFormat="1" ht="31.5">
      <c r="A1298" s="532" t="s">
        <v>406</v>
      </c>
      <c r="B1298" s="533">
        <v>355</v>
      </c>
      <c r="C1298" s="532" t="s">
        <v>416</v>
      </c>
      <c r="D1298" s="532" t="s">
        <v>423</v>
      </c>
      <c r="E1298" s="533">
        <v>3550019</v>
      </c>
      <c r="F1298" s="533">
        <v>11143</v>
      </c>
      <c r="G1298" s="534">
        <v>38352</v>
      </c>
      <c r="H1298" s="533">
        <v>7</v>
      </c>
      <c r="I1298" s="532" t="s">
        <v>409</v>
      </c>
      <c r="J1298" s="532" t="s">
        <v>2232</v>
      </c>
      <c r="K1298" s="535">
        <v>4255.7</v>
      </c>
      <c r="L1298" s="536"/>
      <c r="M1298" s="537" t="s">
        <v>151</v>
      </c>
      <c r="N1298" s="537" t="s">
        <v>141</v>
      </c>
      <c r="O1298" s="538">
        <f t="shared" si="20"/>
        <v>1769.2651779613639</v>
      </c>
    </row>
    <row r="1299" spans="1:15" s="225" customFormat="1" ht="31.5">
      <c r="A1299" s="532" t="s">
        <v>406</v>
      </c>
      <c r="B1299" s="533">
        <v>355</v>
      </c>
      <c r="C1299" s="532" t="s">
        <v>416</v>
      </c>
      <c r="D1299" s="532" t="s">
        <v>423</v>
      </c>
      <c r="E1299" s="533">
        <v>3550019</v>
      </c>
      <c r="F1299" s="533">
        <v>11144</v>
      </c>
      <c r="G1299" s="534">
        <v>38352</v>
      </c>
      <c r="H1299" s="533">
        <v>7</v>
      </c>
      <c r="I1299" s="532" t="s">
        <v>409</v>
      </c>
      <c r="J1299" s="532" t="s">
        <v>2232</v>
      </c>
      <c r="K1299" s="535">
        <v>1429.61</v>
      </c>
      <c r="L1299" s="536"/>
      <c r="M1299" s="537" t="s">
        <v>151</v>
      </c>
      <c r="N1299" s="537" t="s">
        <v>141</v>
      </c>
      <c r="O1299" s="538">
        <f t="shared" si="20"/>
        <v>594.34621591403186</v>
      </c>
    </row>
    <row r="1300" spans="1:15" s="225" customFormat="1" ht="31.5">
      <c r="A1300" s="532" t="s">
        <v>406</v>
      </c>
      <c r="B1300" s="533">
        <v>355</v>
      </c>
      <c r="C1300" s="532" t="s">
        <v>416</v>
      </c>
      <c r="D1300" s="532" t="s">
        <v>423</v>
      </c>
      <c r="E1300" s="533">
        <v>3550019</v>
      </c>
      <c r="F1300" s="533">
        <v>11145</v>
      </c>
      <c r="G1300" s="534">
        <v>38352</v>
      </c>
      <c r="H1300" s="533">
        <v>8</v>
      </c>
      <c r="I1300" s="532" t="s">
        <v>409</v>
      </c>
      <c r="J1300" s="532" t="s">
        <v>2231</v>
      </c>
      <c r="K1300" s="535">
        <v>1505.14</v>
      </c>
      <c r="L1300" s="536"/>
      <c r="M1300" s="537" t="s">
        <v>151</v>
      </c>
      <c r="N1300" s="537" t="s">
        <v>141</v>
      </c>
      <c r="O1300" s="538">
        <f t="shared" si="20"/>
        <v>625.74706627740852</v>
      </c>
    </row>
    <row r="1301" spans="1:15" s="225" customFormat="1" ht="31.5">
      <c r="A1301" s="532" t="s">
        <v>406</v>
      </c>
      <c r="B1301" s="533">
        <v>355</v>
      </c>
      <c r="C1301" s="532" t="s">
        <v>416</v>
      </c>
      <c r="D1301" s="532" t="s">
        <v>423</v>
      </c>
      <c r="E1301" s="533">
        <v>3550019</v>
      </c>
      <c r="F1301" s="533">
        <v>11146</v>
      </c>
      <c r="G1301" s="534">
        <v>38352</v>
      </c>
      <c r="H1301" s="533">
        <v>1</v>
      </c>
      <c r="I1301" s="532" t="s">
        <v>409</v>
      </c>
      <c r="J1301" s="532" t="s">
        <v>2231</v>
      </c>
      <c r="K1301" s="535">
        <v>3198.4</v>
      </c>
      <c r="L1301" s="536"/>
      <c r="M1301" s="537" t="s">
        <v>151</v>
      </c>
      <c r="N1301" s="537" t="s">
        <v>141</v>
      </c>
      <c r="O1301" s="538">
        <f t="shared" si="20"/>
        <v>1329.7031616870611</v>
      </c>
    </row>
    <row r="1302" spans="1:15" s="225" customFormat="1" ht="31.5">
      <c r="A1302" s="532" t="s">
        <v>406</v>
      </c>
      <c r="B1302" s="533">
        <v>355</v>
      </c>
      <c r="C1302" s="532" t="s">
        <v>416</v>
      </c>
      <c r="D1302" s="532" t="s">
        <v>423</v>
      </c>
      <c r="E1302" s="533">
        <v>3550019</v>
      </c>
      <c r="F1302" s="533">
        <v>11147</v>
      </c>
      <c r="G1302" s="534">
        <v>38352</v>
      </c>
      <c r="H1302" s="533">
        <v>2</v>
      </c>
      <c r="I1302" s="532" t="s">
        <v>409</v>
      </c>
      <c r="J1302" s="532" t="s">
        <v>2232</v>
      </c>
      <c r="K1302" s="535">
        <v>5105.78</v>
      </c>
      <c r="L1302" s="536"/>
      <c r="M1302" s="537" t="s">
        <v>151</v>
      </c>
      <c r="N1302" s="537" t="s">
        <v>141</v>
      </c>
      <c r="O1302" s="538">
        <f t="shared" si="20"/>
        <v>2122.6775290390706</v>
      </c>
    </row>
    <row r="1303" spans="1:15" s="225" customFormat="1" ht="31.5">
      <c r="A1303" s="532" t="s">
        <v>406</v>
      </c>
      <c r="B1303" s="533">
        <v>355</v>
      </c>
      <c r="C1303" s="532" t="s">
        <v>416</v>
      </c>
      <c r="D1303" s="532" t="s">
        <v>423</v>
      </c>
      <c r="E1303" s="533">
        <v>3550019</v>
      </c>
      <c r="F1303" s="533">
        <v>11148</v>
      </c>
      <c r="G1303" s="534">
        <v>38352</v>
      </c>
      <c r="H1303" s="533">
        <v>1</v>
      </c>
      <c r="I1303" s="532" t="s">
        <v>409</v>
      </c>
      <c r="J1303" s="532" t="s">
        <v>2231</v>
      </c>
      <c r="K1303" s="535">
        <v>2257.69</v>
      </c>
      <c r="L1303" s="536"/>
      <c r="M1303" s="537" t="s">
        <v>151</v>
      </c>
      <c r="N1303" s="537" t="s">
        <v>141</v>
      </c>
      <c r="O1303" s="538">
        <f t="shared" si="20"/>
        <v>938.61228461395103</v>
      </c>
    </row>
    <row r="1304" spans="1:15" s="225" customFormat="1" ht="31.5">
      <c r="A1304" s="532" t="s">
        <v>406</v>
      </c>
      <c r="B1304" s="533">
        <v>355</v>
      </c>
      <c r="C1304" s="532" t="s">
        <v>416</v>
      </c>
      <c r="D1304" s="532" t="s">
        <v>423</v>
      </c>
      <c r="E1304" s="533">
        <v>3550019</v>
      </c>
      <c r="F1304" s="533">
        <v>11149</v>
      </c>
      <c r="G1304" s="534">
        <v>38352</v>
      </c>
      <c r="H1304" s="533">
        <v>1</v>
      </c>
      <c r="I1304" s="532" t="s">
        <v>409</v>
      </c>
      <c r="J1304" s="532" t="s">
        <v>2232</v>
      </c>
      <c r="K1304" s="535">
        <v>2655.01</v>
      </c>
      <c r="L1304" s="536"/>
      <c r="M1304" s="537" t="s">
        <v>151</v>
      </c>
      <c r="N1304" s="537" t="s">
        <v>141</v>
      </c>
      <c r="O1304" s="538">
        <f t="shared" si="20"/>
        <v>1103.7941443567922</v>
      </c>
    </row>
    <row r="1305" spans="1:15" s="225" customFormat="1" ht="31.5">
      <c r="A1305" s="532" t="s">
        <v>406</v>
      </c>
      <c r="B1305" s="533">
        <v>355</v>
      </c>
      <c r="C1305" s="532" t="s">
        <v>416</v>
      </c>
      <c r="D1305" s="532" t="s">
        <v>423</v>
      </c>
      <c r="E1305" s="533">
        <v>3550019</v>
      </c>
      <c r="F1305" s="533">
        <v>11150</v>
      </c>
      <c r="G1305" s="534">
        <v>38352</v>
      </c>
      <c r="H1305" s="533">
        <v>3</v>
      </c>
      <c r="I1305" s="532" t="s">
        <v>409</v>
      </c>
      <c r="J1305" s="532" t="s">
        <v>2231</v>
      </c>
      <c r="K1305" s="535">
        <v>564.41999999999996</v>
      </c>
      <c r="L1305" s="536"/>
      <c r="M1305" s="537" t="s">
        <v>151</v>
      </c>
      <c r="N1305" s="537" t="s">
        <v>141</v>
      </c>
      <c r="O1305" s="538">
        <f t="shared" si="20"/>
        <v>234.65203180321754</v>
      </c>
    </row>
    <row r="1306" spans="1:15" s="225" customFormat="1" ht="31.5">
      <c r="A1306" s="532" t="s">
        <v>406</v>
      </c>
      <c r="B1306" s="533">
        <v>355</v>
      </c>
      <c r="C1306" s="532" t="s">
        <v>416</v>
      </c>
      <c r="D1306" s="532" t="s">
        <v>423</v>
      </c>
      <c r="E1306" s="533">
        <v>3550019</v>
      </c>
      <c r="F1306" s="533">
        <v>11151</v>
      </c>
      <c r="G1306" s="534">
        <v>38352</v>
      </c>
      <c r="H1306" s="533">
        <v>3</v>
      </c>
      <c r="I1306" s="532" t="s">
        <v>409</v>
      </c>
      <c r="J1306" s="532" t="s">
        <v>2232</v>
      </c>
      <c r="K1306" s="535">
        <v>612.69000000000005</v>
      </c>
      <c r="L1306" s="536"/>
      <c r="M1306" s="537" t="s">
        <v>151</v>
      </c>
      <c r="N1306" s="537" t="s">
        <v>141</v>
      </c>
      <c r="O1306" s="538">
        <f t="shared" ref="O1306:O1369" si="21">+K1306*E$3012</f>
        <v>254.7198068202994</v>
      </c>
    </row>
    <row r="1307" spans="1:15" s="225" customFormat="1" ht="31.5">
      <c r="A1307" s="532" t="s">
        <v>406</v>
      </c>
      <c r="B1307" s="533">
        <v>355</v>
      </c>
      <c r="C1307" s="532" t="s">
        <v>416</v>
      </c>
      <c r="D1307" s="532" t="s">
        <v>423</v>
      </c>
      <c r="E1307" s="533">
        <v>3550019</v>
      </c>
      <c r="F1307" s="533">
        <v>11152</v>
      </c>
      <c r="G1307" s="534">
        <v>38352</v>
      </c>
      <c r="H1307" s="542">
        <v>2</v>
      </c>
      <c r="I1307" s="532" t="s">
        <v>409</v>
      </c>
      <c r="J1307" s="532" t="s">
        <v>2231</v>
      </c>
      <c r="K1307" s="535">
        <v>376.26</v>
      </c>
      <c r="L1307" s="536"/>
      <c r="M1307" s="537" t="s">
        <v>151</v>
      </c>
      <c r="N1307" s="537" t="s">
        <v>141</v>
      </c>
      <c r="O1307" s="538">
        <f t="shared" si="21"/>
        <v>156.42637306665009</v>
      </c>
    </row>
    <row r="1308" spans="1:15" s="225" customFormat="1" ht="31.5">
      <c r="A1308" s="532" t="s">
        <v>406</v>
      </c>
      <c r="B1308" s="533">
        <v>355</v>
      </c>
      <c r="C1308" s="532" t="s">
        <v>416</v>
      </c>
      <c r="D1308" s="532" t="s">
        <v>423</v>
      </c>
      <c r="E1308" s="533">
        <v>3550019</v>
      </c>
      <c r="F1308" s="533">
        <v>11153</v>
      </c>
      <c r="G1308" s="534">
        <v>38352</v>
      </c>
      <c r="H1308" s="533">
        <v>3</v>
      </c>
      <c r="I1308" s="532" t="s">
        <v>409</v>
      </c>
      <c r="J1308" s="532" t="s">
        <v>2231</v>
      </c>
      <c r="K1308" s="535">
        <v>564.41999999999996</v>
      </c>
      <c r="L1308" s="536"/>
      <c r="M1308" s="537" t="s">
        <v>151</v>
      </c>
      <c r="N1308" s="537" t="s">
        <v>141</v>
      </c>
      <c r="O1308" s="538">
        <f t="shared" si="21"/>
        <v>234.65203180321754</v>
      </c>
    </row>
    <row r="1309" spans="1:15" s="225" customFormat="1" ht="31.5">
      <c r="A1309" s="532" t="s">
        <v>406</v>
      </c>
      <c r="B1309" s="533">
        <v>355</v>
      </c>
      <c r="C1309" s="532" t="s">
        <v>416</v>
      </c>
      <c r="D1309" s="532" t="s">
        <v>423</v>
      </c>
      <c r="E1309" s="533">
        <v>3550019</v>
      </c>
      <c r="F1309" s="533">
        <v>11154</v>
      </c>
      <c r="G1309" s="534">
        <v>38352</v>
      </c>
      <c r="H1309" s="533">
        <v>8</v>
      </c>
      <c r="I1309" s="532" t="s">
        <v>409</v>
      </c>
      <c r="J1309" s="532" t="s">
        <v>2231</v>
      </c>
      <c r="K1309" s="535">
        <v>1717.51</v>
      </c>
      <c r="L1309" s="536"/>
      <c r="M1309" s="537" t="s">
        <v>151</v>
      </c>
      <c r="N1309" s="537" t="s">
        <v>141</v>
      </c>
      <c r="O1309" s="538">
        <f t="shared" si="21"/>
        <v>714.03779303062288</v>
      </c>
    </row>
    <row r="1310" spans="1:15" s="225" customFormat="1" ht="31.5">
      <c r="A1310" s="532" t="s">
        <v>406</v>
      </c>
      <c r="B1310" s="533">
        <v>355</v>
      </c>
      <c r="C1310" s="532" t="s">
        <v>416</v>
      </c>
      <c r="D1310" s="532" t="s">
        <v>423</v>
      </c>
      <c r="E1310" s="533">
        <v>3550019</v>
      </c>
      <c r="F1310" s="533">
        <v>11155</v>
      </c>
      <c r="G1310" s="534">
        <v>38352</v>
      </c>
      <c r="H1310" s="533">
        <v>1</v>
      </c>
      <c r="I1310" s="532" t="s">
        <v>409</v>
      </c>
      <c r="J1310" s="532" t="s">
        <v>2232</v>
      </c>
      <c r="K1310" s="535">
        <v>2180.69</v>
      </c>
      <c r="L1310" s="536"/>
      <c r="M1310" s="537" t="s">
        <v>151</v>
      </c>
      <c r="N1310" s="537" t="s">
        <v>141</v>
      </c>
      <c r="O1310" s="538">
        <f t="shared" si="21"/>
        <v>906.60029629169503</v>
      </c>
    </row>
    <row r="1311" spans="1:15" s="225" customFormat="1" ht="31.5">
      <c r="A1311" s="532" t="s">
        <v>406</v>
      </c>
      <c r="B1311" s="533">
        <v>355</v>
      </c>
      <c r="C1311" s="532" t="s">
        <v>416</v>
      </c>
      <c r="D1311" s="532" t="s">
        <v>423</v>
      </c>
      <c r="E1311" s="533">
        <v>3550019</v>
      </c>
      <c r="F1311" s="533">
        <v>11156</v>
      </c>
      <c r="G1311" s="534">
        <v>38352</v>
      </c>
      <c r="H1311" s="533">
        <v>2</v>
      </c>
      <c r="I1311" s="532" t="s">
        <v>409</v>
      </c>
      <c r="J1311" s="532" t="s">
        <v>2231</v>
      </c>
      <c r="K1311" s="535">
        <v>1382.94</v>
      </c>
      <c r="L1311" s="536"/>
      <c r="M1311" s="537" t="s">
        <v>151</v>
      </c>
      <c r="N1311" s="537" t="s">
        <v>141</v>
      </c>
      <c r="O1311" s="538">
        <f t="shared" si="21"/>
        <v>574.94362506988011</v>
      </c>
    </row>
    <row r="1312" spans="1:15" s="225" customFormat="1" ht="31.5">
      <c r="A1312" s="532" t="s">
        <v>406</v>
      </c>
      <c r="B1312" s="533">
        <v>355</v>
      </c>
      <c r="C1312" s="532" t="s">
        <v>416</v>
      </c>
      <c r="D1312" s="532" t="s">
        <v>423</v>
      </c>
      <c r="E1312" s="533">
        <v>3550019</v>
      </c>
      <c r="F1312" s="533">
        <v>11157</v>
      </c>
      <c r="G1312" s="534">
        <v>38352</v>
      </c>
      <c r="H1312" s="533">
        <v>4</v>
      </c>
      <c r="I1312" s="532" t="s">
        <v>409</v>
      </c>
      <c r="J1312" s="532" t="s">
        <v>2232</v>
      </c>
      <c r="K1312" s="535">
        <v>560.79999999999995</v>
      </c>
      <c r="L1312" s="536"/>
      <c r="M1312" s="537" t="s">
        <v>151</v>
      </c>
      <c r="N1312" s="537" t="s">
        <v>141</v>
      </c>
      <c r="O1312" s="538">
        <f t="shared" si="21"/>
        <v>233.14705261196343</v>
      </c>
    </row>
    <row r="1313" spans="1:15" s="225" customFormat="1" ht="31.5">
      <c r="A1313" s="532" t="s">
        <v>406</v>
      </c>
      <c r="B1313" s="533">
        <v>355</v>
      </c>
      <c r="C1313" s="532" t="s">
        <v>416</v>
      </c>
      <c r="D1313" s="532" t="s">
        <v>423</v>
      </c>
      <c r="E1313" s="533">
        <v>3550019</v>
      </c>
      <c r="F1313" s="533">
        <v>11158</v>
      </c>
      <c r="G1313" s="534">
        <v>38352</v>
      </c>
      <c r="H1313" s="533">
        <v>2</v>
      </c>
      <c r="I1313" s="532" t="s">
        <v>409</v>
      </c>
      <c r="J1313" s="532" t="s">
        <v>2231</v>
      </c>
      <c r="K1313" s="535">
        <v>251.62</v>
      </c>
      <c r="L1313" s="536"/>
      <c r="M1313" s="537" t="s">
        <v>151</v>
      </c>
      <c r="N1313" s="537" t="s">
        <v>141</v>
      </c>
      <c r="O1313" s="538">
        <f t="shared" si="21"/>
        <v>104.60852599540343</v>
      </c>
    </row>
    <row r="1314" spans="1:15" s="225" customFormat="1" ht="31.5">
      <c r="A1314" s="532" t="s">
        <v>406</v>
      </c>
      <c r="B1314" s="533">
        <v>355</v>
      </c>
      <c r="C1314" s="532" t="s">
        <v>416</v>
      </c>
      <c r="D1314" s="532" t="s">
        <v>423</v>
      </c>
      <c r="E1314" s="533">
        <v>3550019</v>
      </c>
      <c r="F1314" s="533">
        <v>11159</v>
      </c>
      <c r="G1314" s="534">
        <v>38352</v>
      </c>
      <c r="H1314" s="533">
        <v>2</v>
      </c>
      <c r="I1314" s="532" t="s">
        <v>409</v>
      </c>
      <c r="J1314" s="532" t="s">
        <v>2231</v>
      </c>
      <c r="K1314" s="535">
        <v>251.62</v>
      </c>
      <c r="L1314" s="536"/>
      <c r="M1314" s="537" t="s">
        <v>151</v>
      </c>
      <c r="N1314" s="537" t="s">
        <v>141</v>
      </c>
      <c r="O1314" s="538">
        <f t="shared" si="21"/>
        <v>104.60852599540343</v>
      </c>
    </row>
    <row r="1315" spans="1:15" s="225" customFormat="1" ht="31.5">
      <c r="A1315" s="532" t="s">
        <v>406</v>
      </c>
      <c r="B1315" s="533">
        <v>355</v>
      </c>
      <c r="C1315" s="532" t="s">
        <v>416</v>
      </c>
      <c r="D1315" s="532" t="s">
        <v>423</v>
      </c>
      <c r="E1315" s="533">
        <v>3550019</v>
      </c>
      <c r="F1315" s="533">
        <v>11160</v>
      </c>
      <c r="G1315" s="534">
        <v>38352</v>
      </c>
      <c r="H1315" s="533">
        <v>2</v>
      </c>
      <c r="I1315" s="532" t="s">
        <v>409</v>
      </c>
      <c r="J1315" s="532" t="s">
        <v>2232</v>
      </c>
      <c r="K1315" s="535">
        <v>280.41000000000003</v>
      </c>
      <c r="L1315" s="536"/>
      <c r="M1315" s="537" t="s">
        <v>151</v>
      </c>
      <c r="N1315" s="537" t="s">
        <v>141</v>
      </c>
      <c r="O1315" s="538">
        <f t="shared" si="21"/>
        <v>116.57768370706255</v>
      </c>
    </row>
    <row r="1316" spans="1:15" s="225" customFormat="1" ht="31.5">
      <c r="A1316" s="532" t="s">
        <v>406</v>
      </c>
      <c r="B1316" s="533">
        <v>355</v>
      </c>
      <c r="C1316" s="532" t="s">
        <v>416</v>
      </c>
      <c r="D1316" s="532" t="s">
        <v>423</v>
      </c>
      <c r="E1316" s="533">
        <v>3550019</v>
      </c>
      <c r="F1316" s="533">
        <v>11161</v>
      </c>
      <c r="G1316" s="534">
        <v>38352</v>
      </c>
      <c r="H1316" s="533">
        <v>1</v>
      </c>
      <c r="I1316" s="532" t="s">
        <v>409</v>
      </c>
      <c r="J1316" s="532" t="s">
        <v>2232</v>
      </c>
      <c r="K1316" s="535">
        <v>140.19</v>
      </c>
      <c r="L1316" s="536"/>
      <c r="M1316" s="537" t="s">
        <v>151</v>
      </c>
      <c r="N1316" s="537" t="s">
        <v>141</v>
      </c>
      <c r="O1316" s="538">
        <f t="shared" si="21"/>
        <v>58.282605751910047</v>
      </c>
    </row>
    <row r="1317" spans="1:15" s="225" customFormat="1" ht="31.5">
      <c r="A1317" s="532" t="s">
        <v>406</v>
      </c>
      <c r="B1317" s="533">
        <v>355</v>
      </c>
      <c r="C1317" s="532" t="s">
        <v>416</v>
      </c>
      <c r="D1317" s="532" t="s">
        <v>423</v>
      </c>
      <c r="E1317" s="533">
        <v>3550019</v>
      </c>
      <c r="F1317" s="533">
        <v>11162</v>
      </c>
      <c r="G1317" s="534">
        <v>38352</v>
      </c>
      <c r="H1317" s="533">
        <v>1</v>
      </c>
      <c r="I1317" s="532" t="s">
        <v>409</v>
      </c>
      <c r="J1317" s="532" t="s">
        <v>2231</v>
      </c>
      <c r="K1317" s="535">
        <v>1509.69</v>
      </c>
      <c r="L1317" s="536"/>
      <c r="M1317" s="537" t="s">
        <v>151</v>
      </c>
      <c r="N1317" s="537" t="s">
        <v>141</v>
      </c>
      <c r="O1317" s="538">
        <f t="shared" si="21"/>
        <v>627.6386837691781</v>
      </c>
    </row>
    <row r="1318" spans="1:15" s="225" customFormat="1" ht="31.5">
      <c r="A1318" s="532" t="s">
        <v>406</v>
      </c>
      <c r="B1318" s="533">
        <v>355</v>
      </c>
      <c r="C1318" s="532" t="s">
        <v>416</v>
      </c>
      <c r="D1318" s="532" t="s">
        <v>423</v>
      </c>
      <c r="E1318" s="533">
        <v>3550019</v>
      </c>
      <c r="F1318" s="533">
        <v>11163</v>
      </c>
      <c r="G1318" s="534">
        <v>38352</v>
      </c>
      <c r="H1318" s="533">
        <v>1</v>
      </c>
      <c r="I1318" s="532" t="s">
        <v>409</v>
      </c>
      <c r="J1318" s="532" t="s">
        <v>2232</v>
      </c>
      <c r="K1318" s="535">
        <v>1682.41</v>
      </c>
      <c r="L1318" s="536"/>
      <c r="M1318" s="537" t="s">
        <v>151</v>
      </c>
      <c r="N1318" s="537" t="s">
        <v>141</v>
      </c>
      <c r="O1318" s="538">
        <f t="shared" si="21"/>
        <v>699.44531523697117</v>
      </c>
    </row>
    <row r="1319" spans="1:15" s="225" customFormat="1" ht="31.5">
      <c r="A1319" s="532" t="s">
        <v>406</v>
      </c>
      <c r="B1319" s="533">
        <v>355</v>
      </c>
      <c r="C1319" s="532" t="s">
        <v>416</v>
      </c>
      <c r="D1319" s="532" t="s">
        <v>423</v>
      </c>
      <c r="E1319" s="533">
        <v>3550019</v>
      </c>
      <c r="F1319" s="533">
        <v>12098</v>
      </c>
      <c r="G1319" s="534">
        <v>38717</v>
      </c>
      <c r="H1319" s="533">
        <v>3</v>
      </c>
      <c r="I1319" s="532" t="s">
        <v>409</v>
      </c>
      <c r="J1319" s="532" t="s">
        <v>2231</v>
      </c>
      <c r="K1319" s="535">
        <v>370.57</v>
      </c>
      <c r="L1319" s="536"/>
      <c r="M1319" s="537" t="s">
        <v>151</v>
      </c>
      <c r="N1319" s="537" t="s">
        <v>141</v>
      </c>
      <c r="O1319" s="538">
        <f t="shared" si="21"/>
        <v>154.06081185166778</v>
      </c>
    </row>
    <row r="1320" spans="1:15" s="225" customFormat="1" ht="31.5">
      <c r="A1320" s="532" t="s">
        <v>406</v>
      </c>
      <c r="B1320" s="533">
        <v>355</v>
      </c>
      <c r="C1320" s="532" t="s">
        <v>416</v>
      </c>
      <c r="D1320" s="532" t="s">
        <v>423</v>
      </c>
      <c r="E1320" s="533">
        <v>3550019</v>
      </c>
      <c r="F1320" s="533">
        <v>12107</v>
      </c>
      <c r="G1320" s="534">
        <v>38717</v>
      </c>
      <c r="H1320" s="533">
        <v>1</v>
      </c>
      <c r="I1320" s="532" t="s">
        <v>409</v>
      </c>
      <c r="J1320" s="532" t="s">
        <v>2233</v>
      </c>
      <c r="K1320" s="535">
        <v>121.81</v>
      </c>
      <c r="L1320" s="536"/>
      <c r="M1320" s="537" t="s">
        <v>151</v>
      </c>
      <c r="N1320" s="537" t="s">
        <v>141</v>
      </c>
      <c r="O1320" s="538">
        <f t="shared" si="21"/>
        <v>50.641302565376726</v>
      </c>
    </row>
    <row r="1321" spans="1:15" s="225" customFormat="1" ht="31.5">
      <c r="A1321" s="532" t="s">
        <v>406</v>
      </c>
      <c r="B1321" s="533">
        <v>355</v>
      </c>
      <c r="C1321" s="532" t="s">
        <v>416</v>
      </c>
      <c r="D1321" s="532" t="s">
        <v>423</v>
      </c>
      <c r="E1321" s="533">
        <v>3550019</v>
      </c>
      <c r="F1321" s="533">
        <v>12108</v>
      </c>
      <c r="G1321" s="534">
        <v>38717</v>
      </c>
      <c r="H1321" s="533">
        <v>1</v>
      </c>
      <c r="I1321" s="532" t="s">
        <v>409</v>
      </c>
      <c r="J1321" s="532" t="s">
        <v>2234</v>
      </c>
      <c r="K1321" s="535">
        <v>136.19999999999999</v>
      </c>
      <c r="L1321" s="536"/>
      <c r="M1321" s="537" t="s">
        <v>151</v>
      </c>
      <c r="N1321" s="537" t="s">
        <v>141</v>
      </c>
      <c r="O1321" s="538">
        <f t="shared" si="21"/>
        <v>56.623802720665864</v>
      </c>
    </row>
    <row r="1322" spans="1:15" s="225" customFormat="1" ht="31.5">
      <c r="A1322" s="532" t="s">
        <v>406</v>
      </c>
      <c r="B1322" s="533">
        <v>355</v>
      </c>
      <c r="C1322" s="532" t="s">
        <v>416</v>
      </c>
      <c r="D1322" s="532" t="s">
        <v>423</v>
      </c>
      <c r="E1322" s="533">
        <v>3550019</v>
      </c>
      <c r="F1322" s="533">
        <v>12112</v>
      </c>
      <c r="G1322" s="534">
        <v>38717</v>
      </c>
      <c r="H1322" s="533">
        <v>1</v>
      </c>
      <c r="I1322" s="532" t="s">
        <v>409</v>
      </c>
      <c r="J1322" s="532" t="s">
        <v>2235</v>
      </c>
      <c r="K1322" s="535">
        <v>66.239999999999995</v>
      </c>
      <c r="L1322" s="536"/>
      <c r="M1322" s="537" t="s">
        <v>151</v>
      </c>
      <c r="N1322" s="537" t="s">
        <v>141</v>
      </c>
      <c r="O1322" s="538">
        <f t="shared" si="21"/>
        <v>27.538624759301815</v>
      </c>
    </row>
    <row r="1323" spans="1:15" s="225" customFormat="1" ht="31.5">
      <c r="A1323" s="532" t="s">
        <v>406</v>
      </c>
      <c r="B1323" s="533">
        <v>355</v>
      </c>
      <c r="C1323" s="532" t="s">
        <v>416</v>
      </c>
      <c r="D1323" s="532" t="s">
        <v>423</v>
      </c>
      <c r="E1323" s="533">
        <v>3550019</v>
      </c>
      <c r="F1323" s="533">
        <v>12113</v>
      </c>
      <c r="G1323" s="534">
        <v>38717</v>
      </c>
      <c r="H1323" s="533">
        <v>10</v>
      </c>
      <c r="I1323" s="532" t="s">
        <v>409</v>
      </c>
      <c r="J1323" s="532" t="s">
        <v>2235</v>
      </c>
      <c r="K1323" s="535">
        <v>662.44</v>
      </c>
      <c r="L1323" s="536"/>
      <c r="M1323" s="537" t="s">
        <v>151</v>
      </c>
      <c r="N1323" s="537" t="s">
        <v>141</v>
      </c>
      <c r="O1323" s="538">
        <f t="shared" si="21"/>
        <v>275.40287719734141</v>
      </c>
    </row>
    <row r="1324" spans="1:15" s="225" customFormat="1" ht="31.5">
      <c r="A1324" s="532" t="s">
        <v>406</v>
      </c>
      <c r="B1324" s="533">
        <v>355</v>
      </c>
      <c r="C1324" s="532" t="s">
        <v>416</v>
      </c>
      <c r="D1324" s="532" t="s">
        <v>423</v>
      </c>
      <c r="E1324" s="533">
        <v>3550019</v>
      </c>
      <c r="F1324" s="533">
        <v>12114</v>
      </c>
      <c r="G1324" s="534">
        <v>38717</v>
      </c>
      <c r="H1324" s="533">
        <v>12</v>
      </c>
      <c r="I1324" s="532" t="s">
        <v>409</v>
      </c>
      <c r="J1324" s="532" t="s">
        <v>2234</v>
      </c>
      <c r="K1324" s="535">
        <v>967.73</v>
      </c>
      <c r="L1324" s="536"/>
      <c r="M1324" s="537" t="s">
        <v>151</v>
      </c>
      <c r="N1324" s="537" t="s">
        <v>141</v>
      </c>
      <c r="O1324" s="538">
        <f t="shared" si="21"/>
        <v>402.32417479346537</v>
      </c>
    </row>
    <row r="1325" spans="1:15" s="225" customFormat="1" ht="31.5">
      <c r="A1325" s="532" t="s">
        <v>406</v>
      </c>
      <c r="B1325" s="533">
        <v>355</v>
      </c>
      <c r="C1325" s="532" t="s">
        <v>416</v>
      </c>
      <c r="D1325" s="532" t="s">
        <v>423</v>
      </c>
      <c r="E1325" s="533">
        <v>3550019</v>
      </c>
      <c r="F1325" s="533">
        <v>12115</v>
      </c>
      <c r="G1325" s="534">
        <v>38717</v>
      </c>
      <c r="H1325" s="533">
        <v>3</v>
      </c>
      <c r="I1325" s="532" t="s">
        <v>409</v>
      </c>
      <c r="J1325" s="532" t="s">
        <v>2235</v>
      </c>
      <c r="K1325" s="535">
        <v>184.78</v>
      </c>
      <c r="L1325" s="536"/>
      <c r="M1325" s="537" t="s">
        <v>151</v>
      </c>
      <c r="N1325" s="537" t="s">
        <v>141</v>
      </c>
      <c r="O1325" s="538">
        <f t="shared" si="21"/>
        <v>76.820457171252869</v>
      </c>
    </row>
    <row r="1326" spans="1:15" s="225" customFormat="1" ht="31.5">
      <c r="A1326" s="532" t="s">
        <v>406</v>
      </c>
      <c r="B1326" s="533">
        <v>355</v>
      </c>
      <c r="C1326" s="532" t="s">
        <v>416</v>
      </c>
      <c r="D1326" s="532" t="s">
        <v>423</v>
      </c>
      <c r="E1326" s="533">
        <v>3550019</v>
      </c>
      <c r="F1326" s="533">
        <v>12116</v>
      </c>
      <c r="G1326" s="534">
        <v>38717</v>
      </c>
      <c r="H1326" s="533">
        <v>3</v>
      </c>
      <c r="I1326" s="532" t="s">
        <v>409</v>
      </c>
      <c r="J1326" s="532" t="s">
        <v>2234</v>
      </c>
      <c r="K1326" s="535">
        <v>241.94</v>
      </c>
      <c r="L1326" s="536"/>
      <c r="M1326" s="537" t="s">
        <v>151</v>
      </c>
      <c r="N1326" s="537" t="s">
        <v>141</v>
      </c>
      <c r="O1326" s="538">
        <f t="shared" si="21"/>
        <v>100.58416174917696</v>
      </c>
    </row>
    <row r="1327" spans="1:15" s="225" customFormat="1" ht="31.5">
      <c r="A1327" s="532" t="s">
        <v>406</v>
      </c>
      <c r="B1327" s="533">
        <v>355</v>
      </c>
      <c r="C1327" s="532" t="s">
        <v>416</v>
      </c>
      <c r="D1327" s="532" t="s">
        <v>423</v>
      </c>
      <c r="E1327" s="533">
        <v>3550019</v>
      </c>
      <c r="F1327" s="533">
        <v>12117</v>
      </c>
      <c r="G1327" s="534">
        <v>38717</v>
      </c>
      <c r="H1327" s="533">
        <v>3</v>
      </c>
      <c r="I1327" s="532" t="s">
        <v>409</v>
      </c>
      <c r="J1327" s="532" t="s">
        <v>2234</v>
      </c>
      <c r="K1327" s="535">
        <v>3077.67</v>
      </c>
      <c r="L1327" s="536"/>
      <c r="M1327" s="537" t="s">
        <v>151</v>
      </c>
      <c r="N1327" s="537" t="s">
        <v>141</v>
      </c>
      <c r="O1327" s="538">
        <f t="shared" si="21"/>
        <v>1279.5108584384122</v>
      </c>
    </row>
    <row r="1328" spans="1:15" s="225" customFormat="1" ht="31.5">
      <c r="A1328" s="532" t="s">
        <v>406</v>
      </c>
      <c r="B1328" s="533">
        <v>355</v>
      </c>
      <c r="C1328" s="532" t="s">
        <v>416</v>
      </c>
      <c r="D1328" s="532" t="s">
        <v>423</v>
      </c>
      <c r="E1328" s="533">
        <v>3550019</v>
      </c>
      <c r="F1328" s="533">
        <v>12118</v>
      </c>
      <c r="G1328" s="534">
        <v>38717</v>
      </c>
      <c r="H1328" s="533">
        <v>4</v>
      </c>
      <c r="I1328" s="532" t="s">
        <v>409</v>
      </c>
      <c r="J1328" s="532" t="s">
        <v>2235</v>
      </c>
      <c r="K1328" s="535">
        <v>237.08</v>
      </c>
      <c r="L1328" s="536"/>
      <c r="M1328" s="537" t="s">
        <v>151</v>
      </c>
      <c r="N1328" s="537" t="s">
        <v>141</v>
      </c>
      <c r="O1328" s="538">
        <f t="shared" si="21"/>
        <v>98.563664823902101</v>
      </c>
    </row>
    <row r="1329" spans="1:15" s="225" customFormat="1" ht="31.5">
      <c r="A1329" s="532" t="s">
        <v>406</v>
      </c>
      <c r="B1329" s="533">
        <v>355</v>
      </c>
      <c r="C1329" s="532" t="s">
        <v>416</v>
      </c>
      <c r="D1329" s="532" t="s">
        <v>423</v>
      </c>
      <c r="E1329" s="533">
        <v>3550019</v>
      </c>
      <c r="F1329" s="533">
        <v>12119</v>
      </c>
      <c r="G1329" s="534">
        <v>38717</v>
      </c>
      <c r="H1329" s="533">
        <v>5</v>
      </c>
      <c r="I1329" s="532" t="s">
        <v>409</v>
      </c>
      <c r="J1329" s="532" t="s">
        <v>2235</v>
      </c>
      <c r="K1329" s="535">
        <v>296.33999999999997</v>
      </c>
      <c r="L1329" s="536"/>
      <c r="M1329" s="537" t="s">
        <v>151</v>
      </c>
      <c r="N1329" s="537" t="s">
        <v>141</v>
      </c>
      <c r="O1329" s="538">
        <f t="shared" si="21"/>
        <v>123.2004236287968</v>
      </c>
    </row>
    <row r="1330" spans="1:15" s="225" customFormat="1" ht="31.5">
      <c r="A1330" s="532" t="s">
        <v>406</v>
      </c>
      <c r="B1330" s="533">
        <v>355</v>
      </c>
      <c r="C1330" s="532" t="s">
        <v>416</v>
      </c>
      <c r="D1330" s="532" t="s">
        <v>423</v>
      </c>
      <c r="E1330" s="533">
        <v>3550019</v>
      </c>
      <c r="F1330" s="533">
        <v>12120</v>
      </c>
      <c r="G1330" s="534">
        <v>38717</v>
      </c>
      <c r="H1330" s="533">
        <v>7</v>
      </c>
      <c r="I1330" s="532" t="s">
        <v>409</v>
      </c>
      <c r="J1330" s="532" t="s">
        <v>2234</v>
      </c>
      <c r="K1330" s="535">
        <v>515.63</v>
      </c>
      <c r="L1330" s="536"/>
      <c r="M1330" s="537" t="s">
        <v>151</v>
      </c>
      <c r="N1330" s="537" t="s">
        <v>141</v>
      </c>
      <c r="O1330" s="538">
        <f t="shared" si="21"/>
        <v>214.36807192993351</v>
      </c>
    </row>
    <row r="1331" spans="1:15" s="225" customFormat="1" ht="31.5">
      <c r="A1331" s="532" t="s">
        <v>406</v>
      </c>
      <c r="B1331" s="533">
        <v>355</v>
      </c>
      <c r="C1331" s="532" t="s">
        <v>416</v>
      </c>
      <c r="D1331" s="532" t="s">
        <v>423</v>
      </c>
      <c r="E1331" s="533">
        <v>3550019</v>
      </c>
      <c r="F1331" s="533">
        <v>12125</v>
      </c>
      <c r="G1331" s="534">
        <v>38717</v>
      </c>
      <c r="H1331" s="533">
        <v>2</v>
      </c>
      <c r="I1331" s="532" t="s">
        <v>409</v>
      </c>
      <c r="J1331" s="532" t="s">
        <v>2235</v>
      </c>
      <c r="K1331" s="535">
        <v>118.54</v>
      </c>
      <c r="L1331" s="536"/>
      <c r="M1331" s="537" t="s">
        <v>151</v>
      </c>
      <c r="N1331" s="537" t="s">
        <v>141</v>
      </c>
      <c r="O1331" s="538">
        <f t="shared" si="21"/>
        <v>49.281832411951051</v>
      </c>
    </row>
    <row r="1332" spans="1:15" s="225" customFormat="1" ht="47.25">
      <c r="A1332" s="532" t="s">
        <v>406</v>
      </c>
      <c r="B1332" s="533">
        <v>355</v>
      </c>
      <c r="C1332" s="532" t="s">
        <v>416</v>
      </c>
      <c r="D1332" s="532" t="s">
        <v>423</v>
      </c>
      <c r="E1332" s="533">
        <v>3550019</v>
      </c>
      <c r="F1332" s="533">
        <v>12126</v>
      </c>
      <c r="G1332" s="534">
        <v>38717</v>
      </c>
      <c r="H1332" s="539"/>
      <c r="I1332" s="532" t="s">
        <v>409</v>
      </c>
      <c r="J1332" s="532" t="s">
        <v>2236</v>
      </c>
      <c r="K1332" s="535">
        <v>13480.35</v>
      </c>
      <c r="L1332" s="536"/>
      <c r="M1332" s="537" t="s">
        <v>151</v>
      </c>
      <c r="N1332" s="537" t="s">
        <v>141</v>
      </c>
      <c r="O1332" s="538">
        <f t="shared" si="21"/>
        <v>5604.3221659730416</v>
      </c>
    </row>
    <row r="1333" spans="1:15" s="225" customFormat="1" ht="31.5">
      <c r="A1333" s="532" t="s">
        <v>406</v>
      </c>
      <c r="B1333" s="533">
        <v>355</v>
      </c>
      <c r="C1333" s="532" t="s">
        <v>416</v>
      </c>
      <c r="D1333" s="532" t="s">
        <v>423</v>
      </c>
      <c r="E1333" s="533">
        <v>3550019</v>
      </c>
      <c r="F1333" s="533">
        <v>12127</v>
      </c>
      <c r="G1333" s="534">
        <v>38717</v>
      </c>
      <c r="H1333" s="533">
        <v>1</v>
      </c>
      <c r="I1333" s="532" t="s">
        <v>409</v>
      </c>
      <c r="J1333" s="532" t="s">
        <v>2234</v>
      </c>
      <c r="K1333" s="535">
        <v>843.35</v>
      </c>
      <c r="L1333" s="536"/>
      <c r="M1333" s="537" t="s">
        <v>151</v>
      </c>
      <c r="N1333" s="537" t="s">
        <v>141</v>
      </c>
      <c r="O1333" s="538">
        <f t="shared" si="21"/>
        <v>350.61442015031986</v>
      </c>
    </row>
    <row r="1334" spans="1:15" s="225" customFormat="1" ht="31.5">
      <c r="A1334" s="532" t="s">
        <v>406</v>
      </c>
      <c r="B1334" s="533">
        <v>355</v>
      </c>
      <c r="C1334" s="532" t="s">
        <v>416</v>
      </c>
      <c r="D1334" s="532" t="s">
        <v>423</v>
      </c>
      <c r="E1334" s="533">
        <v>3550019</v>
      </c>
      <c r="F1334" s="533">
        <v>12128</v>
      </c>
      <c r="G1334" s="534">
        <v>38717</v>
      </c>
      <c r="H1334" s="533">
        <v>2</v>
      </c>
      <c r="I1334" s="532" t="s">
        <v>409</v>
      </c>
      <c r="J1334" s="532" t="s">
        <v>2235</v>
      </c>
      <c r="K1334" s="535">
        <v>1657.92</v>
      </c>
      <c r="L1334" s="536"/>
      <c r="M1334" s="537" t="s">
        <v>151</v>
      </c>
      <c r="N1334" s="537" t="s">
        <v>141</v>
      </c>
      <c r="O1334" s="538">
        <f t="shared" si="21"/>
        <v>689.26383999006146</v>
      </c>
    </row>
    <row r="1335" spans="1:15" s="225" customFormat="1" ht="31.5">
      <c r="A1335" s="532" t="s">
        <v>406</v>
      </c>
      <c r="B1335" s="533">
        <v>355</v>
      </c>
      <c r="C1335" s="532" t="s">
        <v>416</v>
      </c>
      <c r="D1335" s="532" t="s">
        <v>423</v>
      </c>
      <c r="E1335" s="533">
        <v>3550019</v>
      </c>
      <c r="F1335" s="533">
        <v>12129</v>
      </c>
      <c r="G1335" s="534">
        <v>38717</v>
      </c>
      <c r="H1335" s="533">
        <v>2</v>
      </c>
      <c r="I1335" s="532" t="s">
        <v>409</v>
      </c>
      <c r="J1335" s="532" t="s">
        <v>2234</v>
      </c>
      <c r="K1335" s="535">
        <v>1686.7</v>
      </c>
      <c r="L1335" s="536"/>
      <c r="M1335" s="537" t="s">
        <v>151</v>
      </c>
      <c r="N1335" s="537" t="s">
        <v>141</v>
      </c>
      <c r="O1335" s="538">
        <f t="shared" si="21"/>
        <v>701.22884030063972</v>
      </c>
    </row>
    <row r="1336" spans="1:15" s="225" customFormat="1" ht="31.5">
      <c r="A1336" s="532" t="s">
        <v>406</v>
      </c>
      <c r="B1336" s="533">
        <v>355</v>
      </c>
      <c r="C1336" s="532" t="s">
        <v>416</v>
      </c>
      <c r="D1336" s="532" t="s">
        <v>423</v>
      </c>
      <c r="E1336" s="533">
        <v>3550019</v>
      </c>
      <c r="F1336" s="533">
        <v>12130</v>
      </c>
      <c r="G1336" s="534">
        <v>38717</v>
      </c>
      <c r="H1336" s="533">
        <v>1</v>
      </c>
      <c r="I1336" s="532" t="s">
        <v>409</v>
      </c>
      <c r="J1336" s="532" t="s">
        <v>2235</v>
      </c>
      <c r="K1336" s="535">
        <v>319.66000000000003</v>
      </c>
      <c r="L1336" s="536"/>
      <c r="M1336" s="537" t="s">
        <v>151</v>
      </c>
      <c r="N1336" s="537" t="s">
        <v>141</v>
      </c>
      <c r="O1336" s="538">
        <f t="shared" si="21"/>
        <v>132.89548294925149</v>
      </c>
    </row>
    <row r="1337" spans="1:15" s="225" customFormat="1" ht="31.5">
      <c r="A1337" s="532" t="s">
        <v>406</v>
      </c>
      <c r="B1337" s="533">
        <v>355</v>
      </c>
      <c r="C1337" s="532" t="s">
        <v>416</v>
      </c>
      <c r="D1337" s="532" t="s">
        <v>423</v>
      </c>
      <c r="E1337" s="533">
        <v>3550019</v>
      </c>
      <c r="F1337" s="533">
        <v>12131</v>
      </c>
      <c r="G1337" s="534">
        <v>38717</v>
      </c>
      <c r="H1337" s="533">
        <v>1</v>
      </c>
      <c r="I1337" s="532" t="s">
        <v>409</v>
      </c>
      <c r="J1337" s="532" t="s">
        <v>2234</v>
      </c>
      <c r="K1337" s="535">
        <v>334.06</v>
      </c>
      <c r="L1337" s="536"/>
      <c r="M1337" s="537" t="s">
        <v>151</v>
      </c>
      <c r="N1337" s="537" t="s">
        <v>141</v>
      </c>
      <c r="O1337" s="538">
        <f t="shared" si="21"/>
        <v>138.88214050562144</v>
      </c>
    </row>
    <row r="1338" spans="1:15" s="225" customFormat="1" ht="31.5">
      <c r="A1338" s="532" t="s">
        <v>406</v>
      </c>
      <c r="B1338" s="533">
        <v>355</v>
      </c>
      <c r="C1338" s="532" t="s">
        <v>416</v>
      </c>
      <c r="D1338" s="532" t="s">
        <v>423</v>
      </c>
      <c r="E1338" s="533">
        <v>3550019</v>
      </c>
      <c r="F1338" s="533">
        <v>12132</v>
      </c>
      <c r="G1338" s="534">
        <v>38717</v>
      </c>
      <c r="H1338" s="533">
        <v>2</v>
      </c>
      <c r="I1338" s="532" t="s">
        <v>409</v>
      </c>
      <c r="J1338" s="532" t="s">
        <v>2235</v>
      </c>
      <c r="K1338" s="535">
        <v>118.54</v>
      </c>
      <c r="L1338" s="536"/>
      <c r="M1338" s="537" t="s">
        <v>151</v>
      </c>
      <c r="N1338" s="537" t="s">
        <v>141</v>
      </c>
      <c r="O1338" s="538">
        <f t="shared" si="21"/>
        <v>49.281832411951051</v>
      </c>
    </row>
    <row r="1339" spans="1:15" s="225" customFormat="1" ht="31.5">
      <c r="A1339" s="532" t="s">
        <v>406</v>
      </c>
      <c r="B1339" s="533">
        <v>355</v>
      </c>
      <c r="C1339" s="532" t="s">
        <v>416</v>
      </c>
      <c r="D1339" s="532" t="s">
        <v>423</v>
      </c>
      <c r="E1339" s="533">
        <v>3550019</v>
      </c>
      <c r="F1339" s="533">
        <v>12133</v>
      </c>
      <c r="G1339" s="534">
        <v>38717</v>
      </c>
      <c r="H1339" s="533">
        <v>1</v>
      </c>
      <c r="I1339" s="532" t="s">
        <v>409</v>
      </c>
      <c r="J1339" s="532" t="s">
        <v>2234</v>
      </c>
      <c r="K1339" s="535">
        <v>73.66</v>
      </c>
      <c r="L1339" s="536"/>
      <c r="M1339" s="537" t="s">
        <v>151</v>
      </c>
      <c r="N1339" s="537" t="s">
        <v>141</v>
      </c>
      <c r="O1339" s="538">
        <f t="shared" si="21"/>
        <v>30.62341636126467</v>
      </c>
    </row>
    <row r="1340" spans="1:15" s="225" customFormat="1" ht="47.25">
      <c r="A1340" s="532" t="s">
        <v>406</v>
      </c>
      <c r="B1340" s="533">
        <v>355</v>
      </c>
      <c r="C1340" s="532" t="s">
        <v>416</v>
      </c>
      <c r="D1340" s="532" t="s">
        <v>423</v>
      </c>
      <c r="E1340" s="533">
        <v>3550019</v>
      </c>
      <c r="F1340" s="533">
        <v>12134</v>
      </c>
      <c r="G1340" s="534">
        <v>38717</v>
      </c>
      <c r="H1340" s="539"/>
      <c r="I1340" s="532" t="s">
        <v>409</v>
      </c>
      <c r="J1340" s="532" t="s">
        <v>2237</v>
      </c>
      <c r="K1340" s="535">
        <v>4397.33</v>
      </c>
      <c r="L1340" s="536"/>
      <c r="M1340" s="537" t="s">
        <v>151</v>
      </c>
      <c r="N1340" s="537" t="s">
        <v>141</v>
      </c>
      <c r="O1340" s="538">
        <f t="shared" si="21"/>
        <v>1828.1464494689108</v>
      </c>
    </row>
    <row r="1341" spans="1:15" s="225" customFormat="1" ht="47.25">
      <c r="A1341" s="532" t="s">
        <v>406</v>
      </c>
      <c r="B1341" s="533">
        <v>355</v>
      </c>
      <c r="C1341" s="532" t="s">
        <v>416</v>
      </c>
      <c r="D1341" s="532" t="s">
        <v>423</v>
      </c>
      <c r="E1341" s="533">
        <v>3550019</v>
      </c>
      <c r="F1341" s="533">
        <v>12135</v>
      </c>
      <c r="G1341" s="534">
        <v>38717</v>
      </c>
      <c r="H1341" s="539"/>
      <c r="I1341" s="532" t="s">
        <v>409</v>
      </c>
      <c r="J1341" s="532" t="s">
        <v>2238</v>
      </c>
      <c r="K1341" s="535">
        <v>126</v>
      </c>
      <c r="L1341" s="536"/>
      <c r="M1341" s="537" t="s">
        <v>151</v>
      </c>
      <c r="N1341" s="537" t="s">
        <v>141</v>
      </c>
      <c r="O1341" s="538">
        <f t="shared" si="21"/>
        <v>52.383253618237148</v>
      </c>
    </row>
    <row r="1342" spans="1:15" s="225" customFormat="1" ht="31.5">
      <c r="A1342" s="532" t="s">
        <v>406</v>
      </c>
      <c r="B1342" s="533">
        <v>355</v>
      </c>
      <c r="C1342" s="532" t="s">
        <v>416</v>
      </c>
      <c r="D1342" s="532" t="s">
        <v>423</v>
      </c>
      <c r="E1342" s="533">
        <v>3550019</v>
      </c>
      <c r="F1342" s="533">
        <v>12136</v>
      </c>
      <c r="G1342" s="534">
        <v>38717</v>
      </c>
      <c r="H1342" s="533">
        <v>3</v>
      </c>
      <c r="I1342" s="532" t="s">
        <v>409</v>
      </c>
      <c r="J1342" s="532" t="s">
        <v>2235</v>
      </c>
      <c r="K1342" s="535">
        <v>729.49</v>
      </c>
      <c r="L1342" s="536"/>
      <c r="M1342" s="537" t="s">
        <v>151</v>
      </c>
      <c r="N1342" s="537" t="s">
        <v>141</v>
      </c>
      <c r="O1342" s="538">
        <f t="shared" si="21"/>
        <v>303.27825144418904</v>
      </c>
    </row>
    <row r="1343" spans="1:15" s="225" customFormat="1" ht="31.5">
      <c r="A1343" s="532" t="s">
        <v>406</v>
      </c>
      <c r="B1343" s="533">
        <v>355</v>
      </c>
      <c r="C1343" s="532" t="s">
        <v>416</v>
      </c>
      <c r="D1343" s="532" t="s">
        <v>423</v>
      </c>
      <c r="E1343" s="533">
        <v>3550019</v>
      </c>
      <c r="F1343" s="533">
        <v>12137</v>
      </c>
      <c r="G1343" s="534">
        <v>38717</v>
      </c>
      <c r="H1343" s="533">
        <v>3</v>
      </c>
      <c r="I1343" s="532" t="s">
        <v>409</v>
      </c>
      <c r="J1343" s="532" t="s">
        <v>2234</v>
      </c>
      <c r="K1343" s="535">
        <v>772.67</v>
      </c>
      <c r="L1343" s="536"/>
      <c r="M1343" s="537" t="s">
        <v>151</v>
      </c>
      <c r="N1343" s="537" t="s">
        <v>141</v>
      </c>
      <c r="O1343" s="538">
        <f t="shared" si="21"/>
        <v>321.22990931113731</v>
      </c>
    </row>
    <row r="1344" spans="1:15" s="225" customFormat="1" ht="31.5">
      <c r="A1344" s="532" t="s">
        <v>406</v>
      </c>
      <c r="B1344" s="533">
        <v>355</v>
      </c>
      <c r="C1344" s="532" t="s">
        <v>416</v>
      </c>
      <c r="D1344" s="532" t="s">
        <v>423</v>
      </c>
      <c r="E1344" s="533">
        <v>3550019</v>
      </c>
      <c r="F1344" s="533">
        <v>12138</v>
      </c>
      <c r="G1344" s="534">
        <v>38717</v>
      </c>
      <c r="H1344" s="533">
        <v>1</v>
      </c>
      <c r="I1344" s="532" t="s">
        <v>409</v>
      </c>
      <c r="J1344" s="532" t="s">
        <v>2235</v>
      </c>
      <c r="K1344" s="535">
        <v>243.16</v>
      </c>
      <c r="L1344" s="536"/>
      <c r="M1344" s="537" t="s">
        <v>151</v>
      </c>
      <c r="N1344" s="537" t="s">
        <v>141</v>
      </c>
      <c r="O1344" s="538">
        <f t="shared" si="21"/>
        <v>101.09136468103607</v>
      </c>
    </row>
    <row r="1345" spans="1:15" s="225" customFormat="1" ht="31.5">
      <c r="A1345" s="532" t="s">
        <v>406</v>
      </c>
      <c r="B1345" s="533">
        <v>355</v>
      </c>
      <c r="C1345" s="532" t="s">
        <v>416</v>
      </c>
      <c r="D1345" s="532" t="s">
        <v>423</v>
      </c>
      <c r="E1345" s="533">
        <v>3550019</v>
      </c>
      <c r="F1345" s="533">
        <v>12139</v>
      </c>
      <c r="G1345" s="534">
        <v>38717</v>
      </c>
      <c r="H1345" s="542">
        <v>1</v>
      </c>
      <c r="I1345" s="532" t="s">
        <v>409</v>
      </c>
      <c r="J1345" s="532" t="s">
        <v>2234</v>
      </c>
      <c r="K1345" s="535">
        <v>257.55</v>
      </c>
      <c r="L1345" s="536"/>
      <c r="M1345" s="537" t="s">
        <v>151</v>
      </c>
      <c r="N1345" s="537" t="s">
        <v>141</v>
      </c>
      <c r="O1345" s="538">
        <f t="shared" si="21"/>
        <v>107.07386483632523</v>
      </c>
    </row>
    <row r="1346" spans="1:15" s="225" customFormat="1" ht="31.5">
      <c r="A1346" s="532" t="s">
        <v>406</v>
      </c>
      <c r="B1346" s="533">
        <v>355</v>
      </c>
      <c r="C1346" s="532" t="s">
        <v>416</v>
      </c>
      <c r="D1346" s="532" t="s">
        <v>423</v>
      </c>
      <c r="E1346" s="533">
        <v>3550019</v>
      </c>
      <c r="F1346" s="533">
        <v>12140</v>
      </c>
      <c r="G1346" s="534">
        <v>38717</v>
      </c>
      <c r="H1346" s="533">
        <v>2</v>
      </c>
      <c r="I1346" s="532" t="s">
        <v>409</v>
      </c>
      <c r="J1346" s="532" t="s">
        <v>2235</v>
      </c>
      <c r="K1346" s="535">
        <v>1136.51</v>
      </c>
      <c r="L1346" s="536"/>
      <c r="M1346" s="537" t="s">
        <v>151</v>
      </c>
      <c r="N1346" s="537" t="s">
        <v>141</v>
      </c>
      <c r="O1346" s="538">
        <f t="shared" si="21"/>
        <v>472.49279023541828</v>
      </c>
    </row>
    <row r="1347" spans="1:15" s="225" customFormat="1" ht="31.5">
      <c r="A1347" s="532" t="s">
        <v>406</v>
      </c>
      <c r="B1347" s="533">
        <v>355</v>
      </c>
      <c r="C1347" s="532" t="s">
        <v>416</v>
      </c>
      <c r="D1347" s="532" t="s">
        <v>423</v>
      </c>
      <c r="E1347" s="533">
        <v>3550019</v>
      </c>
      <c r="F1347" s="533">
        <v>12141</v>
      </c>
      <c r="G1347" s="534">
        <v>38717</v>
      </c>
      <c r="H1347" s="533">
        <v>2</v>
      </c>
      <c r="I1347" s="532" t="s">
        <v>409</v>
      </c>
      <c r="J1347" s="532" t="s">
        <v>2234</v>
      </c>
      <c r="K1347" s="535">
        <v>1160.67</v>
      </c>
      <c r="L1347" s="536"/>
      <c r="M1347" s="537" t="s">
        <v>151</v>
      </c>
      <c r="N1347" s="537" t="s">
        <v>141</v>
      </c>
      <c r="O1347" s="538">
        <f t="shared" si="21"/>
        <v>482.53707124666124</v>
      </c>
    </row>
    <row r="1348" spans="1:15" s="225" customFormat="1" ht="31.5">
      <c r="A1348" s="532" t="s">
        <v>406</v>
      </c>
      <c r="B1348" s="533">
        <v>355</v>
      </c>
      <c r="C1348" s="532" t="s">
        <v>416</v>
      </c>
      <c r="D1348" s="532" t="s">
        <v>423</v>
      </c>
      <c r="E1348" s="533">
        <v>3550019</v>
      </c>
      <c r="F1348" s="533">
        <v>13130</v>
      </c>
      <c r="G1348" s="534">
        <v>39447</v>
      </c>
      <c r="H1348" s="533">
        <v>77</v>
      </c>
      <c r="I1348" s="532" t="s">
        <v>409</v>
      </c>
      <c r="J1348" s="532" t="s">
        <v>2239</v>
      </c>
      <c r="K1348" s="535">
        <v>15081.55</v>
      </c>
      <c r="L1348" s="536"/>
      <c r="M1348" s="537" t="s">
        <v>151</v>
      </c>
      <c r="N1348" s="537" t="s">
        <v>141</v>
      </c>
      <c r="O1348" s="538">
        <f t="shared" si="21"/>
        <v>6270.0052270327342</v>
      </c>
    </row>
    <row r="1349" spans="1:15" s="225" customFormat="1" ht="31.5">
      <c r="A1349" s="532" t="s">
        <v>406</v>
      </c>
      <c r="B1349" s="533">
        <v>355</v>
      </c>
      <c r="C1349" s="532" t="s">
        <v>416</v>
      </c>
      <c r="D1349" s="532" t="s">
        <v>423</v>
      </c>
      <c r="E1349" s="533">
        <v>3550019</v>
      </c>
      <c r="F1349" s="533">
        <v>13129</v>
      </c>
      <c r="G1349" s="534">
        <v>39447</v>
      </c>
      <c r="H1349" s="533">
        <v>99</v>
      </c>
      <c r="I1349" s="532" t="s">
        <v>409</v>
      </c>
      <c r="J1349" s="532" t="s">
        <v>2240</v>
      </c>
      <c r="K1349" s="535">
        <v>18939.09</v>
      </c>
      <c r="L1349" s="536"/>
      <c r="M1349" s="537" t="s">
        <v>151</v>
      </c>
      <c r="N1349" s="537" t="s">
        <v>141</v>
      </c>
      <c r="O1349" s="538">
        <f t="shared" si="21"/>
        <v>7873.7393235604686</v>
      </c>
    </row>
    <row r="1350" spans="1:15" s="225" customFormat="1" ht="31.5">
      <c r="A1350" s="532" t="s">
        <v>406</v>
      </c>
      <c r="B1350" s="533">
        <v>355</v>
      </c>
      <c r="C1350" s="532" t="s">
        <v>416</v>
      </c>
      <c r="D1350" s="532" t="s">
        <v>423</v>
      </c>
      <c r="E1350" s="533">
        <v>3550019</v>
      </c>
      <c r="F1350" s="533">
        <v>13264</v>
      </c>
      <c r="G1350" s="534">
        <v>39813</v>
      </c>
      <c r="H1350" s="533">
        <v>33</v>
      </c>
      <c r="I1350" s="532" t="s">
        <v>409</v>
      </c>
      <c r="J1350" s="532" t="s">
        <v>2241</v>
      </c>
      <c r="K1350" s="535">
        <v>8507.59</v>
      </c>
      <c r="L1350" s="536"/>
      <c r="M1350" s="537" t="s">
        <v>151</v>
      </c>
      <c r="N1350" s="537" t="s">
        <v>141</v>
      </c>
      <c r="O1350" s="538">
        <f t="shared" si="21"/>
        <v>3536.946386110938</v>
      </c>
    </row>
    <row r="1351" spans="1:15" s="225" customFormat="1" ht="31.5">
      <c r="A1351" s="532" t="s">
        <v>406</v>
      </c>
      <c r="B1351" s="533">
        <v>355</v>
      </c>
      <c r="C1351" s="532" t="s">
        <v>416</v>
      </c>
      <c r="D1351" s="532" t="s">
        <v>423</v>
      </c>
      <c r="E1351" s="533">
        <v>3550019</v>
      </c>
      <c r="F1351" s="533">
        <v>13275</v>
      </c>
      <c r="G1351" s="534">
        <v>39813</v>
      </c>
      <c r="H1351" s="533">
        <v>-33</v>
      </c>
      <c r="I1351" s="532" t="s">
        <v>409</v>
      </c>
      <c r="J1351" s="532" t="s">
        <v>2242</v>
      </c>
      <c r="K1351" s="535">
        <v>-1009.47</v>
      </c>
      <c r="L1351" s="536"/>
      <c r="M1351" s="537" t="s">
        <v>151</v>
      </c>
      <c r="N1351" s="537" t="s">
        <v>141</v>
      </c>
      <c r="O1351" s="538">
        <f t="shared" si="21"/>
        <v>-419.67716690477664</v>
      </c>
    </row>
    <row r="1352" spans="1:15" s="225" customFormat="1" ht="31.5">
      <c r="A1352" s="532" t="s">
        <v>406</v>
      </c>
      <c r="B1352" s="533">
        <v>355</v>
      </c>
      <c r="C1352" s="532" t="s">
        <v>416</v>
      </c>
      <c r="D1352" s="532" t="s">
        <v>423</v>
      </c>
      <c r="E1352" s="533">
        <v>3550019</v>
      </c>
      <c r="F1352" s="533">
        <v>13276</v>
      </c>
      <c r="G1352" s="534">
        <v>39813</v>
      </c>
      <c r="H1352" s="533">
        <v>-39</v>
      </c>
      <c r="I1352" s="532" t="s">
        <v>409</v>
      </c>
      <c r="J1352" s="532" t="s">
        <v>2243</v>
      </c>
      <c r="K1352" s="535">
        <v>-1193.01</v>
      </c>
      <c r="L1352" s="536"/>
      <c r="M1352" s="537" t="s">
        <v>151</v>
      </c>
      <c r="N1352" s="537" t="s">
        <v>141</v>
      </c>
      <c r="O1352" s="538">
        <f t="shared" si="21"/>
        <v>-495.98210634200876</v>
      </c>
    </row>
    <row r="1353" spans="1:15" s="225" customFormat="1" ht="31.5">
      <c r="A1353" s="532" t="s">
        <v>406</v>
      </c>
      <c r="B1353" s="533">
        <v>355</v>
      </c>
      <c r="C1353" s="532" t="s">
        <v>416</v>
      </c>
      <c r="D1353" s="532" t="s">
        <v>423</v>
      </c>
      <c r="E1353" s="533">
        <v>3550019</v>
      </c>
      <c r="F1353" s="533">
        <v>13458</v>
      </c>
      <c r="G1353" s="534">
        <v>40178</v>
      </c>
      <c r="H1353" s="533">
        <v>30</v>
      </c>
      <c r="I1353" s="532" t="s">
        <v>409</v>
      </c>
      <c r="J1353" s="532" t="s">
        <v>2244</v>
      </c>
      <c r="K1353" s="535">
        <v>13919.23</v>
      </c>
      <c r="L1353" s="536"/>
      <c r="M1353" s="537" t="s">
        <v>151</v>
      </c>
      <c r="N1353" s="537" t="s">
        <v>141</v>
      </c>
      <c r="O1353" s="538">
        <f t="shared" si="21"/>
        <v>5786.7821846077386</v>
      </c>
    </row>
    <row r="1354" spans="1:15" s="225" customFormat="1" ht="31.5">
      <c r="A1354" s="532" t="s">
        <v>406</v>
      </c>
      <c r="B1354" s="533">
        <v>355</v>
      </c>
      <c r="C1354" s="532" t="s">
        <v>416</v>
      </c>
      <c r="D1354" s="532" t="s">
        <v>423</v>
      </c>
      <c r="E1354" s="533">
        <v>3550019</v>
      </c>
      <c r="F1354" s="533">
        <v>13459</v>
      </c>
      <c r="G1354" s="534">
        <v>40178</v>
      </c>
      <c r="H1354" s="533">
        <v>34</v>
      </c>
      <c r="I1354" s="532" t="s">
        <v>409</v>
      </c>
      <c r="J1354" s="532" t="s">
        <v>2245</v>
      </c>
      <c r="K1354" s="535">
        <v>19662.7</v>
      </c>
      <c r="L1354" s="536"/>
      <c r="M1354" s="537" t="s">
        <v>151</v>
      </c>
      <c r="N1354" s="537" t="s">
        <v>141</v>
      </c>
      <c r="O1354" s="538">
        <f t="shared" si="21"/>
        <v>8174.5730231691405</v>
      </c>
    </row>
    <row r="1355" spans="1:15" s="225" customFormat="1" ht="31.5">
      <c r="A1355" s="532" t="s">
        <v>406</v>
      </c>
      <c r="B1355" s="533">
        <v>355</v>
      </c>
      <c r="C1355" s="532" t="s">
        <v>416</v>
      </c>
      <c r="D1355" s="532" t="s">
        <v>423</v>
      </c>
      <c r="E1355" s="533">
        <v>3550019</v>
      </c>
      <c r="F1355" s="533">
        <v>13460</v>
      </c>
      <c r="G1355" s="534">
        <v>40178</v>
      </c>
      <c r="H1355" s="533">
        <v>2</v>
      </c>
      <c r="I1355" s="532" t="s">
        <v>409</v>
      </c>
      <c r="J1355" s="532" t="s">
        <v>2246</v>
      </c>
      <c r="K1355" s="535">
        <v>1095.4000000000001</v>
      </c>
      <c r="L1355" s="536"/>
      <c r="M1355" s="537" t="s">
        <v>151</v>
      </c>
      <c r="N1355" s="537" t="s">
        <v>141</v>
      </c>
      <c r="O1355" s="538">
        <f t="shared" si="21"/>
        <v>455.40171439219824</v>
      </c>
    </row>
    <row r="1356" spans="1:15" s="225" customFormat="1" ht="47.25">
      <c r="A1356" s="532" t="s">
        <v>406</v>
      </c>
      <c r="B1356" s="533">
        <v>355</v>
      </c>
      <c r="C1356" s="532" t="s">
        <v>416</v>
      </c>
      <c r="D1356" s="532" t="s">
        <v>423</v>
      </c>
      <c r="E1356" s="533">
        <v>3550019</v>
      </c>
      <c r="F1356" s="533">
        <v>13461</v>
      </c>
      <c r="G1356" s="534">
        <v>40178</v>
      </c>
      <c r="H1356" s="533">
        <v>-30</v>
      </c>
      <c r="I1356" s="532" t="s">
        <v>409</v>
      </c>
      <c r="J1356" s="532" t="s">
        <v>2247</v>
      </c>
      <c r="K1356" s="535">
        <v>-1632</v>
      </c>
      <c r="L1356" s="536"/>
      <c r="M1356" s="537" t="s">
        <v>151</v>
      </c>
      <c r="N1356" s="537" t="s">
        <v>141</v>
      </c>
      <c r="O1356" s="538">
        <f t="shared" si="21"/>
        <v>-678.48785638859545</v>
      </c>
    </row>
    <row r="1357" spans="1:15" s="225" customFormat="1" ht="47.25">
      <c r="A1357" s="532" t="s">
        <v>406</v>
      </c>
      <c r="B1357" s="533">
        <v>355</v>
      </c>
      <c r="C1357" s="532" t="s">
        <v>416</v>
      </c>
      <c r="D1357" s="532" t="s">
        <v>423</v>
      </c>
      <c r="E1357" s="533">
        <v>3550019</v>
      </c>
      <c r="F1357" s="533">
        <v>13462</v>
      </c>
      <c r="G1357" s="534">
        <v>40178</v>
      </c>
      <c r="H1357" s="533">
        <v>-34</v>
      </c>
      <c r="I1357" s="532" t="s">
        <v>409</v>
      </c>
      <c r="J1357" s="532" t="s">
        <v>2248</v>
      </c>
      <c r="K1357" s="535">
        <v>-1849.6</v>
      </c>
      <c r="L1357" s="536"/>
      <c r="M1357" s="537" t="s">
        <v>151</v>
      </c>
      <c r="N1357" s="537" t="s">
        <v>141</v>
      </c>
      <c r="O1357" s="538">
        <f t="shared" si="21"/>
        <v>-768.95290390707487</v>
      </c>
    </row>
    <row r="1358" spans="1:15" s="225" customFormat="1" ht="47.25">
      <c r="A1358" s="532" t="s">
        <v>406</v>
      </c>
      <c r="B1358" s="533">
        <v>355</v>
      </c>
      <c r="C1358" s="532" t="s">
        <v>416</v>
      </c>
      <c r="D1358" s="532" t="s">
        <v>423</v>
      </c>
      <c r="E1358" s="533">
        <v>3550019</v>
      </c>
      <c r="F1358" s="533">
        <v>13463</v>
      </c>
      <c r="G1358" s="534">
        <v>40178</v>
      </c>
      <c r="H1358" s="533">
        <v>-2</v>
      </c>
      <c r="I1358" s="532" t="s">
        <v>409</v>
      </c>
      <c r="J1358" s="532" t="s">
        <v>2249</v>
      </c>
      <c r="K1358" s="535">
        <v>-108.8</v>
      </c>
      <c r="L1358" s="536"/>
      <c r="M1358" s="537" t="s">
        <v>151</v>
      </c>
      <c r="N1358" s="537" t="s">
        <v>141</v>
      </c>
      <c r="O1358" s="538">
        <f t="shared" si="21"/>
        <v>-45.232523759239697</v>
      </c>
    </row>
    <row r="1359" spans="1:15" s="225" customFormat="1" ht="31.5">
      <c r="A1359" s="532" t="s">
        <v>406</v>
      </c>
      <c r="B1359" s="533">
        <v>355</v>
      </c>
      <c r="C1359" s="532" t="s">
        <v>416</v>
      </c>
      <c r="D1359" s="532" t="s">
        <v>423</v>
      </c>
      <c r="E1359" s="533">
        <v>3550019</v>
      </c>
      <c r="F1359" s="533">
        <v>13624</v>
      </c>
      <c r="G1359" s="534">
        <v>40543</v>
      </c>
      <c r="H1359" s="533">
        <v>55</v>
      </c>
      <c r="I1359" s="532" t="s">
        <v>461</v>
      </c>
      <c r="J1359" s="532" t="s">
        <v>2225</v>
      </c>
      <c r="K1359" s="535">
        <v>12690.88</v>
      </c>
      <c r="L1359" s="536"/>
      <c r="M1359" s="537" t="s">
        <v>151</v>
      </c>
      <c r="N1359" s="537" t="s">
        <v>141</v>
      </c>
      <c r="O1359" s="538">
        <f t="shared" si="21"/>
        <v>5276.1078228461383</v>
      </c>
    </row>
    <row r="1360" spans="1:15" s="225" customFormat="1" ht="31.5">
      <c r="A1360" s="532" t="s">
        <v>406</v>
      </c>
      <c r="B1360" s="533">
        <v>355</v>
      </c>
      <c r="C1360" s="532" t="s">
        <v>416</v>
      </c>
      <c r="D1360" s="532" t="s">
        <v>423</v>
      </c>
      <c r="E1360" s="533">
        <v>3550019</v>
      </c>
      <c r="F1360" s="533">
        <v>13625</v>
      </c>
      <c r="G1360" s="534">
        <v>40543</v>
      </c>
      <c r="H1360" s="533">
        <v>73</v>
      </c>
      <c r="I1360" s="532" t="s">
        <v>2250</v>
      </c>
      <c r="J1360" s="532" t="s">
        <v>2226</v>
      </c>
      <c r="K1360" s="535">
        <v>16152.02</v>
      </c>
      <c r="L1360" s="536"/>
      <c r="M1360" s="537" t="s">
        <v>151</v>
      </c>
      <c r="N1360" s="537" t="s">
        <v>141</v>
      </c>
      <c r="O1360" s="538">
        <f t="shared" si="21"/>
        <v>6715.0425405304668</v>
      </c>
    </row>
    <row r="1361" spans="1:15" s="225" customFormat="1" ht="31.5">
      <c r="A1361" s="532" t="s">
        <v>406</v>
      </c>
      <c r="B1361" s="533">
        <v>355</v>
      </c>
      <c r="C1361" s="532" t="s">
        <v>416</v>
      </c>
      <c r="D1361" s="532" t="s">
        <v>439</v>
      </c>
      <c r="E1361" s="533">
        <v>3550020</v>
      </c>
      <c r="F1361" s="533">
        <v>2315</v>
      </c>
      <c r="G1361" s="534">
        <v>24958</v>
      </c>
      <c r="H1361" s="533">
        <v>47</v>
      </c>
      <c r="I1361" s="532" t="s">
        <v>409</v>
      </c>
      <c r="J1361" s="532" t="s">
        <v>2204</v>
      </c>
      <c r="K1361" s="535">
        <v>3384.48</v>
      </c>
      <c r="L1361" s="536"/>
      <c r="M1361" s="537" t="s">
        <v>151</v>
      </c>
      <c r="N1361" s="537" t="s">
        <v>141</v>
      </c>
      <c r="O1361" s="538">
        <f t="shared" si="21"/>
        <v>1407.0640809988197</v>
      </c>
    </row>
    <row r="1362" spans="1:15" s="225" customFormat="1" ht="31.5">
      <c r="A1362" s="532" t="s">
        <v>406</v>
      </c>
      <c r="B1362" s="533">
        <v>355</v>
      </c>
      <c r="C1362" s="532" t="s">
        <v>416</v>
      </c>
      <c r="D1362" s="532" t="s">
        <v>439</v>
      </c>
      <c r="E1362" s="533">
        <v>3550020</v>
      </c>
      <c r="F1362" s="533">
        <v>2316</v>
      </c>
      <c r="G1362" s="534">
        <v>24958</v>
      </c>
      <c r="H1362" s="533">
        <v>4</v>
      </c>
      <c r="I1362" s="532" t="s">
        <v>409</v>
      </c>
      <c r="J1362" s="532" t="s">
        <v>1998</v>
      </c>
      <c r="K1362" s="535">
        <v>187.83</v>
      </c>
      <c r="L1362" s="536"/>
      <c r="M1362" s="537" t="s">
        <v>151</v>
      </c>
      <c r="N1362" s="537" t="s">
        <v>141</v>
      </c>
      <c r="O1362" s="538">
        <f t="shared" si="21"/>
        <v>78.08846450090067</v>
      </c>
    </row>
    <row r="1363" spans="1:15" s="225" customFormat="1" ht="31.5">
      <c r="A1363" s="532" t="s">
        <v>406</v>
      </c>
      <c r="B1363" s="533">
        <v>355</v>
      </c>
      <c r="C1363" s="532" t="s">
        <v>416</v>
      </c>
      <c r="D1363" s="532" t="s">
        <v>439</v>
      </c>
      <c r="E1363" s="533">
        <v>3550020</v>
      </c>
      <c r="F1363" s="533">
        <v>2317</v>
      </c>
      <c r="G1363" s="534">
        <v>24958</v>
      </c>
      <c r="H1363" s="533">
        <v>1</v>
      </c>
      <c r="I1363" s="532" t="s">
        <v>409</v>
      </c>
      <c r="J1363" s="532" t="s">
        <v>1999</v>
      </c>
      <c r="K1363" s="535">
        <v>85.04</v>
      </c>
      <c r="L1363" s="536"/>
      <c r="M1363" s="537" t="s">
        <v>151</v>
      </c>
      <c r="N1363" s="537" t="s">
        <v>141</v>
      </c>
      <c r="O1363" s="538">
        <f t="shared" si="21"/>
        <v>35.354538791229267</v>
      </c>
    </row>
    <row r="1364" spans="1:15" s="225" customFormat="1" ht="31.5">
      <c r="A1364" s="532" t="s">
        <v>406</v>
      </c>
      <c r="B1364" s="533">
        <v>355</v>
      </c>
      <c r="C1364" s="532" t="s">
        <v>416</v>
      </c>
      <c r="D1364" s="532" t="s">
        <v>439</v>
      </c>
      <c r="E1364" s="533">
        <v>3550020</v>
      </c>
      <c r="F1364" s="533">
        <v>2318</v>
      </c>
      <c r="G1364" s="534">
        <v>24958</v>
      </c>
      <c r="H1364" s="533">
        <v>117</v>
      </c>
      <c r="I1364" s="532" t="s">
        <v>409</v>
      </c>
      <c r="J1364" s="532" t="s">
        <v>2000</v>
      </c>
      <c r="K1364" s="535">
        <v>11082.93</v>
      </c>
      <c r="L1364" s="536"/>
      <c r="M1364" s="537" t="s">
        <v>151</v>
      </c>
      <c r="N1364" s="537" t="s">
        <v>141</v>
      </c>
      <c r="O1364" s="538">
        <f t="shared" si="21"/>
        <v>4607.6185160568975</v>
      </c>
    </row>
    <row r="1365" spans="1:15" s="225" customFormat="1" ht="31.5">
      <c r="A1365" s="532" t="s">
        <v>406</v>
      </c>
      <c r="B1365" s="533">
        <v>355</v>
      </c>
      <c r="C1365" s="532" t="s">
        <v>416</v>
      </c>
      <c r="D1365" s="532" t="s">
        <v>439</v>
      </c>
      <c r="E1365" s="533">
        <v>3550020</v>
      </c>
      <c r="F1365" s="533">
        <v>2320</v>
      </c>
      <c r="G1365" s="534">
        <v>25262</v>
      </c>
      <c r="H1365" s="539"/>
      <c r="I1365" s="532" t="s">
        <v>409</v>
      </c>
      <c r="J1365" s="532" t="s">
        <v>2068</v>
      </c>
      <c r="K1365" s="535">
        <v>2445.56</v>
      </c>
      <c r="L1365" s="536"/>
      <c r="M1365" s="537" t="s">
        <v>151</v>
      </c>
      <c r="N1365" s="537" t="s">
        <v>141</v>
      </c>
      <c r="O1365" s="538">
        <f t="shared" si="21"/>
        <v>1016.7173787191749</v>
      </c>
    </row>
    <row r="1366" spans="1:15" s="225" customFormat="1" ht="31.5">
      <c r="A1366" s="532" t="s">
        <v>406</v>
      </c>
      <c r="B1366" s="533">
        <v>355</v>
      </c>
      <c r="C1366" s="532" t="s">
        <v>416</v>
      </c>
      <c r="D1366" s="532" t="s">
        <v>439</v>
      </c>
      <c r="E1366" s="533">
        <v>3550020</v>
      </c>
      <c r="F1366" s="533">
        <v>2321</v>
      </c>
      <c r="G1366" s="534">
        <v>25507</v>
      </c>
      <c r="H1366" s="533">
        <v>11</v>
      </c>
      <c r="I1366" s="532" t="s">
        <v>409</v>
      </c>
      <c r="J1366" s="532" t="s">
        <v>2008</v>
      </c>
      <c r="K1366" s="535">
        <v>756.33</v>
      </c>
      <c r="L1366" s="536"/>
      <c r="M1366" s="537" t="s">
        <v>151</v>
      </c>
      <c r="N1366" s="537" t="s">
        <v>141</v>
      </c>
      <c r="O1366" s="538">
        <f t="shared" si="21"/>
        <v>314.43671594508976</v>
      </c>
    </row>
    <row r="1367" spans="1:15" s="225" customFormat="1" ht="31.5">
      <c r="A1367" s="532" t="s">
        <v>406</v>
      </c>
      <c r="B1367" s="533">
        <v>355</v>
      </c>
      <c r="C1367" s="532" t="s">
        <v>416</v>
      </c>
      <c r="D1367" s="532" t="s">
        <v>439</v>
      </c>
      <c r="E1367" s="533">
        <v>3550020</v>
      </c>
      <c r="F1367" s="533">
        <v>2325</v>
      </c>
      <c r="G1367" s="534">
        <v>25507</v>
      </c>
      <c r="H1367" s="533">
        <v>5</v>
      </c>
      <c r="I1367" s="532" t="s">
        <v>409</v>
      </c>
      <c r="J1367" s="532" t="s">
        <v>1997</v>
      </c>
      <c r="K1367" s="535">
        <v>646.79999999999995</v>
      </c>
      <c r="L1367" s="536"/>
      <c r="M1367" s="537" t="s">
        <v>151</v>
      </c>
      <c r="N1367" s="537" t="s">
        <v>141</v>
      </c>
      <c r="O1367" s="538">
        <f t="shared" si="21"/>
        <v>268.9007019069507</v>
      </c>
    </row>
    <row r="1368" spans="1:15" s="225" customFormat="1" ht="31.5">
      <c r="A1368" s="532" t="s">
        <v>406</v>
      </c>
      <c r="B1368" s="533">
        <v>355</v>
      </c>
      <c r="C1368" s="532" t="s">
        <v>416</v>
      </c>
      <c r="D1368" s="532" t="s">
        <v>439</v>
      </c>
      <c r="E1368" s="533">
        <v>3550020</v>
      </c>
      <c r="F1368" s="533">
        <v>2326</v>
      </c>
      <c r="G1368" s="534">
        <v>25780</v>
      </c>
      <c r="H1368" s="533">
        <v>2</v>
      </c>
      <c r="I1368" s="532" t="s">
        <v>409</v>
      </c>
      <c r="J1368" s="532" t="s">
        <v>2015</v>
      </c>
      <c r="K1368" s="535">
        <v>196.15</v>
      </c>
      <c r="L1368" s="536"/>
      <c r="M1368" s="537" t="s">
        <v>151</v>
      </c>
      <c r="N1368" s="537" t="s">
        <v>141</v>
      </c>
      <c r="O1368" s="538">
        <f t="shared" si="21"/>
        <v>81.547422200136651</v>
      </c>
    </row>
    <row r="1369" spans="1:15" s="225" customFormat="1" ht="31.5">
      <c r="A1369" s="532" t="s">
        <v>406</v>
      </c>
      <c r="B1369" s="533">
        <v>355</v>
      </c>
      <c r="C1369" s="532" t="s">
        <v>416</v>
      </c>
      <c r="D1369" s="532" t="s">
        <v>439</v>
      </c>
      <c r="E1369" s="533">
        <v>3550020</v>
      </c>
      <c r="F1369" s="533">
        <v>2327</v>
      </c>
      <c r="G1369" s="534">
        <v>26329</v>
      </c>
      <c r="H1369" s="539"/>
      <c r="I1369" s="532" t="s">
        <v>409</v>
      </c>
      <c r="J1369" s="532" t="s">
        <v>1995</v>
      </c>
      <c r="K1369" s="535">
        <v>5.55</v>
      </c>
      <c r="L1369" s="536"/>
      <c r="M1369" s="537" t="s">
        <v>151</v>
      </c>
      <c r="N1369" s="537" t="s">
        <v>141</v>
      </c>
      <c r="O1369" s="538">
        <f t="shared" si="21"/>
        <v>2.3073575998509219</v>
      </c>
    </row>
    <row r="1370" spans="1:15" s="225" customFormat="1" ht="31.5">
      <c r="A1370" s="532" t="s">
        <v>406</v>
      </c>
      <c r="B1370" s="533">
        <v>355</v>
      </c>
      <c r="C1370" s="532" t="s">
        <v>416</v>
      </c>
      <c r="D1370" s="532" t="s">
        <v>439</v>
      </c>
      <c r="E1370" s="533">
        <v>3550020</v>
      </c>
      <c r="F1370" s="533">
        <v>2328</v>
      </c>
      <c r="G1370" s="534">
        <v>26389</v>
      </c>
      <c r="H1370" s="533">
        <v>4</v>
      </c>
      <c r="I1370" s="532" t="s">
        <v>409</v>
      </c>
      <c r="J1370" s="532" t="s">
        <v>2017</v>
      </c>
      <c r="K1370" s="535">
        <v>375.31</v>
      </c>
      <c r="L1370" s="536"/>
      <c r="M1370" s="537" t="s">
        <v>151</v>
      </c>
      <c r="N1370" s="537" t="s">
        <v>141</v>
      </c>
      <c r="O1370" s="538">
        <f t="shared" ref="O1370:O1433" si="22">+K1370*E$3012</f>
        <v>156.03141996397289</v>
      </c>
    </row>
    <row r="1371" spans="1:15" s="225" customFormat="1" ht="31.5">
      <c r="A1371" s="532" t="s">
        <v>406</v>
      </c>
      <c r="B1371" s="533">
        <v>355</v>
      </c>
      <c r="C1371" s="532" t="s">
        <v>416</v>
      </c>
      <c r="D1371" s="532" t="s">
        <v>439</v>
      </c>
      <c r="E1371" s="533">
        <v>3550020</v>
      </c>
      <c r="F1371" s="533">
        <v>2329</v>
      </c>
      <c r="G1371" s="534">
        <v>26389</v>
      </c>
      <c r="H1371" s="533">
        <v>2</v>
      </c>
      <c r="I1371" s="532" t="s">
        <v>409</v>
      </c>
      <c r="J1371" s="532" t="s">
        <v>2190</v>
      </c>
      <c r="K1371" s="535">
        <v>195.72</v>
      </c>
      <c r="L1371" s="536"/>
      <c r="M1371" s="537" t="s">
        <v>151</v>
      </c>
      <c r="N1371" s="537" t="s">
        <v>141</v>
      </c>
      <c r="O1371" s="538">
        <f t="shared" si="22"/>
        <v>81.368653953661706</v>
      </c>
    </row>
    <row r="1372" spans="1:15" s="225" customFormat="1" ht="31.5">
      <c r="A1372" s="532" t="s">
        <v>406</v>
      </c>
      <c r="B1372" s="533">
        <v>355</v>
      </c>
      <c r="C1372" s="532" t="s">
        <v>416</v>
      </c>
      <c r="D1372" s="532" t="s">
        <v>439</v>
      </c>
      <c r="E1372" s="533">
        <v>3550020</v>
      </c>
      <c r="F1372" s="533">
        <v>2330</v>
      </c>
      <c r="G1372" s="534">
        <v>26389</v>
      </c>
      <c r="H1372" s="539"/>
      <c r="I1372" s="532" t="s">
        <v>409</v>
      </c>
      <c r="J1372" s="532" t="s">
        <v>2191</v>
      </c>
      <c r="K1372" s="535">
        <v>298.04000000000002</v>
      </c>
      <c r="L1372" s="536"/>
      <c r="M1372" s="537" t="s">
        <v>151</v>
      </c>
      <c r="N1372" s="537" t="s">
        <v>141</v>
      </c>
      <c r="O1372" s="538">
        <f t="shared" si="22"/>
        <v>123.90718181253493</v>
      </c>
    </row>
    <row r="1373" spans="1:15" s="225" customFormat="1" ht="31.5">
      <c r="A1373" s="532" t="s">
        <v>406</v>
      </c>
      <c r="B1373" s="533">
        <v>355</v>
      </c>
      <c r="C1373" s="532" t="s">
        <v>416</v>
      </c>
      <c r="D1373" s="532" t="s">
        <v>439</v>
      </c>
      <c r="E1373" s="533">
        <v>3550020</v>
      </c>
      <c r="F1373" s="533">
        <v>2331</v>
      </c>
      <c r="G1373" s="534">
        <v>26389</v>
      </c>
      <c r="H1373" s="533">
        <v>6</v>
      </c>
      <c r="I1373" s="532" t="s">
        <v>409</v>
      </c>
      <c r="J1373" s="532" t="s">
        <v>2251</v>
      </c>
      <c r="K1373" s="535">
        <v>367.79</v>
      </c>
      <c r="L1373" s="536"/>
      <c r="M1373" s="537" t="s">
        <v>151</v>
      </c>
      <c r="N1373" s="537" t="s">
        <v>141</v>
      </c>
      <c r="O1373" s="538">
        <f t="shared" si="22"/>
        <v>152.90505435120193</v>
      </c>
    </row>
    <row r="1374" spans="1:15" s="225" customFormat="1" ht="31.5">
      <c r="A1374" s="532" t="s">
        <v>406</v>
      </c>
      <c r="B1374" s="533">
        <v>355</v>
      </c>
      <c r="C1374" s="532" t="s">
        <v>416</v>
      </c>
      <c r="D1374" s="532" t="s">
        <v>439</v>
      </c>
      <c r="E1374" s="533">
        <v>3550020</v>
      </c>
      <c r="F1374" s="533">
        <v>2332</v>
      </c>
      <c r="G1374" s="534">
        <v>26542</v>
      </c>
      <c r="H1374" s="533">
        <v>2</v>
      </c>
      <c r="I1374" s="532" t="s">
        <v>409</v>
      </c>
      <c r="J1374" s="532" t="s">
        <v>2071</v>
      </c>
      <c r="K1374" s="535">
        <v>182.95</v>
      </c>
      <c r="L1374" s="536"/>
      <c r="M1374" s="537" t="s">
        <v>151</v>
      </c>
      <c r="N1374" s="537" t="s">
        <v>141</v>
      </c>
      <c r="O1374" s="538">
        <f t="shared" si="22"/>
        <v>76.05965277346418</v>
      </c>
    </row>
    <row r="1375" spans="1:15" s="225" customFormat="1" ht="31.5">
      <c r="A1375" s="532" t="s">
        <v>406</v>
      </c>
      <c r="B1375" s="533">
        <v>355</v>
      </c>
      <c r="C1375" s="532" t="s">
        <v>416</v>
      </c>
      <c r="D1375" s="532" t="s">
        <v>439</v>
      </c>
      <c r="E1375" s="533">
        <v>3550020</v>
      </c>
      <c r="F1375" s="533">
        <v>2333</v>
      </c>
      <c r="G1375" s="534">
        <v>26542</v>
      </c>
      <c r="H1375" s="533">
        <v>4</v>
      </c>
      <c r="I1375" s="532" t="s">
        <v>409</v>
      </c>
      <c r="J1375" s="532" t="s">
        <v>2018</v>
      </c>
      <c r="K1375" s="535">
        <v>263.64</v>
      </c>
      <c r="L1375" s="536"/>
      <c r="M1375" s="537" t="s">
        <v>151</v>
      </c>
      <c r="N1375" s="537" t="s">
        <v>141</v>
      </c>
      <c r="O1375" s="538">
        <f t="shared" si="22"/>
        <v>109.60572209454001</v>
      </c>
    </row>
    <row r="1376" spans="1:15" s="225" customFormat="1" ht="31.5">
      <c r="A1376" s="532" t="s">
        <v>406</v>
      </c>
      <c r="B1376" s="533">
        <v>355</v>
      </c>
      <c r="C1376" s="532" t="s">
        <v>416</v>
      </c>
      <c r="D1376" s="532" t="s">
        <v>439</v>
      </c>
      <c r="E1376" s="533">
        <v>3550020</v>
      </c>
      <c r="F1376" s="533">
        <v>2335</v>
      </c>
      <c r="G1376" s="534">
        <v>26754</v>
      </c>
      <c r="H1376" s="533">
        <v>6</v>
      </c>
      <c r="I1376" s="532" t="s">
        <v>409</v>
      </c>
      <c r="J1376" s="532" t="s">
        <v>2208</v>
      </c>
      <c r="K1376" s="535">
        <v>593.91</v>
      </c>
      <c r="L1376" s="536"/>
      <c r="M1376" s="537" t="s">
        <v>151</v>
      </c>
      <c r="N1376" s="537" t="s">
        <v>141</v>
      </c>
      <c r="O1376" s="538">
        <f t="shared" si="22"/>
        <v>246.91220759053354</v>
      </c>
    </row>
    <row r="1377" spans="1:15" s="225" customFormat="1" ht="31.5">
      <c r="A1377" s="532" t="s">
        <v>406</v>
      </c>
      <c r="B1377" s="533">
        <v>355</v>
      </c>
      <c r="C1377" s="532" t="s">
        <v>416</v>
      </c>
      <c r="D1377" s="532" t="s">
        <v>439</v>
      </c>
      <c r="E1377" s="533">
        <v>3550020</v>
      </c>
      <c r="F1377" s="533">
        <v>2336</v>
      </c>
      <c r="G1377" s="534">
        <v>26754</v>
      </c>
      <c r="H1377" s="533">
        <v>-6</v>
      </c>
      <c r="I1377" s="532" t="s">
        <v>409</v>
      </c>
      <c r="J1377" s="532" t="s">
        <v>2207</v>
      </c>
      <c r="K1377" s="535">
        <v>-573.17999999999995</v>
      </c>
      <c r="L1377" s="536"/>
      <c r="M1377" s="537" t="s">
        <v>151</v>
      </c>
      <c r="N1377" s="537" t="s">
        <v>141</v>
      </c>
      <c r="O1377" s="538">
        <f t="shared" si="22"/>
        <v>-238.29391515000927</v>
      </c>
    </row>
    <row r="1378" spans="1:15" s="225" customFormat="1" ht="31.5">
      <c r="A1378" s="532" t="s">
        <v>406</v>
      </c>
      <c r="B1378" s="533">
        <v>355</v>
      </c>
      <c r="C1378" s="532" t="s">
        <v>416</v>
      </c>
      <c r="D1378" s="532" t="s">
        <v>439</v>
      </c>
      <c r="E1378" s="533">
        <v>3550020</v>
      </c>
      <c r="F1378" s="533">
        <v>2337</v>
      </c>
      <c r="G1378" s="534">
        <v>26815</v>
      </c>
      <c r="H1378" s="533">
        <v>5</v>
      </c>
      <c r="I1378" s="532" t="s">
        <v>409</v>
      </c>
      <c r="J1378" s="532" t="s">
        <v>2194</v>
      </c>
      <c r="K1378" s="535">
        <v>809.48</v>
      </c>
      <c r="L1378" s="536"/>
      <c r="M1378" s="537" t="s">
        <v>151</v>
      </c>
      <c r="N1378" s="537" t="s">
        <v>141</v>
      </c>
      <c r="O1378" s="538">
        <f t="shared" si="22"/>
        <v>336.53330268960804</v>
      </c>
    </row>
    <row r="1379" spans="1:15" s="225" customFormat="1" ht="31.5">
      <c r="A1379" s="532" t="s">
        <v>406</v>
      </c>
      <c r="B1379" s="533">
        <v>355</v>
      </c>
      <c r="C1379" s="532" t="s">
        <v>416</v>
      </c>
      <c r="D1379" s="532" t="s">
        <v>439</v>
      </c>
      <c r="E1379" s="533">
        <v>3550020</v>
      </c>
      <c r="F1379" s="533">
        <v>2339</v>
      </c>
      <c r="G1379" s="534">
        <v>27210</v>
      </c>
      <c r="H1379" s="533">
        <v>2</v>
      </c>
      <c r="I1379" s="532" t="s">
        <v>409</v>
      </c>
      <c r="J1379" s="532" t="s">
        <v>2252</v>
      </c>
      <c r="K1379" s="535">
        <v>576.89</v>
      </c>
      <c r="L1379" s="536"/>
      <c r="M1379" s="537" t="s">
        <v>151</v>
      </c>
      <c r="N1379" s="537" t="s">
        <v>141</v>
      </c>
      <c r="O1379" s="538">
        <f t="shared" si="22"/>
        <v>239.83631095099071</v>
      </c>
    </row>
    <row r="1380" spans="1:15" s="225" customFormat="1" ht="31.5">
      <c r="A1380" s="532" t="s">
        <v>406</v>
      </c>
      <c r="B1380" s="533">
        <v>355</v>
      </c>
      <c r="C1380" s="532" t="s">
        <v>416</v>
      </c>
      <c r="D1380" s="532" t="s">
        <v>439</v>
      </c>
      <c r="E1380" s="533">
        <v>3550020</v>
      </c>
      <c r="F1380" s="533">
        <v>2340</v>
      </c>
      <c r="G1380" s="534">
        <v>27210</v>
      </c>
      <c r="H1380" s="533">
        <v>2</v>
      </c>
      <c r="I1380" s="532" t="s">
        <v>409</v>
      </c>
      <c r="J1380" s="532" t="s">
        <v>2253</v>
      </c>
      <c r="K1380" s="535">
        <v>158.26</v>
      </c>
      <c r="L1380" s="536"/>
      <c r="M1380" s="537" t="s">
        <v>151</v>
      </c>
      <c r="N1380" s="537" t="s">
        <v>141</v>
      </c>
      <c r="O1380" s="538">
        <f t="shared" si="22"/>
        <v>65.795029504938185</v>
      </c>
    </row>
    <row r="1381" spans="1:15" s="225" customFormat="1" ht="31.5">
      <c r="A1381" s="532" t="s">
        <v>406</v>
      </c>
      <c r="B1381" s="533">
        <v>355</v>
      </c>
      <c r="C1381" s="532" t="s">
        <v>416</v>
      </c>
      <c r="D1381" s="532" t="s">
        <v>439</v>
      </c>
      <c r="E1381" s="533">
        <v>3550020</v>
      </c>
      <c r="F1381" s="533">
        <v>2341</v>
      </c>
      <c r="G1381" s="534">
        <v>27484</v>
      </c>
      <c r="H1381" s="533">
        <v>-2</v>
      </c>
      <c r="I1381" s="532" t="s">
        <v>409</v>
      </c>
      <c r="J1381" s="532" t="s">
        <v>2022</v>
      </c>
      <c r="K1381" s="535">
        <v>-195.52</v>
      </c>
      <c r="L1381" s="536"/>
      <c r="M1381" s="537" t="s">
        <v>151</v>
      </c>
      <c r="N1381" s="537" t="s">
        <v>141</v>
      </c>
      <c r="O1381" s="538">
        <f t="shared" si="22"/>
        <v>-81.285505932045467</v>
      </c>
    </row>
    <row r="1382" spans="1:15" s="225" customFormat="1" ht="31.5">
      <c r="A1382" s="532" t="s">
        <v>406</v>
      </c>
      <c r="B1382" s="533">
        <v>355</v>
      </c>
      <c r="C1382" s="532" t="s">
        <v>416</v>
      </c>
      <c r="D1382" s="532" t="s">
        <v>439</v>
      </c>
      <c r="E1382" s="533">
        <v>3550020</v>
      </c>
      <c r="F1382" s="533">
        <v>2342</v>
      </c>
      <c r="G1382" s="534">
        <v>27484</v>
      </c>
      <c r="H1382" s="533">
        <v>2</v>
      </c>
      <c r="I1382" s="532" t="s">
        <v>409</v>
      </c>
      <c r="J1382" s="532" t="s">
        <v>2073</v>
      </c>
      <c r="K1382" s="535">
        <v>246.63</v>
      </c>
      <c r="L1382" s="536"/>
      <c r="M1382" s="537" t="s">
        <v>151</v>
      </c>
      <c r="N1382" s="537" t="s">
        <v>141</v>
      </c>
      <c r="O1382" s="538">
        <f t="shared" si="22"/>
        <v>102.533982856078</v>
      </c>
    </row>
    <row r="1383" spans="1:15" s="225" customFormat="1" ht="31.5">
      <c r="A1383" s="532" t="s">
        <v>406</v>
      </c>
      <c r="B1383" s="533">
        <v>355</v>
      </c>
      <c r="C1383" s="532" t="s">
        <v>416</v>
      </c>
      <c r="D1383" s="532" t="s">
        <v>439</v>
      </c>
      <c r="E1383" s="533">
        <v>3550020</v>
      </c>
      <c r="F1383" s="533">
        <v>2343</v>
      </c>
      <c r="G1383" s="534">
        <v>27667</v>
      </c>
      <c r="H1383" s="533">
        <v>12</v>
      </c>
      <c r="I1383" s="532" t="s">
        <v>409</v>
      </c>
      <c r="J1383" s="532" t="s">
        <v>2025</v>
      </c>
      <c r="K1383" s="535">
        <v>1986.06</v>
      </c>
      <c r="L1383" s="536"/>
      <c r="M1383" s="537" t="s">
        <v>151</v>
      </c>
      <c r="N1383" s="537" t="s">
        <v>141</v>
      </c>
      <c r="O1383" s="538">
        <f t="shared" si="22"/>
        <v>825.68479905584184</v>
      </c>
    </row>
    <row r="1384" spans="1:15" s="225" customFormat="1" ht="31.5">
      <c r="A1384" s="532" t="s">
        <v>406</v>
      </c>
      <c r="B1384" s="533">
        <v>355</v>
      </c>
      <c r="C1384" s="532" t="s">
        <v>416</v>
      </c>
      <c r="D1384" s="532" t="s">
        <v>439</v>
      </c>
      <c r="E1384" s="533">
        <v>3550020</v>
      </c>
      <c r="F1384" s="533">
        <v>2344</v>
      </c>
      <c r="G1384" s="534">
        <v>27667</v>
      </c>
      <c r="H1384" s="533">
        <v>5</v>
      </c>
      <c r="I1384" s="532" t="s">
        <v>409</v>
      </c>
      <c r="J1384" s="532" t="s">
        <v>2026</v>
      </c>
      <c r="K1384" s="535">
        <v>767.59</v>
      </c>
      <c r="L1384" s="536"/>
      <c r="M1384" s="537" t="s">
        <v>151</v>
      </c>
      <c r="N1384" s="537" t="s">
        <v>141</v>
      </c>
      <c r="O1384" s="538">
        <f t="shared" si="22"/>
        <v>319.11794956208456</v>
      </c>
    </row>
    <row r="1385" spans="1:15" s="225" customFormat="1" ht="31.5">
      <c r="A1385" s="532" t="s">
        <v>406</v>
      </c>
      <c r="B1385" s="533">
        <v>355</v>
      </c>
      <c r="C1385" s="532" t="s">
        <v>416</v>
      </c>
      <c r="D1385" s="532" t="s">
        <v>439</v>
      </c>
      <c r="E1385" s="533">
        <v>3550020</v>
      </c>
      <c r="F1385" s="533">
        <v>2345</v>
      </c>
      <c r="G1385" s="534">
        <v>27667</v>
      </c>
      <c r="H1385" s="533">
        <v>18</v>
      </c>
      <c r="I1385" s="532" t="s">
        <v>409</v>
      </c>
      <c r="J1385" s="532" t="s">
        <v>2028</v>
      </c>
      <c r="K1385" s="535">
        <v>4452.84</v>
      </c>
      <c r="L1385" s="536"/>
      <c r="M1385" s="537" t="s">
        <v>151</v>
      </c>
      <c r="N1385" s="537" t="s">
        <v>141</v>
      </c>
      <c r="O1385" s="538">
        <f t="shared" si="22"/>
        <v>1851.224182868501</v>
      </c>
    </row>
    <row r="1386" spans="1:15" s="225" customFormat="1" ht="31.5">
      <c r="A1386" s="532" t="s">
        <v>406</v>
      </c>
      <c r="B1386" s="533">
        <v>355</v>
      </c>
      <c r="C1386" s="532" t="s">
        <v>416</v>
      </c>
      <c r="D1386" s="532" t="s">
        <v>439</v>
      </c>
      <c r="E1386" s="533">
        <v>3550020</v>
      </c>
      <c r="F1386" s="533">
        <v>2346</v>
      </c>
      <c r="G1386" s="534">
        <v>27667</v>
      </c>
      <c r="H1386" s="533">
        <v>2</v>
      </c>
      <c r="I1386" s="532" t="s">
        <v>409</v>
      </c>
      <c r="J1386" s="532" t="s">
        <v>2030</v>
      </c>
      <c r="K1386" s="535">
        <v>243.29</v>
      </c>
      <c r="L1386" s="536"/>
      <c r="M1386" s="537" t="s">
        <v>151</v>
      </c>
      <c r="N1386" s="537" t="s">
        <v>141</v>
      </c>
      <c r="O1386" s="538">
        <f t="shared" si="22"/>
        <v>101.14541089508664</v>
      </c>
    </row>
    <row r="1387" spans="1:15" s="225" customFormat="1" ht="31.5">
      <c r="A1387" s="532" t="s">
        <v>406</v>
      </c>
      <c r="B1387" s="533">
        <v>355</v>
      </c>
      <c r="C1387" s="532" t="s">
        <v>416</v>
      </c>
      <c r="D1387" s="532" t="s">
        <v>439</v>
      </c>
      <c r="E1387" s="533">
        <v>3550020</v>
      </c>
      <c r="F1387" s="533">
        <v>2347</v>
      </c>
      <c r="G1387" s="534">
        <v>27880</v>
      </c>
      <c r="H1387" s="533">
        <v>-3</v>
      </c>
      <c r="I1387" s="532" t="s">
        <v>409</v>
      </c>
      <c r="J1387" s="532" t="s">
        <v>2209</v>
      </c>
      <c r="K1387" s="535">
        <v>-333.78</v>
      </c>
      <c r="L1387" s="536"/>
      <c r="M1387" s="537" t="s">
        <v>151</v>
      </c>
      <c r="N1387" s="537" t="s">
        <v>141</v>
      </c>
      <c r="O1387" s="538">
        <f t="shared" si="22"/>
        <v>-138.76573327535868</v>
      </c>
    </row>
    <row r="1388" spans="1:15" s="225" customFormat="1" ht="31.5">
      <c r="A1388" s="532" t="s">
        <v>406</v>
      </c>
      <c r="B1388" s="533">
        <v>355</v>
      </c>
      <c r="C1388" s="532" t="s">
        <v>416</v>
      </c>
      <c r="D1388" s="532" t="s">
        <v>439</v>
      </c>
      <c r="E1388" s="533">
        <v>3550020</v>
      </c>
      <c r="F1388" s="533">
        <v>2348</v>
      </c>
      <c r="G1388" s="534">
        <v>27880</v>
      </c>
      <c r="H1388" s="533">
        <v>16</v>
      </c>
      <c r="I1388" s="532" t="s">
        <v>409</v>
      </c>
      <c r="J1388" s="532" t="s">
        <v>2033</v>
      </c>
      <c r="K1388" s="535">
        <v>2851.47</v>
      </c>
      <c r="L1388" s="536"/>
      <c r="M1388" s="537" t="s">
        <v>151</v>
      </c>
      <c r="N1388" s="537" t="s">
        <v>141</v>
      </c>
      <c r="O1388" s="538">
        <f t="shared" si="22"/>
        <v>1185.470445990434</v>
      </c>
    </row>
    <row r="1389" spans="1:15" s="225" customFormat="1" ht="31.5">
      <c r="A1389" s="532" t="s">
        <v>406</v>
      </c>
      <c r="B1389" s="533">
        <v>355</v>
      </c>
      <c r="C1389" s="532" t="s">
        <v>416</v>
      </c>
      <c r="D1389" s="532" t="s">
        <v>439</v>
      </c>
      <c r="E1389" s="533">
        <v>3550020</v>
      </c>
      <c r="F1389" s="533">
        <v>2349</v>
      </c>
      <c r="G1389" s="534">
        <v>28033</v>
      </c>
      <c r="H1389" s="533">
        <v>-2</v>
      </c>
      <c r="I1389" s="532" t="s">
        <v>409</v>
      </c>
      <c r="J1389" s="532" t="s">
        <v>2036</v>
      </c>
      <c r="K1389" s="535">
        <v>-73.75</v>
      </c>
      <c r="L1389" s="536"/>
      <c r="M1389" s="537" t="s">
        <v>151</v>
      </c>
      <c r="N1389" s="537" t="s">
        <v>141</v>
      </c>
      <c r="O1389" s="538">
        <f t="shared" si="22"/>
        <v>-30.660832970991983</v>
      </c>
    </row>
    <row r="1390" spans="1:15" s="225" customFormat="1" ht="31.5">
      <c r="A1390" s="532" t="s">
        <v>406</v>
      </c>
      <c r="B1390" s="533">
        <v>355</v>
      </c>
      <c r="C1390" s="532" t="s">
        <v>416</v>
      </c>
      <c r="D1390" s="532" t="s">
        <v>439</v>
      </c>
      <c r="E1390" s="533">
        <v>3550020</v>
      </c>
      <c r="F1390" s="533">
        <v>2350</v>
      </c>
      <c r="G1390" s="534">
        <v>28033</v>
      </c>
      <c r="H1390" s="539"/>
      <c r="I1390" s="532" t="s">
        <v>409</v>
      </c>
      <c r="J1390" s="532" t="s">
        <v>2037</v>
      </c>
      <c r="K1390" s="535">
        <v>-196.62</v>
      </c>
      <c r="L1390" s="536"/>
      <c r="M1390" s="537" t="s">
        <v>151</v>
      </c>
      <c r="N1390" s="537" t="s">
        <v>141</v>
      </c>
      <c r="O1390" s="538">
        <f t="shared" si="22"/>
        <v>-81.742820050934839</v>
      </c>
    </row>
    <row r="1391" spans="1:15" s="225" customFormat="1" ht="31.5">
      <c r="A1391" s="532" t="s">
        <v>406</v>
      </c>
      <c r="B1391" s="533">
        <v>355</v>
      </c>
      <c r="C1391" s="532" t="s">
        <v>416</v>
      </c>
      <c r="D1391" s="532" t="s">
        <v>439</v>
      </c>
      <c r="E1391" s="533">
        <v>3550020</v>
      </c>
      <c r="F1391" s="533">
        <v>2351</v>
      </c>
      <c r="G1391" s="534">
        <v>28429</v>
      </c>
      <c r="H1391" s="533">
        <v>-3</v>
      </c>
      <c r="I1391" s="532" t="s">
        <v>409</v>
      </c>
      <c r="J1391" s="532" t="s">
        <v>2036</v>
      </c>
      <c r="K1391" s="535">
        <v>-327.83</v>
      </c>
      <c r="L1391" s="536"/>
      <c r="M1391" s="537" t="s">
        <v>151</v>
      </c>
      <c r="N1391" s="537" t="s">
        <v>141</v>
      </c>
      <c r="O1391" s="538">
        <f t="shared" si="22"/>
        <v>-136.29207963227526</v>
      </c>
    </row>
    <row r="1392" spans="1:15" s="225" customFormat="1" ht="31.5">
      <c r="A1392" s="532" t="s">
        <v>406</v>
      </c>
      <c r="B1392" s="533">
        <v>355</v>
      </c>
      <c r="C1392" s="532" t="s">
        <v>416</v>
      </c>
      <c r="D1392" s="532" t="s">
        <v>439</v>
      </c>
      <c r="E1392" s="533">
        <v>3550020</v>
      </c>
      <c r="F1392" s="533">
        <v>2356</v>
      </c>
      <c r="G1392" s="534">
        <v>28945</v>
      </c>
      <c r="H1392" s="533">
        <v>1</v>
      </c>
      <c r="I1392" s="532" t="s">
        <v>409</v>
      </c>
      <c r="J1392" s="532" t="s">
        <v>2208</v>
      </c>
      <c r="K1392" s="535">
        <v>840.54</v>
      </c>
      <c r="L1392" s="536"/>
      <c r="M1392" s="537" t="s">
        <v>151</v>
      </c>
      <c r="N1392" s="537" t="s">
        <v>141</v>
      </c>
      <c r="O1392" s="538">
        <f t="shared" si="22"/>
        <v>349.44619044661152</v>
      </c>
    </row>
    <row r="1393" spans="1:15" s="225" customFormat="1" ht="31.5">
      <c r="A1393" s="532" t="s">
        <v>406</v>
      </c>
      <c r="B1393" s="533">
        <v>355</v>
      </c>
      <c r="C1393" s="532" t="s">
        <v>416</v>
      </c>
      <c r="D1393" s="532" t="s">
        <v>439</v>
      </c>
      <c r="E1393" s="533">
        <v>3550020</v>
      </c>
      <c r="F1393" s="533">
        <v>2357</v>
      </c>
      <c r="G1393" s="534">
        <v>28945</v>
      </c>
      <c r="H1393" s="533">
        <v>-1</v>
      </c>
      <c r="I1393" s="532" t="s">
        <v>409</v>
      </c>
      <c r="J1393" s="532" t="s">
        <v>2207</v>
      </c>
      <c r="K1393" s="535">
        <v>-136.94999999999999</v>
      </c>
      <c r="L1393" s="536"/>
      <c r="M1393" s="537" t="s">
        <v>151</v>
      </c>
      <c r="N1393" s="537" t="s">
        <v>141</v>
      </c>
      <c r="O1393" s="538">
        <f t="shared" si="22"/>
        <v>-56.935607801726803</v>
      </c>
    </row>
    <row r="1394" spans="1:15" s="225" customFormat="1" ht="31.5">
      <c r="A1394" s="532" t="s">
        <v>406</v>
      </c>
      <c r="B1394" s="533">
        <v>355</v>
      </c>
      <c r="C1394" s="532" t="s">
        <v>416</v>
      </c>
      <c r="D1394" s="532" t="s">
        <v>439</v>
      </c>
      <c r="E1394" s="533">
        <v>3550020</v>
      </c>
      <c r="F1394" s="533">
        <v>2358</v>
      </c>
      <c r="G1394" s="534">
        <v>29251</v>
      </c>
      <c r="H1394" s="533">
        <v>2</v>
      </c>
      <c r="I1394" s="532" t="s">
        <v>409</v>
      </c>
      <c r="J1394" s="532" t="s">
        <v>2254</v>
      </c>
      <c r="K1394" s="535">
        <v>574.29999999999995</v>
      </c>
      <c r="L1394" s="536"/>
      <c r="M1394" s="537" t="s">
        <v>151</v>
      </c>
      <c r="N1394" s="537" t="s">
        <v>141</v>
      </c>
      <c r="O1394" s="538">
        <f t="shared" si="22"/>
        <v>238.75954407106028</v>
      </c>
    </row>
    <row r="1395" spans="1:15" s="225" customFormat="1" ht="31.5">
      <c r="A1395" s="532" t="s">
        <v>406</v>
      </c>
      <c r="B1395" s="533">
        <v>355</v>
      </c>
      <c r="C1395" s="532" t="s">
        <v>416</v>
      </c>
      <c r="D1395" s="532" t="s">
        <v>439</v>
      </c>
      <c r="E1395" s="533">
        <v>3550020</v>
      </c>
      <c r="F1395" s="533">
        <v>2375</v>
      </c>
      <c r="G1395" s="534">
        <v>31198</v>
      </c>
      <c r="H1395" s="533">
        <v>1</v>
      </c>
      <c r="I1395" s="532" t="s">
        <v>409</v>
      </c>
      <c r="J1395" s="532" t="s">
        <v>2208</v>
      </c>
      <c r="K1395" s="535">
        <v>116.11</v>
      </c>
      <c r="L1395" s="536"/>
      <c r="M1395" s="537" t="s">
        <v>151</v>
      </c>
      <c r="N1395" s="537" t="s">
        <v>141</v>
      </c>
      <c r="O1395" s="538">
        <f t="shared" si="22"/>
        <v>48.271583949313616</v>
      </c>
    </row>
    <row r="1396" spans="1:15" s="225" customFormat="1" ht="31.5">
      <c r="A1396" s="532" t="s">
        <v>406</v>
      </c>
      <c r="B1396" s="533">
        <v>355</v>
      </c>
      <c r="C1396" s="532" t="s">
        <v>416</v>
      </c>
      <c r="D1396" s="532" t="s">
        <v>439</v>
      </c>
      <c r="E1396" s="533">
        <v>3550020</v>
      </c>
      <c r="F1396" s="533">
        <v>2376</v>
      </c>
      <c r="G1396" s="534">
        <v>31198</v>
      </c>
      <c r="H1396" s="533">
        <v>1</v>
      </c>
      <c r="I1396" s="532" t="s">
        <v>409</v>
      </c>
      <c r="J1396" s="532" t="s">
        <v>2208</v>
      </c>
      <c r="K1396" s="535">
        <v>242.76</v>
      </c>
      <c r="L1396" s="536"/>
      <c r="M1396" s="537" t="s">
        <v>151</v>
      </c>
      <c r="N1396" s="537" t="s">
        <v>141</v>
      </c>
      <c r="O1396" s="538">
        <f t="shared" si="22"/>
        <v>100.92506863780358</v>
      </c>
    </row>
    <row r="1397" spans="1:15" s="225" customFormat="1" ht="31.5">
      <c r="A1397" s="532" t="s">
        <v>406</v>
      </c>
      <c r="B1397" s="533">
        <v>355</v>
      </c>
      <c r="C1397" s="532" t="s">
        <v>416</v>
      </c>
      <c r="D1397" s="532" t="s">
        <v>439</v>
      </c>
      <c r="E1397" s="533">
        <v>3550020</v>
      </c>
      <c r="F1397" s="533">
        <v>2377</v>
      </c>
      <c r="G1397" s="534">
        <v>31198</v>
      </c>
      <c r="H1397" s="533">
        <v>-2</v>
      </c>
      <c r="I1397" s="532" t="s">
        <v>409</v>
      </c>
      <c r="J1397" s="532" t="s">
        <v>2207</v>
      </c>
      <c r="K1397" s="535">
        <v>-611.29999999999995</v>
      </c>
      <c r="L1397" s="536"/>
      <c r="M1397" s="537" t="s">
        <v>151</v>
      </c>
      <c r="N1397" s="537" t="s">
        <v>141</v>
      </c>
      <c r="O1397" s="538">
        <f t="shared" si="22"/>
        <v>-254.1419280700664</v>
      </c>
    </row>
    <row r="1398" spans="1:15" s="225" customFormat="1" ht="31.5">
      <c r="A1398" s="532" t="s">
        <v>406</v>
      </c>
      <c r="B1398" s="533">
        <v>355</v>
      </c>
      <c r="C1398" s="532" t="s">
        <v>416</v>
      </c>
      <c r="D1398" s="532" t="s">
        <v>439</v>
      </c>
      <c r="E1398" s="533">
        <v>3550020</v>
      </c>
      <c r="F1398" s="533">
        <v>2379</v>
      </c>
      <c r="G1398" s="534">
        <v>31471</v>
      </c>
      <c r="H1398" s="533">
        <v>1</v>
      </c>
      <c r="I1398" s="532" t="s">
        <v>409</v>
      </c>
      <c r="J1398" s="532" t="s">
        <v>2208</v>
      </c>
      <c r="K1398" s="535">
        <v>106.99</v>
      </c>
      <c r="L1398" s="536"/>
      <c r="M1398" s="537" t="s">
        <v>151</v>
      </c>
      <c r="N1398" s="537" t="s">
        <v>141</v>
      </c>
      <c r="O1398" s="538">
        <f t="shared" si="22"/>
        <v>44.480034163612636</v>
      </c>
    </row>
    <row r="1399" spans="1:15" s="225" customFormat="1" ht="31.5">
      <c r="A1399" s="532" t="s">
        <v>406</v>
      </c>
      <c r="B1399" s="533">
        <v>355</v>
      </c>
      <c r="C1399" s="532" t="s">
        <v>416</v>
      </c>
      <c r="D1399" s="532" t="s">
        <v>439</v>
      </c>
      <c r="E1399" s="533">
        <v>3550020</v>
      </c>
      <c r="F1399" s="533">
        <v>2380</v>
      </c>
      <c r="G1399" s="534">
        <v>31471</v>
      </c>
      <c r="H1399" s="533">
        <v>-1</v>
      </c>
      <c r="I1399" s="532" t="s">
        <v>409</v>
      </c>
      <c r="J1399" s="532" t="s">
        <v>2207</v>
      </c>
      <c r="K1399" s="535">
        <v>-304.99</v>
      </c>
      <c r="L1399" s="536"/>
      <c r="M1399" s="537" t="s">
        <v>151</v>
      </c>
      <c r="N1399" s="537" t="s">
        <v>141</v>
      </c>
      <c r="O1399" s="538">
        <f t="shared" si="22"/>
        <v>-126.79657556369959</v>
      </c>
    </row>
    <row r="1400" spans="1:15" s="225" customFormat="1" ht="31.5">
      <c r="A1400" s="532" t="s">
        <v>406</v>
      </c>
      <c r="B1400" s="533">
        <v>355</v>
      </c>
      <c r="C1400" s="532" t="s">
        <v>416</v>
      </c>
      <c r="D1400" s="532" t="s">
        <v>439</v>
      </c>
      <c r="E1400" s="533">
        <v>3550020</v>
      </c>
      <c r="F1400" s="533">
        <v>2383</v>
      </c>
      <c r="G1400" s="534">
        <v>31746</v>
      </c>
      <c r="H1400" s="533">
        <v>2</v>
      </c>
      <c r="I1400" s="532" t="s">
        <v>409</v>
      </c>
      <c r="J1400" s="532" t="s">
        <v>2208</v>
      </c>
      <c r="K1400" s="535">
        <v>384.69</v>
      </c>
      <c r="L1400" s="536"/>
      <c r="M1400" s="537" t="s">
        <v>151</v>
      </c>
      <c r="N1400" s="537" t="s">
        <v>141</v>
      </c>
      <c r="O1400" s="538">
        <f t="shared" si="22"/>
        <v>159.931062177775</v>
      </c>
    </row>
    <row r="1401" spans="1:15" s="225" customFormat="1" ht="31.5">
      <c r="A1401" s="532" t="s">
        <v>406</v>
      </c>
      <c r="B1401" s="533">
        <v>355</v>
      </c>
      <c r="C1401" s="532" t="s">
        <v>416</v>
      </c>
      <c r="D1401" s="532" t="s">
        <v>439</v>
      </c>
      <c r="E1401" s="533">
        <v>3550020</v>
      </c>
      <c r="F1401" s="533">
        <v>2384</v>
      </c>
      <c r="G1401" s="534">
        <v>31746</v>
      </c>
      <c r="H1401" s="533">
        <v>-2</v>
      </c>
      <c r="I1401" s="532" t="s">
        <v>409</v>
      </c>
      <c r="J1401" s="532" t="s">
        <v>2207</v>
      </c>
      <c r="K1401" s="535">
        <v>-591.78</v>
      </c>
      <c r="L1401" s="536"/>
      <c r="M1401" s="537" t="s">
        <v>151</v>
      </c>
      <c r="N1401" s="537" t="s">
        <v>141</v>
      </c>
      <c r="O1401" s="538">
        <f t="shared" si="22"/>
        <v>-246.02668116032046</v>
      </c>
    </row>
    <row r="1402" spans="1:15" s="225" customFormat="1" ht="31.5">
      <c r="A1402" s="532" t="s">
        <v>406</v>
      </c>
      <c r="B1402" s="533">
        <v>355</v>
      </c>
      <c r="C1402" s="532" t="s">
        <v>416</v>
      </c>
      <c r="D1402" s="532" t="s">
        <v>439</v>
      </c>
      <c r="E1402" s="533">
        <v>3550020</v>
      </c>
      <c r="F1402" s="533">
        <v>2385</v>
      </c>
      <c r="G1402" s="534">
        <v>31867</v>
      </c>
      <c r="H1402" s="533">
        <v>3</v>
      </c>
      <c r="I1402" s="532" t="s">
        <v>409</v>
      </c>
      <c r="J1402" s="532" t="s">
        <v>2208</v>
      </c>
      <c r="K1402" s="535">
        <v>397.98</v>
      </c>
      <c r="L1402" s="536"/>
      <c r="M1402" s="537" t="s">
        <v>151</v>
      </c>
      <c r="N1402" s="537" t="s">
        <v>141</v>
      </c>
      <c r="O1402" s="538">
        <f t="shared" si="22"/>
        <v>165.45624821417479</v>
      </c>
    </row>
    <row r="1403" spans="1:15" s="225" customFormat="1" ht="31.5">
      <c r="A1403" s="532" t="s">
        <v>406</v>
      </c>
      <c r="B1403" s="533">
        <v>355</v>
      </c>
      <c r="C1403" s="532" t="s">
        <v>416</v>
      </c>
      <c r="D1403" s="532" t="s">
        <v>439</v>
      </c>
      <c r="E1403" s="533">
        <v>3550020</v>
      </c>
      <c r="F1403" s="533">
        <v>2386</v>
      </c>
      <c r="G1403" s="534">
        <v>31867</v>
      </c>
      <c r="H1403" s="533">
        <v>-3</v>
      </c>
      <c r="I1403" s="532" t="s">
        <v>409</v>
      </c>
      <c r="J1403" s="532" t="s">
        <v>2207</v>
      </c>
      <c r="K1403" s="535">
        <v>-886.11</v>
      </c>
      <c r="L1403" s="536"/>
      <c r="M1403" s="537" t="s">
        <v>151</v>
      </c>
      <c r="N1403" s="537" t="s">
        <v>141</v>
      </c>
      <c r="O1403" s="538">
        <f t="shared" si="22"/>
        <v>-368.39146717187401</v>
      </c>
    </row>
    <row r="1404" spans="1:15" s="225" customFormat="1" ht="31.5">
      <c r="A1404" s="532" t="s">
        <v>406</v>
      </c>
      <c r="B1404" s="533">
        <v>355</v>
      </c>
      <c r="C1404" s="532" t="s">
        <v>416</v>
      </c>
      <c r="D1404" s="532" t="s">
        <v>439</v>
      </c>
      <c r="E1404" s="533">
        <v>3550020</v>
      </c>
      <c r="F1404" s="533">
        <v>2387</v>
      </c>
      <c r="G1404" s="534">
        <v>31867</v>
      </c>
      <c r="H1404" s="533">
        <v>1</v>
      </c>
      <c r="I1404" s="532" t="s">
        <v>409</v>
      </c>
      <c r="J1404" s="532" t="s">
        <v>2208</v>
      </c>
      <c r="K1404" s="535">
        <v>365.99</v>
      </c>
      <c r="L1404" s="536"/>
      <c r="M1404" s="537" t="s">
        <v>151</v>
      </c>
      <c r="N1404" s="537" t="s">
        <v>141</v>
      </c>
      <c r="O1404" s="538">
        <f t="shared" si="22"/>
        <v>152.15672215665569</v>
      </c>
    </row>
    <row r="1405" spans="1:15" s="225" customFormat="1" ht="31.5">
      <c r="A1405" s="532" t="s">
        <v>406</v>
      </c>
      <c r="B1405" s="533">
        <v>355</v>
      </c>
      <c r="C1405" s="532" t="s">
        <v>416</v>
      </c>
      <c r="D1405" s="532" t="s">
        <v>439</v>
      </c>
      <c r="E1405" s="533">
        <v>3550020</v>
      </c>
      <c r="F1405" s="533">
        <v>2388</v>
      </c>
      <c r="G1405" s="534">
        <v>31867</v>
      </c>
      <c r="H1405" s="533">
        <v>-1</v>
      </c>
      <c r="I1405" s="532" t="s">
        <v>409</v>
      </c>
      <c r="J1405" s="532" t="s">
        <v>2207</v>
      </c>
      <c r="K1405" s="535">
        <v>-295.37</v>
      </c>
      <c r="L1405" s="536"/>
      <c r="M1405" s="537" t="s">
        <v>151</v>
      </c>
      <c r="N1405" s="537" t="s">
        <v>141</v>
      </c>
      <c r="O1405" s="538">
        <f t="shared" si="22"/>
        <v>-122.797155723958</v>
      </c>
    </row>
    <row r="1406" spans="1:15" s="225" customFormat="1" ht="31.5">
      <c r="A1406" s="532" t="s">
        <v>406</v>
      </c>
      <c r="B1406" s="533">
        <v>355</v>
      </c>
      <c r="C1406" s="532" t="s">
        <v>416</v>
      </c>
      <c r="D1406" s="532" t="s">
        <v>439</v>
      </c>
      <c r="E1406" s="533">
        <v>3550020</v>
      </c>
      <c r="F1406" s="533">
        <v>2389</v>
      </c>
      <c r="G1406" s="534">
        <v>32233</v>
      </c>
      <c r="H1406" s="533">
        <v>1</v>
      </c>
      <c r="I1406" s="532" t="s">
        <v>409</v>
      </c>
      <c r="J1406" s="532" t="s">
        <v>2208</v>
      </c>
      <c r="K1406" s="535">
        <v>362.73</v>
      </c>
      <c r="L1406" s="536"/>
      <c r="M1406" s="537" t="s">
        <v>151</v>
      </c>
      <c r="N1406" s="537" t="s">
        <v>141</v>
      </c>
      <c r="O1406" s="538">
        <f t="shared" si="22"/>
        <v>150.80140940431082</v>
      </c>
    </row>
    <row r="1407" spans="1:15" s="225" customFormat="1" ht="31.5">
      <c r="A1407" s="532" t="s">
        <v>406</v>
      </c>
      <c r="B1407" s="533">
        <v>355</v>
      </c>
      <c r="C1407" s="532" t="s">
        <v>416</v>
      </c>
      <c r="D1407" s="532" t="s">
        <v>439</v>
      </c>
      <c r="E1407" s="533">
        <v>3550020</v>
      </c>
      <c r="F1407" s="533">
        <v>2390</v>
      </c>
      <c r="G1407" s="534">
        <v>32233</v>
      </c>
      <c r="H1407" s="533">
        <v>-1</v>
      </c>
      <c r="I1407" s="532" t="s">
        <v>409</v>
      </c>
      <c r="J1407" s="532" t="s">
        <v>2208</v>
      </c>
      <c r="K1407" s="535">
        <v>-294.13</v>
      </c>
      <c r="L1407" s="536"/>
      <c r="M1407" s="537" t="s">
        <v>151</v>
      </c>
      <c r="N1407" s="537" t="s">
        <v>141</v>
      </c>
      <c r="O1407" s="538">
        <f t="shared" si="22"/>
        <v>-122.28163798993725</v>
      </c>
    </row>
    <row r="1408" spans="1:15" s="225" customFormat="1" ht="31.5">
      <c r="A1408" s="532" t="s">
        <v>406</v>
      </c>
      <c r="B1408" s="533">
        <v>355</v>
      </c>
      <c r="C1408" s="532" t="s">
        <v>416</v>
      </c>
      <c r="D1408" s="532" t="s">
        <v>439</v>
      </c>
      <c r="E1408" s="533">
        <v>3550020</v>
      </c>
      <c r="F1408" s="533">
        <v>2391</v>
      </c>
      <c r="G1408" s="534">
        <v>32477</v>
      </c>
      <c r="H1408" s="533">
        <v>-2</v>
      </c>
      <c r="I1408" s="532" t="s">
        <v>409</v>
      </c>
      <c r="J1408" s="532" t="s">
        <v>2043</v>
      </c>
      <c r="K1408" s="535">
        <v>-673.18</v>
      </c>
      <c r="L1408" s="536"/>
      <c r="M1408" s="537" t="s">
        <v>151</v>
      </c>
      <c r="N1408" s="537" t="s">
        <v>141</v>
      </c>
      <c r="O1408" s="538">
        <f t="shared" si="22"/>
        <v>-279.86792595813398</v>
      </c>
    </row>
    <row r="1409" spans="1:15" s="225" customFormat="1" ht="31.5">
      <c r="A1409" s="532" t="s">
        <v>406</v>
      </c>
      <c r="B1409" s="533">
        <v>355</v>
      </c>
      <c r="C1409" s="532" t="s">
        <v>416</v>
      </c>
      <c r="D1409" s="532" t="s">
        <v>439</v>
      </c>
      <c r="E1409" s="533">
        <v>3550020</v>
      </c>
      <c r="F1409" s="533">
        <v>2392</v>
      </c>
      <c r="G1409" s="534">
        <v>32477</v>
      </c>
      <c r="H1409" s="533">
        <v>-2</v>
      </c>
      <c r="I1409" s="532" t="s">
        <v>409</v>
      </c>
      <c r="J1409" s="532" t="s">
        <v>2128</v>
      </c>
      <c r="K1409" s="535">
        <v>-63.12</v>
      </c>
      <c r="L1409" s="536"/>
      <c r="M1409" s="537" t="s">
        <v>151</v>
      </c>
      <c r="N1409" s="537" t="s">
        <v>141</v>
      </c>
      <c r="O1409" s="538">
        <f t="shared" si="22"/>
        <v>-26.241515622088325</v>
      </c>
    </row>
    <row r="1410" spans="1:15" s="225" customFormat="1" ht="31.5">
      <c r="A1410" s="532" t="s">
        <v>406</v>
      </c>
      <c r="B1410" s="533">
        <v>355</v>
      </c>
      <c r="C1410" s="532" t="s">
        <v>416</v>
      </c>
      <c r="D1410" s="532" t="s">
        <v>439</v>
      </c>
      <c r="E1410" s="533">
        <v>3550020</v>
      </c>
      <c r="F1410" s="533">
        <v>2395</v>
      </c>
      <c r="G1410" s="534">
        <v>33024</v>
      </c>
      <c r="H1410" s="533">
        <v>2</v>
      </c>
      <c r="I1410" s="532" t="s">
        <v>409</v>
      </c>
      <c r="J1410" s="532" t="s">
        <v>2216</v>
      </c>
      <c r="K1410" s="535">
        <v>718.37</v>
      </c>
      <c r="L1410" s="536"/>
      <c r="M1410" s="537" t="s">
        <v>151</v>
      </c>
      <c r="N1410" s="537" t="s">
        <v>141</v>
      </c>
      <c r="O1410" s="538">
        <f t="shared" si="22"/>
        <v>298.65522144232557</v>
      </c>
    </row>
    <row r="1411" spans="1:15" s="225" customFormat="1" ht="31.5">
      <c r="A1411" s="532" t="s">
        <v>406</v>
      </c>
      <c r="B1411" s="533">
        <v>355</v>
      </c>
      <c r="C1411" s="532" t="s">
        <v>416</v>
      </c>
      <c r="D1411" s="532" t="s">
        <v>439</v>
      </c>
      <c r="E1411" s="533">
        <v>3550020</v>
      </c>
      <c r="F1411" s="533">
        <v>2396</v>
      </c>
      <c r="G1411" s="534">
        <v>33024</v>
      </c>
      <c r="H1411" s="533">
        <v>-2</v>
      </c>
      <c r="I1411" s="532" t="s">
        <v>409</v>
      </c>
      <c r="J1411" s="532" t="s">
        <v>2217</v>
      </c>
      <c r="K1411" s="535">
        <v>-591.16</v>
      </c>
      <c r="L1411" s="536"/>
      <c r="M1411" s="537" t="s">
        <v>151</v>
      </c>
      <c r="N1411" s="537" t="s">
        <v>141</v>
      </c>
      <c r="O1411" s="538">
        <f t="shared" si="22"/>
        <v>-245.76892229331011</v>
      </c>
    </row>
    <row r="1412" spans="1:15" s="225" customFormat="1" ht="31.5">
      <c r="A1412" s="532" t="s">
        <v>406</v>
      </c>
      <c r="B1412" s="533">
        <v>355</v>
      </c>
      <c r="C1412" s="532" t="s">
        <v>416</v>
      </c>
      <c r="D1412" s="532" t="s">
        <v>439</v>
      </c>
      <c r="E1412" s="533">
        <v>3550020</v>
      </c>
      <c r="F1412" s="533">
        <v>2404</v>
      </c>
      <c r="G1412" s="534">
        <v>34303</v>
      </c>
      <c r="H1412" s="533">
        <v>-1</v>
      </c>
      <c r="I1412" s="532" t="s">
        <v>409</v>
      </c>
      <c r="J1412" s="532" t="s">
        <v>2217</v>
      </c>
      <c r="K1412" s="535">
        <v>-296.89999999999998</v>
      </c>
      <c r="L1412" s="536"/>
      <c r="M1412" s="537" t="s">
        <v>151</v>
      </c>
      <c r="N1412" s="537" t="s">
        <v>141</v>
      </c>
      <c r="O1412" s="538">
        <f t="shared" si="22"/>
        <v>-123.43323808932229</v>
      </c>
    </row>
    <row r="1413" spans="1:15" s="225" customFormat="1" ht="31.5">
      <c r="A1413" s="532" t="s">
        <v>406</v>
      </c>
      <c r="B1413" s="533">
        <v>355</v>
      </c>
      <c r="C1413" s="532" t="s">
        <v>416</v>
      </c>
      <c r="D1413" s="532" t="s">
        <v>439</v>
      </c>
      <c r="E1413" s="533">
        <v>3550020</v>
      </c>
      <c r="F1413" s="533">
        <v>2405</v>
      </c>
      <c r="G1413" s="534">
        <v>34303</v>
      </c>
      <c r="H1413" s="533">
        <v>1</v>
      </c>
      <c r="I1413" s="532" t="s">
        <v>409</v>
      </c>
      <c r="J1413" s="532" t="s">
        <v>2216</v>
      </c>
      <c r="K1413" s="535">
        <v>390.25</v>
      </c>
      <c r="L1413" s="536"/>
      <c r="M1413" s="537" t="s">
        <v>151</v>
      </c>
      <c r="N1413" s="537" t="s">
        <v>141</v>
      </c>
      <c r="O1413" s="538">
        <f t="shared" si="22"/>
        <v>162.24257717870674</v>
      </c>
    </row>
    <row r="1414" spans="1:15" s="225" customFormat="1" ht="31.5">
      <c r="A1414" s="532" t="s">
        <v>406</v>
      </c>
      <c r="B1414" s="533">
        <v>355</v>
      </c>
      <c r="C1414" s="532" t="s">
        <v>416</v>
      </c>
      <c r="D1414" s="532" t="s">
        <v>439</v>
      </c>
      <c r="E1414" s="533">
        <v>3550020</v>
      </c>
      <c r="F1414" s="533">
        <v>2409</v>
      </c>
      <c r="G1414" s="534">
        <v>34668</v>
      </c>
      <c r="H1414" s="533">
        <v>1</v>
      </c>
      <c r="I1414" s="532" t="s">
        <v>409</v>
      </c>
      <c r="J1414" s="532" t="s">
        <v>2216</v>
      </c>
      <c r="K1414" s="535">
        <v>793.88</v>
      </c>
      <c r="L1414" s="536"/>
      <c r="M1414" s="537" t="s">
        <v>151</v>
      </c>
      <c r="N1414" s="537" t="s">
        <v>141</v>
      </c>
      <c r="O1414" s="538">
        <f t="shared" si="22"/>
        <v>330.04775700354054</v>
      </c>
    </row>
    <row r="1415" spans="1:15" s="225" customFormat="1" ht="31.5">
      <c r="A1415" s="532" t="s">
        <v>406</v>
      </c>
      <c r="B1415" s="533">
        <v>355</v>
      </c>
      <c r="C1415" s="532" t="s">
        <v>416</v>
      </c>
      <c r="D1415" s="532" t="s">
        <v>439</v>
      </c>
      <c r="E1415" s="533">
        <v>3550020</v>
      </c>
      <c r="F1415" s="533">
        <v>2410</v>
      </c>
      <c r="G1415" s="534">
        <v>34668</v>
      </c>
      <c r="H1415" s="533">
        <v>-1</v>
      </c>
      <c r="I1415" s="532" t="s">
        <v>409</v>
      </c>
      <c r="J1415" s="532" t="s">
        <v>2217</v>
      </c>
      <c r="K1415" s="535">
        <v>-297.16000000000003</v>
      </c>
      <c r="L1415" s="536"/>
      <c r="M1415" s="537" t="s">
        <v>151</v>
      </c>
      <c r="N1415" s="537" t="s">
        <v>141</v>
      </c>
      <c r="O1415" s="538">
        <f t="shared" si="22"/>
        <v>-123.54133051742343</v>
      </c>
    </row>
    <row r="1416" spans="1:15" s="225" customFormat="1" ht="31.5">
      <c r="A1416" s="532" t="s">
        <v>406</v>
      </c>
      <c r="B1416" s="533">
        <v>355</v>
      </c>
      <c r="C1416" s="532" t="s">
        <v>416</v>
      </c>
      <c r="D1416" s="532" t="s">
        <v>439</v>
      </c>
      <c r="E1416" s="533">
        <v>3550020</v>
      </c>
      <c r="F1416" s="533">
        <v>7788</v>
      </c>
      <c r="G1416" s="534">
        <v>30925</v>
      </c>
      <c r="H1416" s="533">
        <v>-2</v>
      </c>
      <c r="I1416" s="532" t="s">
        <v>409</v>
      </c>
      <c r="J1416" s="532" t="s">
        <v>2036</v>
      </c>
      <c r="K1416" s="535">
        <v>-155.38999999999999</v>
      </c>
      <c r="L1416" s="536"/>
      <c r="M1416" s="537" t="s">
        <v>151</v>
      </c>
      <c r="N1416" s="537" t="s">
        <v>141</v>
      </c>
      <c r="O1416" s="538">
        <f t="shared" si="22"/>
        <v>-64.601855394745002</v>
      </c>
    </row>
    <row r="1417" spans="1:15" s="225" customFormat="1" ht="31.5">
      <c r="A1417" s="532" t="s">
        <v>406</v>
      </c>
      <c r="B1417" s="533">
        <v>355</v>
      </c>
      <c r="C1417" s="532" t="s">
        <v>416</v>
      </c>
      <c r="D1417" s="532" t="s">
        <v>439</v>
      </c>
      <c r="E1417" s="533">
        <v>3550020</v>
      </c>
      <c r="F1417" s="533">
        <v>8347</v>
      </c>
      <c r="G1417" s="534">
        <v>35795</v>
      </c>
      <c r="H1417" s="533">
        <v>2</v>
      </c>
      <c r="I1417" s="532" t="s">
        <v>409</v>
      </c>
      <c r="J1417" s="532" t="s">
        <v>2255</v>
      </c>
      <c r="K1417" s="535">
        <v>984.84</v>
      </c>
      <c r="L1417" s="536"/>
      <c r="M1417" s="537" t="s">
        <v>151</v>
      </c>
      <c r="N1417" s="537" t="s">
        <v>141</v>
      </c>
      <c r="O1417" s="538">
        <f t="shared" si="22"/>
        <v>409.43748804273554</v>
      </c>
    </row>
    <row r="1418" spans="1:15" s="225" customFormat="1" ht="31.5">
      <c r="A1418" s="532" t="s">
        <v>406</v>
      </c>
      <c r="B1418" s="533">
        <v>355</v>
      </c>
      <c r="C1418" s="532" t="s">
        <v>416</v>
      </c>
      <c r="D1418" s="532" t="s">
        <v>439</v>
      </c>
      <c r="E1418" s="533">
        <v>3550020</v>
      </c>
      <c r="F1418" s="533">
        <v>8496</v>
      </c>
      <c r="G1418" s="534">
        <v>36280</v>
      </c>
      <c r="H1418" s="542">
        <v>-10</v>
      </c>
      <c r="I1418" s="532" t="s">
        <v>409</v>
      </c>
      <c r="J1418" s="532" t="s">
        <v>2256</v>
      </c>
      <c r="K1418" s="535">
        <v>-3020.96</v>
      </c>
      <c r="L1418" s="536"/>
      <c r="M1418" s="537" t="s">
        <v>151</v>
      </c>
      <c r="N1418" s="537" t="s">
        <v>141</v>
      </c>
      <c r="O1418" s="538">
        <f t="shared" si="22"/>
        <v>-1255.9342369091246</v>
      </c>
    </row>
    <row r="1419" spans="1:15" s="225" customFormat="1" ht="31.5">
      <c r="A1419" s="532" t="s">
        <v>406</v>
      </c>
      <c r="B1419" s="533">
        <v>355</v>
      </c>
      <c r="C1419" s="532" t="s">
        <v>416</v>
      </c>
      <c r="D1419" s="532" t="s">
        <v>439</v>
      </c>
      <c r="E1419" s="533">
        <v>3550020</v>
      </c>
      <c r="F1419" s="533">
        <v>8499</v>
      </c>
      <c r="G1419" s="534">
        <v>36280</v>
      </c>
      <c r="H1419" s="533">
        <v>10</v>
      </c>
      <c r="I1419" s="532" t="s">
        <v>409</v>
      </c>
      <c r="J1419" s="532" t="s">
        <v>2257</v>
      </c>
      <c r="K1419" s="535">
        <v>4669.53</v>
      </c>
      <c r="L1419" s="536"/>
      <c r="M1419" s="537" t="s">
        <v>151</v>
      </c>
      <c r="N1419" s="537" t="s">
        <v>141</v>
      </c>
      <c r="O1419" s="538">
        <f t="shared" si="22"/>
        <v>1941.3109068886263</v>
      </c>
    </row>
    <row r="1420" spans="1:15" s="225" customFormat="1" ht="31.5">
      <c r="A1420" s="532" t="s">
        <v>406</v>
      </c>
      <c r="B1420" s="533">
        <v>355</v>
      </c>
      <c r="C1420" s="532" t="s">
        <v>416</v>
      </c>
      <c r="D1420" s="532" t="s">
        <v>439</v>
      </c>
      <c r="E1420" s="533">
        <v>3550020</v>
      </c>
      <c r="F1420" s="533">
        <v>8592</v>
      </c>
      <c r="G1420" s="534">
        <v>36068</v>
      </c>
      <c r="H1420" s="533">
        <v>-1</v>
      </c>
      <c r="I1420" s="532" t="s">
        <v>409</v>
      </c>
      <c r="J1420" s="532" t="s">
        <v>2258</v>
      </c>
      <c r="K1420" s="535">
        <v>-134.62</v>
      </c>
      <c r="L1420" s="536"/>
      <c r="M1420" s="537" t="s">
        <v>151</v>
      </c>
      <c r="N1420" s="537" t="s">
        <v>141</v>
      </c>
      <c r="O1420" s="538">
        <f t="shared" si="22"/>
        <v>-55.966933349897502</v>
      </c>
    </row>
    <row r="1421" spans="1:15" s="225" customFormat="1" ht="31.5">
      <c r="A1421" s="532" t="s">
        <v>406</v>
      </c>
      <c r="B1421" s="533">
        <v>355</v>
      </c>
      <c r="C1421" s="532" t="s">
        <v>416</v>
      </c>
      <c r="D1421" s="532" t="s">
        <v>439</v>
      </c>
      <c r="E1421" s="533">
        <v>3550020</v>
      </c>
      <c r="F1421" s="533">
        <v>8593</v>
      </c>
      <c r="G1421" s="534">
        <v>36068</v>
      </c>
      <c r="H1421" s="533">
        <v>-1</v>
      </c>
      <c r="I1421" s="532" t="s">
        <v>409</v>
      </c>
      <c r="J1421" s="532" t="s">
        <v>2259</v>
      </c>
      <c r="K1421" s="535">
        <v>-278.97000000000003</v>
      </c>
      <c r="L1421" s="536"/>
      <c r="M1421" s="537" t="s">
        <v>151</v>
      </c>
      <c r="N1421" s="537" t="s">
        <v>141</v>
      </c>
      <c r="O1421" s="538">
        <f t="shared" si="22"/>
        <v>-115.97901795142555</v>
      </c>
    </row>
    <row r="1422" spans="1:15" s="225" customFormat="1" ht="31.5">
      <c r="A1422" s="532" t="s">
        <v>406</v>
      </c>
      <c r="B1422" s="533">
        <v>355</v>
      </c>
      <c r="C1422" s="532" t="s">
        <v>416</v>
      </c>
      <c r="D1422" s="532" t="s">
        <v>439</v>
      </c>
      <c r="E1422" s="533">
        <v>3550020</v>
      </c>
      <c r="F1422" s="533">
        <v>9478</v>
      </c>
      <c r="G1422" s="534">
        <v>37468</v>
      </c>
      <c r="H1422" s="533">
        <v>-1</v>
      </c>
      <c r="I1422" s="532" t="s">
        <v>409</v>
      </c>
      <c r="J1422" s="532" t="s">
        <v>2260</v>
      </c>
      <c r="K1422" s="535">
        <v>-308.08999999999997</v>
      </c>
      <c r="L1422" s="536"/>
      <c r="M1422" s="537" t="s">
        <v>151</v>
      </c>
      <c r="N1422" s="537" t="s">
        <v>141</v>
      </c>
      <c r="O1422" s="538">
        <f t="shared" si="22"/>
        <v>-128.08536989875145</v>
      </c>
    </row>
    <row r="1423" spans="1:15" s="225" customFormat="1" ht="31.5">
      <c r="A1423" s="532" t="s">
        <v>406</v>
      </c>
      <c r="B1423" s="533">
        <v>355</v>
      </c>
      <c r="C1423" s="532" t="s">
        <v>416</v>
      </c>
      <c r="D1423" s="532" t="s">
        <v>439</v>
      </c>
      <c r="E1423" s="533">
        <v>3550020</v>
      </c>
      <c r="F1423" s="533">
        <v>10054</v>
      </c>
      <c r="G1423" s="534">
        <v>37468</v>
      </c>
      <c r="H1423" s="533">
        <v>1</v>
      </c>
      <c r="I1423" s="532" t="s">
        <v>409</v>
      </c>
      <c r="J1423" s="532" t="s">
        <v>2258</v>
      </c>
      <c r="K1423" s="535">
        <v>1175.3499999999999</v>
      </c>
      <c r="L1423" s="536"/>
      <c r="M1423" s="537" t="s">
        <v>151</v>
      </c>
      <c r="N1423" s="537" t="s">
        <v>141</v>
      </c>
      <c r="O1423" s="538">
        <f t="shared" si="22"/>
        <v>488.64013603329391</v>
      </c>
    </row>
    <row r="1424" spans="1:15" s="225" customFormat="1" ht="31.5">
      <c r="A1424" s="532" t="s">
        <v>406</v>
      </c>
      <c r="B1424" s="533">
        <v>355</v>
      </c>
      <c r="C1424" s="532" t="s">
        <v>416</v>
      </c>
      <c r="D1424" s="532" t="s">
        <v>439</v>
      </c>
      <c r="E1424" s="533">
        <v>3550020</v>
      </c>
      <c r="F1424" s="533">
        <v>10459</v>
      </c>
      <c r="G1424" s="534">
        <v>37772</v>
      </c>
      <c r="H1424" s="533">
        <v>-2</v>
      </c>
      <c r="I1424" s="532" t="s">
        <v>409</v>
      </c>
      <c r="J1424" s="532" t="s">
        <v>2261</v>
      </c>
      <c r="K1424" s="535">
        <v>-620.86</v>
      </c>
      <c r="L1424" s="536"/>
      <c r="M1424" s="537" t="s">
        <v>151</v>
      </c>
      <c r="N1424" s="537" t="s">
        <v>141</v>
      </c>
      <c r="O1424" s="538">
        <f t="shared" si="22"/>
        <v>-258.11640350332317</v>
      </c>
    </row>
    <row r="1425" spans="1:15" s="225" customFormat="1" ht="31.5">
      <c r="A1425" s="532" t="s">
        <v>406</v>
      </c>
      <c r="B1425" s="533">
        <v>355</v>
      </c>
      <c r="C1425" s="532" t="s">
        <v>416</v>
      </c>
      <c r="D1425" s="532" t="s">
        <v>439</v>
      </c>
      <c r="E1425" s="533">
        <v>3550020</v>
      </c>
      <c r="F1425" s="533">
        <v>11134</v>
      </c>
      <c r="G1425" s="534">
        <v>38352</v>
      </c>
      <c r="H1425" s="533">
        <v>1</v>
      </c>
      <c r="I1425" s="532" t="s">
        <v>409</v>
      </c>
      <c r="J1425" s="532" t="s">
        <v>2262</v>
      </c>
      <c r="K1425" s="535">
        <v>856.85</v>
      </c>
      <c r="L1425" s="536"/>
      <c r="M1425" s="537" t="s">
        <v>151</v>
      </c>
      <c r="N1425" s="537" t="s">
        <v>141</v>
      </c>
      <c r="O1425" s="538">
        <f t="shared" si="22"/>
        <v>356.22691160941667</v>
      </c>
    </row>
    <row r="1426" spans="1:15" s="225" customFormat="1" ht="31.5">
      <c r="A1426" s="532" t="s">
        <v>406</v>
      </c>
      <c r="B1426" s="533">
        <v>355</v>
      </c>
      <c r="C1426" s="532" t="s">
        <v>416</v>
      </c>
      <c r="D1426" s="532" t="s">
        <v>439</v>
      </c>
      <c r="E1426" s="533">
        <v>3550020</v>
      </c>
      <c r="F1426" s="533">
        <v>11135</v>
      </c>
      <c r="G1426" s="534">
        <v>38352</v>
      </c>
      <c r="H1426" s="533">
        <v>1</v>
      </c>
      <c r="I1426" s="532" t="s">
        <v>409</v>
      </c>
      <c r="J1426" s="532" t="s">
        <v>2263</v>
      </c>
      <c r="K1426" s="535">
        <v>756.06</v>
      </c>
      <c r="L1426" s="536"/>
      <c r="M1426" s="537" t="s">
        <v>151</v>
      </c>
      <c r="N1426" s="537" t="s">
        <v>141</v>
      </c>
      <c r="O1426" s="538">
        <f t="shared" si="22"/>
        <v>314.32446611590774</v>
      </c>
    </row>
    <row r="1427" spans="1:15" s="225" customFormat="1" ht="31.5">
      <c r="A1427" s="532" t="s">
        <v>406</v>
      </c>
      <c r="B1427" s="533">
        <v>355</v>
      </c>
      <c r="C1427" s="532" t="s">
        <v>416</v>
      </c>
      <c r="D1427" s="532" t="s">
        <v>439</v>
      </c>
      <c r="E1427" s="533">
        <v>3550020</v>
      </c>
      <c r="F1427" s="533">
        <v>12111</v>
      </c>
      <c r="G1427" s="534">
        <v>38717</v>
      </c>
      <c r="H1427" s="533">
        <v>1</v>
      </c>
      <c r="I1427" s="532" t="s">
        <v>409</v>
      </c>
      <c r="J1427" s="532" t="s">
        <v>2264</v>
      </c>
      <c r="K1427" s="535">
        <v>2040.8</v>
      </c>
      <c r="L1427" s="536"/>
      <c r="M1427" s="537" t="s">
        <v>151</v>
      </c>
      <c r="N1427" s="537" t="s">
        <v>141</v>
      </c>
      <c r="O1427" s="538">
        <f t="shared" si="22"/>
        <v>848.44241257220938</v>
      </c>
    </row>
    <row r="1428" spans="1:15" s="225" customFormat="1" ht="31.5">
      <c r="A1428" s="532" t="s">
        <v>406</v>
      </c>
      <c r="B1428" s="533">
        <v>355</v>
      </c>
      <c r="C1428" s="532" t="s">
        <v>416</v>
      </c>
      <c r="D1428" s="532" t="s">
        <v>439</v>
      </c>
      <c r="E1428" s="533">
        <v>3550020</v>
      </c>
      <c r="F1428" s="533">
        <v>13265</v>
      </c>
      <c r="G1428" s="534">
        <v>39813</v>
      </c>
      <c r="H1428" s="533">
        <v>39</v>
      </c>
      <c r="I1428" s="532" t="s">
        <v>409</v>
      </c>
      <c r="J1428" s="532" t="s">
        <v>2265</v>
      </c>
      <c r="K1428" s="535">
        <v>12336.58</v>
      </c>
      <c r="L1428" s="536"/>
      <c r="M1428" s="537" t="s">
        <v>151</v>
      </c>
      <c r="N1428" s="537" t="s">
        <v>141</v>
      </c>
      <c r="O1428" s="538">
        <f t="shared" si="22"/>
        <v>5128.8111025529533</v>
      </c>
    </row>
    <row r="1429" spans="1:15" s="225" customFormat="1" ht="31.5">
      <c r="A1429" s="532" t="s">
        <v>406</v>
      </c>
      <c r="B1429" s="533">
        <v>355</v>
      </c>
      <c r="C1429" s="532" t="s">
        <v>416</v>
      </c>
      <c r="D1429" s="532" t="s">
        <v>439</v>
      </c>
      <c r="E1429" s="533">
        <v>3550020</v>
      </c>
      <c r="F1429" s="533">
        <v>13266</v>
      </c>
      <c r="G1429" s="534">
        <v>39813</v>
      </c>
      <c r="H1429" s="533">
        <v>2</v>
      </c>
      <c r="I1429" s="532" t="s">
        <v>409</v>
      </c>
      <c r="J1429" s="532" t="s">
        <v>2266</v>
      </c>
      <c r="K1429" s="535">
        <v>2671.93</v>
      </c>
      <c r="L1429" s="536"/>
      <c r="M1429" s="537" t="s">
        <v>151</v>
      </c>
      <c r="N1429" s="537" t="s">
        <v>141</v>
      </c>
      <c r="O1429" s="538">
        <f t="shared" si="22"/>
        <v>1110.8284669855268</v>
      </c>
    </row>
    <row r="1430" spans="1:15" s="225" customFormat="1" ht="31.5">
      <c r="A1430" s="532" t="s">
        <v>406</v>
      </c>
      <c r="B1430" s="533">
        <v>355</v>
      </c>
      <c r="C1430" s="532" t="s">
        <v>416</v>
      </c>
      <c r="D1430" s="532" t="s">
        <v>439</v>
      </c>
      <c r="E1430" s="533">
        <v>3550020</v>
      </c>
      <c r="F1430" s="533">
        <v>13277</v>
      </c>
      <c r="G1430" s="534">
        <v>39813</v>
      </c>
      <c r="H1430" s="533">
        <v>1</v>
      </c>
      <c r="I1430" s="532" t="s">
        <v>409</v>
      </c>
      <c r="J1430" s="532" t="s">
        <v>2267</v>
      </c>
      <c r="K1430" s="535">
        <v>1759.55</v>
      </c>
      <c r="L1430" s="536"/>
      <c r="M1430" s="537" t="s">
        <v>151</v>
      </c>
      <c r="N1430" s="537" t="s">
        <v>141</v>
      </c>
      <c r="O1430" s="538">
        <f t="shared" si="22"/>
        <v>731.5155071743585</v>
      </c>
    </row>
    <row r="1431" spans="1:15" s="225" customFormat="1" ht="31.5">
      <c r="A1431" s="532" t="s">
        <v>406</v>
      </c>
      <c r="B1431" s="533">
        <v>355</v>
      </c>
      <c r="C1431" s="532" t="s">
        <v>416</v>
      </c>
      <c r="D1431" s="532" t="s">
        <v>439</v>
      </c>
      <c r="E1431" s="533">
        <v>3550020</v>
      </c>
      <c r="F1431" s="533">
        <v>13303</v>
      </c>
      <c r="G1431" s="534">
        <v>39813</v>
      </c>
      <c r="H1431" s="533">
        <v>-2</v>
      </c>
      <c r="I1431" s="532" t="s">
        <v>409</v>
      </c>
      <c r="J1431" s="532" t="s">
        <v>2268</v>
      </c>
      <c r="K1431" s="535">
        <v>-401.72</v>
      </c>
      <c r="L1431" s="536"/>
      <c r="M1431" s="537" t="s">
        <v>151</v>
      </c>
      <c r="N1431" s="537" t="s">
        <v>141</v>
      </c>
      <c r="O1431" s="538">
        <f t="shared" si="22"/>
        <v>-167.01111621839866</v>
      </c>
    </row>
    <row r="1432" spans="1:15" s="225" customFormat="1" ht="31.5">
      <c r="A1432" s="532" t="s">
        <v>406</v>
      </c>
      <c r="B1432" s="533">
        <v>355</v>
      </c>
      <c r="C1432" s="532" t="s">
        <v>416</v>
      </c>
      <c r="D1432" s="532" t="s">
        <v>439</v>
      </c>
      <c r="E1432" s="533">
        <v>3550020</v>
      </c>
      <c r="F1432" s="533">
        <v>13304</v>
      </c>
      <c r="G1432" s="534">
        <v>39813</v>
      </c>
      <c r="H1432" s="533">
        <v>-1</v>
      </c>
      <c r="I1432" s="532" t="s">
        <v>409</v>
      </c>
      <c r="J1432" s="532" t="s">
        <v>2269</v>
      </c>
      <c r="K1432" s="535">
        <v>-200.86</v>
      </c>
      <c r="L1432" s="536"/>
      <c r="M1432" s="537" t="s">
        <v>151</v>
      </c>
      <c r="N1432" s="537" t="s">
        <v>141</v>
      </c>
      <c r="O1432" s="538">
        <f t="shared" si="22"/>
        <v>-83.505558109199328</v>
      </c>
    </row>
    <row r="1433" spans="1:15" s="225" customFormat="1" ht="31.5">
      <c r="A1433" s="532" t="s">
        <v>406</v>
      </c>
      <c r="B1433" s="533">
        <v>355</v>
      </c>
      <c r="C1433" s="532" t="s">
        <v>416</v>
      </c>
      <c r="D1433" s="532" t="s">
        <v>2270</v>
      </c>
      <c r="E1433" s="533">
        <v>3550024</v>
      </c>
      <c r="F1433" s="533">
        <v>8360</v>
      </c>
      <c r="G1433" s="534">
        <v>35795</v>
      </c>
      <c r="H1433" s="533">
        <v>-1</v>
      </c>
      <c r="I1433" s="532" t="s">
        <v>409</v>
      </c>
      <c r="J1433" s="532" t="s">
        <v>2271</v>
      </c>
      <c r="K1433" s="535">
        <v>-10.64</v>
      </c>
      <c r="L1433" s="536"/>
      <c r="M1433" s="537" t="s">
        <v>151</v>
      </c>
      <c r="N1433" s="537" t="s">
        <v>141</v>
      </c>
      <c r="O1433" s="538">
        <f t="shared" si="22"/>
        <v>-4.4234747499844707</v>
      </c>
    </row>
    <row r="1434" spans="1:15" s="225" customFormat="1" ht="31.5">
      <c r="A1434" s="532" t="s">
        <v>406</v>
      </c>
      <c r="B1434" s="533">
        <v>355</v>
      </c>
      <c r="C1434" s="532" t="s">
        <v>416</v>
      </c>
      <c r="D1434" s="532" t="s">
        <v>2270</v>
      </c>
      <c r="E1434" s="533">
        <v>3550024</v>
      </c>
      <c r="F1434" s="533">
        <v>10055</v>
      </c>
      <c r="G1434" s="534">
        <v>37468</v>
      </c>
      <c r="H1434" s="533">
        <v>5</v>
      </c>
      <c r="I1434" s="532" t="s">
        <v>409</v>
      </c>
      <c r="J1434" s="532" t="s">
        <v>2272</v>
      </c>
      <c r="K1434" s="535">
        <v>219.41</v>
      </c>
      <c r="L1434" s="536"/>
      <c r="M1434" s="537" t="s">
        <v>151</v>
      </c>
      <c r="N1434" s="537" t="s">
        <v>141</v>
      </c>
      <c r="O1434" s="538">
        <f t="shared" ref="O1434:O1497" si="23">+K1434*E$3012</f>
        <v>91.217537114106449</v>
      </c>
    </row>
    <row r="1435" spans="1:15" s="225" customFormat="1" ht="31.5">
      <c r="A1435" s="532" t="s">
        <v>406</v>
      </c>
      <c r="B1435" s="533">
        <v>355</v>
      </c>
      <c r="C1435" s="532" t="s">
        <v>416</v>
      </c>
      <c r="D1435" s="532" t="s">
        <v>2270</v>
      </c>
      <c r="E1435" s="533">
        <v>3550024</v>
      </c>
      <c r="F1435" s="533">
        <v>10460</v>
      </c>
      <c r="G1435" s="534">
        <v>37772</v>
      </c>
      <c r="H1435" s="533">
        <v>-5</v>
      </c>
      <c r="I1435" s="532" t="s">
        <v>409</v>
      </c>
      <c r="J1435" s="532" t="s">
        <v>2273</v>
      </c>
      <c r="K1435" s="535">
        <v>-443.8</v>
      </c>
      <c r="L1435" s="536"/>
      <c r="M1435" s="537" t="s">
        <v>151</v>
      </c>
      <c r="N1435" s="537" t="s">
        <v>141</v>
      </c>
      <c r="O1435" s="538">
        <f t="shared" si="23"/>
        <v>-184.50545996645752</v>
      </c>
    </row>
    <row r="1436" spans="1:15" s="225" customFormat="1" ht="31.5">
      <c r="A1436" s="532" t="s">
        <v>406</v>
      </c>
      <c r="B1436" s="533">
        <v>355</v>
      </c>
      <c r="C1436" s="532" t="s">
        <v>416</v>
      </c>
      <c r="D1436" s="532" t="s">
        <v>2270</v>
      </c>
      <c r="E1436" s="533">
        <v>3550024</v>
      </c>
      <c r="F1436" s="533">
        <v>10461</v>
      </c>
      <c r="G1436" s="534">
        <v>37772</v>
      </c>
      <c r="H1436" s="533">
        <v>-1</v>
      </c>
      <c r="I1436" s="532" t="s">
        <v>409</v>
      </c>
      <c r="J1436" s="532" t="s">
        <v>2274</v>
      </c>
      <c r="K1436" s="535">
        <v>-88.7</v>
      </c>
      <c r="L1436" s="536"/>
      <c r="M1436" s="537" t="s">
        <v>151</v>
      </c>
      <c r="N1436" s="537" t="s">
        <v>141</v>
      </c>
      <c r="O1436" s="538">
        <f t="shared" si="23"/>
        <v>-36.876147586806631</v>
      </c>
    </row>
    <row r="1437" spans="1:15" s="225" customFormat="1" ht="31.5">
      <c r="A1437" s="532" t="s">
        <v>406</v>
      </c>
      <c r="B1437" s="533">
        <v>355</v>
      </c>
      <c r="C1437" s="532" t="s">
        <v>416</v>
      </c>
      <c r="D1437" s="532" t="s">
        <v>2270</v>
      </c>
      <c r="E1437" s="533">
        <v>3550024</v>
      </c>
      <c r="F1437" s="533">
        <v>10983</v>
      </c>
      <c r="G1437" s="534">
        <v>37925</v>
      </c>
      <c r="H1437" s="533">
        <v>-3</v>
      </c>
      <c r="I1437" s="532" t="s">
        <v>409</v>
      </c>
      <c r="J1437" s="532" t="s">
        <v>2275</v>
      </c>
      <c r="K1437" s="535">
        <v>-265.81</v>
      </c>
      <c r="L1437" s="536"/>
      <c r="M1437" s="537" t="s">
        <v>151</v>
      </c>
      <c r="N1437" s="537" t="s">
        <v>141</v>
      </c>
      <c r="O1437" s="538">
        <f t="shared" si="23"/>
        <v>-110.50787812907633</v>
      </c>
    </row>
    <row r="1438" spans="1:15" s="225" customFormat="1" ht="31.5">
      <c r="A1438" s="532" t="s">
        <v>406</v>
      </c>
      <c r="B1438" s="533">
        <v>355</v>
      </c>
      <c r="C1438" s="532" t="s">
        <v>416</v>
      </c>
      <c r="D1438" s="532" t="s">
        <v>2276</v>
      </c>
      <c r="E1438" s="533">
        <v>3550025</v>
      </c>
      <c r="F1438" s="533">
        <v>8497</v>
      </c>
      <c r="G1438" s="534">
        <v>36280</v>
      </c>
      <c r="H1438" s="533">
        <v>-5</v>
      </c>
      <c r="I1438" s="532" t="s">
        <v>409</v>
      </c>
      <c r="J1438" s="532" t="s">
        <v>2277</v>
      </c>
      <c r="K1438" s="535">
        <v>-1723.05</v>
      </c>
      <c r="L1438" s="536"/>
      <c r="M1438" s="537" t="s">
        <v>151</v>
      </c>
      <c r="N1438" s="537" t="s">
        <v>141</v>
      </c>
      <c r="O1438" s="538">
        <f t="shared" si="23"/>
        <v>-716.34099322939301</v>
      </c>
    </row>
    <row r="1439" spans="1:15" s="225" customFormat="1" ht="31.5">
      <c r="A1439" s="532" t="s">
        <v>406</v>
      </c>
      <c r="B1439" s="533">
        <v>355</v>
      </c>
      <c r="C1439" s="532" t="s">
        <v>416</v>
      </c>
      <c r="D1439" s="532" t="s">
        <v>2276</v>
      </c>
      <c r="E1439" s="533">
        <v>3550025</v>
      </c>
      <c r="F1439" s="533">
        <v>8500</v>
      </c>
      <c r="G1439" s="534">
        <v>36280</v>
      </c>
      <c r="H1439" s="533">
        <v>5</v>
      </c>
      <c r="I1439" s="532" t="s">
        <v>409</v>
      </c>
      <c r="J1439" s="532" t="s">
        <v>2278</v>
      </c>
      <c r="K1439" s="535">
        <v>1137.44</v>
      </c>
      <c r="L1439" s="536"/>
      <c r="M1439" s="537" t="s">
        <v>151</v>
      </c>
      <c r="N1439" s="537" t="s">
        <v>141</v>
      </c>
      <c r="O1439" s="538">
        <f t="shared" si="23"/>
        <v>472.87942853593387</v>
      </c>
    </row>
    <row r="1440" spans="1:15" s="225" customFormat="1" ht="31.5">
      <c r="A1440" s="532" t="s">
        <v>406</v>
      </c>
      <c r="B1440" s="533">
        <v>355</v>
      </c>
      <c r="C1440" s="532" t="s">
        <v>416</v>
      </c>
      <c r="D1440" s="532" t="s">
        <v>424</v>
      </c>
      <c r="E1440" s="533">
        <v>3550027</v>
      </c>
      <c r="F1440" s="533">
        <v>8341</v>
      </c>
      <c r="G1440" s="534">
        <v>35795</v>
      </c>
      <c r="H1440" s="539"/>
      <c r="I1440" s="532" t="s">
        <v>409</v>
      </c>
      <c r="J1440" s="532" t="s">
        <v>424</v>
      </c>
      <c r="K1440" s="535">
        <v>1483.35</v>
      </c>
      <c r="L1440" s="536"/>
      <c r="M1440" s="537" t="s">
        <v>151</v>
      </c>
      <c r="N1440" s="537" t="s">
        <v>141</v>
      </c>
      <c r="O1440" s="538">
        <f t="shared" si="23"/>
        <v>616.68808932231809</v>
      </c>
    </row>
    <row r="1441" spans="1:15" s="225" customFormat="1" ht="31.5">
      <c r="A1441" s="532" t="s">
        <v>406</v>
      </c>
      <c r="B1441" s="533">
        <v>355</v>
      </c>
      <c r="C1441" s="532" t="s">
        <v>416</v>
      </c>
      <c r="D1441" s="532" t="s">
        <v>424</v>
      </c>
      <c r="E1441" s="533">
        <v>3550027</v>
      </c>
      <c r="F1441" s="533">
        <v>8348</v>
      </c>
      <c r="G1441" s="534">
        <v>35795</v>
      </c>
      <c r="H1441" s="539"/>
      <c r="I1441" s="532" t="s">
        <v>409</v>
      </c>
      <c r="J1441" s="532" t="s">
        <v>424</v>
      </c>
      <c r="K1441" s="535">
        <v>475.45</v>
      </c>
      <c r="L1441" s="536"/>
      <c r="M1441" s="537" t="s">
        <v>151</v>
      </c>
      <c r="N1441" s="537" t="s">
        <v>141</v>
      </c>
      <c r="O1441" s="538">
        <f t="shared" si="23"/>
        <v>197.663634387229</v>
      </c>
    </row>
    <row r="1442" spans="1:15" s="225" customFormat="1" ht="31.5">
      <c r="A1442" s="532" t="s">
        <v>406</v>
      </c>
      <c r="B1442" s="533">
        <v>355</v>
      </c>
      <c r="C1442" s="532" t="s">
        <v>416</v>
      </c>
      <c r="D1442" s="532" t="s">
        <v>424</v>
      </c>
      <c r="E1442" s="533">
        <v>3550027</v>
      </c>
      <c r="F1442" s="533">
        <v>8356</v>
      </c>
      <c r="G1442" s="534">
        <v>35795</v>
      </c>
      <c r="H1442" s="539"/>
      <c r="I1442" s="532" t="s">
        <v>409</v>
      </c>
      <c r="J1442" s="532" t="s">
        <v>424</v>
      </c>
      <c r="K1442" s="535">
        <v>540.54999999999995</v>
      </c>
      <c r="L1442" s="536"/>
      <c r="M1442" s="537" t="s">
        <v>151</v>
      </c>
      <c r="N1442" s="537" t="s">
        <v>141</v>
      </c>
      <c r="O1442" s="538">
        <f t="shared" si="23"/>
        <v>224.72831542331818</v>
      </c>
    </row>
    <row r="1443" spans="1:15" s="225" customFormat="1" ht="31.5">
      <c r="A1443" s="532" t="s">
        <v>406</v>
      </c>
      <c r="B1443" s="533">
        <v>355</v>
      </c>
      <c r="C1443" s="532" t="s">
        <v>416</v>
      </c>
      <c r="D1443" s="532" t="s">
        <v>424</v>
      </c>
      <c r="E1443" s="533">
        <v>3550027</v>
      </c>
      <c r="F1443" s="533">
        <v>8361</v>
      </c>
      <c r="G1443" s="534">
        <v>35795</v>
      </c>
      <c r="H1443" s="539"/>
      <c r="I1443" s="532" t="s">
        <v>409</v>
      </c>
      <c r="J1443" s="532" t="s">
        <v>424</v>
      </c>
      <c r="K1443" s="535">
        <v>-21.2</v>
      </c>
      <c r="L1443" s="536"/>
      <c r="M1443" s="537" t="s">
        <v>151</v>
      </c>
      <c r="N1443" s="537" t="s">
        <v>141</v>
      </c>
      <c r="O1443" s="538">
        <f t="shared" si="23"/>
        <v>-8.8136902913224411</v>
      </c>
    </row>
    <row r="1444" spans="1:15" s="225" customFormat="1" ht="31.5">
      <c r="A1444" s="532" t="s">
        <v>406</v>
      </c>
      <c r="B1444" s="533">
        <v>355</v>
      </c>
      <c r="C1444" s="532" t="s">
        <v>416</v>
      </c>
      <c r="D1444" s="532" t="s">
        <v>2279</v>
      </c>
      <c r="E1444" s="533">
        <v>3550030</v>
      </c>
      <c r="F1444" s="533">
        <v>8590</v>
      </c>
      <c r="G1444" s="534">
        <v>35795</v>
      </c>
      <c r="H1444" s="539"/>
      <c r="I1444" s="532" t="s">
        <v>409</v>
      </c>
      <c r="J1444" s="532" t="s">
        <v>2280</v>
      </c>
      <c r="K1444" s="535">
        <v>-5378.71</v>
      </c>
      <c r="L1444" s="536"/>
      <c r="M1444" s="537" t="s">
        <v>151</v>
      </c>
      <c r="N1444" s="537" t="s">
        <v>141</v>
      </c>
      <c r="O1444" s="538">
        <f t="shared" si="23"/>
        <v>-2236.1454767376854</v>
      </c>
    </row>
    <row r="1445" spans="1:15" s="225" customFormat="1" ht="47.25">
      <c r="A1445" s="532" t="s">
        <v>406</v>
      </c>
      <c r="B1445" s="533">
        <v>356</v>
      </c>
      <c r="C1445" s="532" t="s">
        <v>425</v>
      </c>
      <c r="D1445" s="532" t="s">
        <v>440</v>
      </c>
      <c r="E1445" s="533">
        <v>3560001</v>
      </c>
      <c r="F1445" s="533">
        <v>2429</v>
      </c>
      <c r="G1445" s="534">
        <v>25081</v>
      </c>
      <c r="H1445" s="533">
        <v>9486</v>
      </c>
      <c r="I1445" s="532" t="s">
        <v>409</v>
      </c>
      <c r="J1445" s="532" t="s">
        <v>2204</v>
      </c>
      <c r="K1445" s="535">
        <v>62522.22</v>
      </c>
      <c r="L1445" s="536"/>
      <c r="M1445" s="537" t="s">
        <v>151</v>
      </c>
      <c r="N1445" s="537" t="s">
        <v>141</v>
      </c>
      <c r="O1445" s="538">
        <f t="shared" si="23"/>
        <v>25992.994500279518</v>
      </c>
    </row>
    <row r="1446" spans="1:15" s="225" customFormat="1" ht="47.25">
      <c r="A1446" s="532" t="s">
        <v>406</v>
      </c>
      <c r="B1446" s="533">
        <v>356</v>
      </c>
      <c r="C1446" s="532" t="s">
        <v>425</v>
      </c>
      <c r="D1446" s="532" t="s">
        <v>440</v>
      </c>
      <c r="E1446" s="533">
        <v>3560001</v>
      </c>
      <c r="F1446" s="533">
        <v>2430</v>
      </c>
      <c r="G1446" s="534">
        <v>25081</v>
      </c>
      <c r="H1446" s="533">
        <v>87</v>
      </c>
      <c r="I1446" s="532" t="s">
        <v>409</v>
      </c>
      <c r="J1446" s="532" t="s">
        <v>1997</v>
      </c>
      <c r="K1446" s="535">
        <v>747.43</v>
      </c>
      <c r="L1446" s="536"/>
      <c r="M1446" s="537" t="s">
        <v>151</v>
      </c>
      <c r="N1446" s="537" t="s">
        <v>141</v>
      </c>
      <c r="O1446" s="538">
        <f t="shared" si="23"/>
        <v>310.73662898316661</v>
      </c>
    </row>
    <row r="1447" spans="1:15" s="225" customFormat="1" ht="47.25">
      <c r="A1447" s="532" t="s">
        <v>406</v>
      </c>
      <c r="B1447" s="533">
        <v>356</v>
      </c>
      <c r="C1447" s="532" t="s">
        <v>425</v>
      </c>
      <c r="D1447" s="532" t="s">
        <v>440</v>
      </c>
      <c r="E1447" s="533">
        <v>3560001</v>
      </c>
      <c r="F1447" s="533">
        <v>2431</v>
      </c>
      <c r="G1447" s="534">
        <v>25081</v>
      </c>
      <c r="H1447" s="533">
        <v>3</v>
      </c>
      <c r="I1447" s="532" t="s">
        <v>409</v>
      </c>
      <c r="J1447" s="532" t="s">
        <v>1998</v>
      </c>
      <c r="K1447" s="535">
        <v>25.66</v>
      </c>
      <c r="L1447" s="536"/>
      <c r="M1447" s="537" t="s">
        <v>151</v>
      </c>
      <c r="N1447" s="537" t="s">
        <v>141</v>
      </c>
      <c r="O1447" s="538">
        <f t="shared" si="23"/>
        <v>10.667891173364804</v>
      </c>
    </row>
    <row r="1448" spans="1:15" s="225" customFormat="1" ht="47.25">
      <c r="A1448" s="532" t="s">
        <v>406</v>
      </c>
      <c r="B1448" s="533">
        <v>356</v>
      </c>
      <c r="C1448" s="532" t="s">
        <v>425</v>
      </c>
      <c r="D1448" s="532" t="s">
        <v>440</v>
      </c>
      <c r="E1448" s="533">
        <v>3560001</v>
      </c>
      <c r="F1448" s="533">
        <v>2432</v>
      </c>
      <c r="G1448" s="534">
        <v>25081</v>
      </c>
      <c r="H1448" s="533">
        <v>-171</v>
      </c>
      <c r="I1448" s="532" t="s">
        <v>409</v>
      </c>
      <c r="J1448" s="532" t="s">
        <v>2281</v>
      </c>
      <c r="K1448" s="535">
        <v>-1040.9100000000001</v>
      </c>
      <c r="L1448" s="536"/>
      <c r="M1448" s="537" t="s">
        <v>151</v>
      </c>
      <c r="N1448" s="537" t="s">
        <v>141</v>
      </c>
      <c r="O1448" s="538">
        <f t="shared" si="23"/>
        <v>-432.74803590285109</v>
      </c>
    </row>
    <row r="1449" spans="1:15" s="225" customFormat="1" ht="47.25">
      <c r="A1449" s="532" t="s">
        <v>406</v>
      </c>
      <c r="B1449" s="533">
        <v>356</v>
      </c>
      <c r="C1449" s="532" t="s">
        <v>425</v>
      </c>
      <c r="D1449" s="532" t="s">
        <v>440</v>
      </c>
      <c r="E1449" s="533">
        <v>3560001</v>
      </c>
      <c r="F1449" s="533">
        <v>2433</v>
      </c>
      <c r="G1449" s="534">
        <v>25262</v>
      </c>
      <c r="H1449" s="539"/>
      <c r="I1449" s="532" t="s">
        <v>409</v>
      </c>
      <c r="J1449" s="532" t="s">
        <v>2068</v>
      </c>
      <c r="K1449" s="535">
        <v>7881.49</v>
      </c>
      <c r="L1449" s="536"/>
      <c r="M1449" s="537" t="s">
        <v>151</v>
      </c>
      <c r="N1449" s="537" t="s">
        <v>141</v>
      </c>
      <c r="O1449" s="538">
        <f t="shared" si="23"/>
        <v>3276.651504441269</v>
      </c>
    </row>
    <row r="1450" spans="1:15" s="225" customFormat="1" ht="47.25">
      <c r="A1450" s="532" t="s">
        <v>406</v>
      </c>
      <c r="B1450" s="533">
        <v>356</v>
      </c>
      <c r="C1450" s="532" t="s">
        <v>425</v>
      </c>
      <c r="D1450" s="532" t="s">
        <v>440</v>
      </c>
      <c r="E1450" s="533">
        <v>3560001</v>
      </c>
      <c r="F1450" s="533">
        <v>2434</v>
      </c>
      <c r="G1450" s="534">
        <v>25537</v>
      </c>
      <c r="H1450" s="533">
        <v>3</v>
      </c>
      <c r="I1450" s="532" t="s">
        <v>409</v>
      </c>
      <c r="J1450" s="532" t="s">
        <v>2185</v>
      </c>
      <c r="K1450" s="535">
        <v>395.5</v>
      </c>
      <c r="L1450" s="536"/>
      <c r="M1450" s="537" t="s">
        <v>151</v>
      </c>
      <c r="N1450" s="537" t="s">
        <v>141</v>
      </c>
      <c r="O1450" s="538">
        <f t="shared" si="23"/>
        <v>164.42521274613327</v>
      </c>
    </row>
    <row r="1451" spans="1:15" s="225" customFormat="1" ht="47.25">
      <c r="A1451" s="532" t="s">
        <v>406</v>
      </c>
      <c r="B1451" s="533">
        <v>356</v>
      </c>
      <c r="C1451" s="532" t="s">
        <v>425</v>
      </c>
      <c r="D1451" s="532" t="s">
        <v>440</v>
      </c>
      <c r="E1451" s="533">
        <v>3560001</v>
      </c>
      <c r="F1451" s="533">
        <v>2435</v>
      </c>
      <c r="G1451" s="534">
        <v>25537</v>
      </c>
      <c r="H1451" s="533">
        <v>24</v>
      </c>
      <c r="I1451" s="532" t="s">
        <v>409</v>
      </c>
      <c r="J1451" s="532" t="s">
        <v>2185</v>
      </c>
      <c r="K1451" s="535">
        <v>321.88</v>
      </c>
      <c r="L1451" s="536"/>
      <c r="M1451" s="537" t="s">
        <v>151</v>
      </c>
      <c r="N1451" s="537" t="s">
        <v>141</v>
      </c>
      <c r="O1451" s="538">
        <f t="shared" si="23"/>
        <v>133.81842598919187</v>
      </c>
    </row>
    <row r="1452" spans="1:15" s="225" customFormat="1" ht="47.25">
      <c r="A1452" s="532" t="s">
        <v>406</v>
      </c>
      <c r="B1452" s="533">
        <v>356</v>
      </c>
      <c r="C1452" s="532" t="s">
        <v>425</v>
      </c>
      <c r="D1452" s="532" t="s">
        <v>440</v>
      </c>
      <c r="E1452" s="533">
        <v>3560001</v>
      </c>
      <c r="F1452" s="533">
        <v>2436</v>
      </c>
      <c r="G1452" s="534">
        <v>25262</v>
      </c>
      <c r="H1452" s="533">
        <v>3</v>
      </c>
      <c r="I1452" s="532" t="s">
        <v>409</v>
      </c>
      <c r="J1452" s="532" t="s">
        <v>2069</v>
      </c>
      <c r="K1452" s="535">
        <v>75.87</v>
      </c>
      <c r="L1452" s="536"/>
      <c r="M1452" s="537" t="s">
        <v>151</v>
      </c>
      <c r="N1452" s="537" t="s">
        <v>141</v>
      </c>
      <c r="O1452" s="538">
        <f t="shared" si="23"/>
        <v>31.542202000124227</v>
      </c>
    </row>
    <row r="1453" spans="1:15" s="225" customFormat="1" ht="47.25">
      <c r="A1453" s="532" t="s">
        <v>406</v>
      </c>
      <c r="B1453" s="533">
        <v>356</v>
      </c>
      <c r="C1453" s="532" t="s">
        <v>425</v>
      </c>
      <c r="D1453" s="532" t="s">
        <v>440</v>
      </c>
      <c r="E1453" s="533">
        <v>3560001</v>
      </c>
      <c r="F1453" s="533">
        <v>2437</v>
      </c>
      <c r="G1453" s="534">
        <v>25780</v>
      </c>
      <c r="H1453" s="533">
        <v>-87</v>
      </c>
      <c r="I1453" s="532" t="s">
        <v>409</v>
      </c>
      <c r="J1453" s="532" t="s">
        <v>2014</v>
      </c>
      <c r="K1453" s="535">
        <v>-747.43</v>
      </c>
      <c r="L1453" s="536"/>
      <c r="M1453" s="537" t="s">
        <v>151</v>
      </c>
      <c r="N1453" s="537" t="s">
        <v>141</v>
      </c>
      <c r="O1453" s="538">
        <f t="shared" si="23"/>
        <v>-310.73662898316661</v>
      </c>
    </row>
    <row r="1454" spans="1:15" s="225" customFormat="1" ht="47.25">
      <c r="A1454" s="532" t="s">
        <v>406</v>
      </c>
      <c r="B1454" s="533">
        <v>356</v>
      </c>
      <c r="C1454" s="532" t="s">
        <v>425</v>
      </c>
      <c r="D1454" s="532" t="s">
        <v>440</v>
      </c>
      <c r="E1454" s="533">
        <v>3560001</v>
      </c>
      <c r="F1454" s="533">
        <v>2438</v>
      </c>
      <c r="G1454" s="534">
        <v>26329</v>
      </c>
      <c r="H1454" s="543"/>
      <c r="I1454" s="532" t="s">
        <v>409</v>
      </c>
      <c r="J1454" s="532" t="s">
        <v>1995</v>
      </c>
      <c r="K1454" s="535">
        <v>101.66</v>
      </c>
      <c r="L1454" s="536"/>
      <c r="M1454" s="537" t="s">
        <v>151</v>
      </c>
      <c r="N1454" s="537" t="s">
        <v>141</v>
      </c>
      <c r="O1454" s="538">
        <f t="shared" si="23"/>
        <v>42.264139387539593</v>
      </c>
    </row>
    <row r="1455" spans="1:15" s="225" customFormat="1" ht="47.25">
      <c r="A1455" s="532" t="s">
        <v>406</v>
      </c>
      <c r="B1455" s="533">
        <v>356</v>
      </c>
      <c r="C1455" s="532" t="s">
        <v>425</v>
      </c>
      <c r="D1455" s="532" t="s">
        <v>440</v>
      </c>
      <c r="E1455" s="533">
        <v>3560001</v>
      </c>
      <c r="F1455" s="533">
        <v>2439</v>
      </c>
      <c r="G1455" s="534">
        <v>26754</v>
      </c>
      <c r="H1455" s="543"/>
      <c r="I1455" s="532" t="s">
        <v>409</v>
      </c>
      <c r="J1455" s="532" t="s">
        <v>2020</v>
      </c>
      <c r="K1455" s="535">
        <v>574.15</v>
      </c>
      <c r="L1455" s="536"/>
      <c r="M1455" s="537" t="s">
        <v>151</v>
      </c>
      <c r="N1455" s="537" t="s">
        <v>141</v>
      </c>
      <c r="O1455" s="538">
        <f t="shared" si="23"/>
        <v>238.6971830548481</v>
      </c>
    </row>
    <row r="1456" spans="1:15" s="225" customFormat="1" ht="47.25">
      <c r="A1456" s="532" t="s">
        <v>406</v>
      </c>
      <c r="B1456" s="533">
        <v>356</v>
      </c>
      <c r="C1456" s="532" t="s">
        <v>425</v>
      </c>
      <c r="D1456" s="532" t="s">
        <v>440</v>
      </c>
      <c r="E1456" s="533">
        <v>3560001</v>
      </c>
      <c r="F1456" s="533">
        <v>2440</v>
      </c>
      <c r="G1456" s="534">
        <v>26784</v>
      </c>
      <c r="H1456" s="533">
        <v>-27</v>
      </c>
      <c r="I1456" s="532" t="s">
        <v>409</v>
      </c>
      <c r="J1456" s="532" t="s">
        <v>2282</v>
      </c>
      <c r="K1456" s="535">
        <v>-74.61</v>
      </c>
      <c r="L1456" s="536"/>
      <c r="M1456" s="537" t="s">
        <v>151</v>
      </c>
      <c r="N1456" s="537" t="s">
        <v>141</v>
      </c>
      <c r="O1456" s="538">
        <f t="shared" si="23"/>
        <v>-31.018369463941855</v>
      </c>
    </row>
    <row r="1457" spans="1:15" s="225" customFormat="1" ht="47.25">
      <c r="A1457" s="532" t="s">
        <v>406</v>
      </c>
      <c r="B1457" s="533">
        <v>356</v>
      </c>
      <c r="C1457" s="532" t="s">
        <v>425</v>
      </c>
      <c r="D1457" s="532" t="s">
        <v>440</v>
      </c>
      <c r="E1457" s="533">
        <v>3560001</v>
      </c>
      <c r="F1457" s="533">
        <v>2441</v>
      </c>
      <c r="G1457" s="534">
        <v>26815</v>
      </c>
      <c r="H1457" s="533">
        <v>21</v>
      </c>
      <c r="I1457" s="532" t="s">
        <v>409</v>
      </c>
      <c r="J1457" s="532" t="s">
        <v>2283</v>
      </c>
      <c r="K1457" s="535">
        <v>559.70000000000005</v>
      </c>
      <c r="L1457" s="536"/>
      <c r="M1457" s="537" t="s">
        <v>151</v>
      </c>
      <c r="N1457" s="537" t="s">
        <v>141</v>
      </c>
      <c r="O1457" s="538">
        <f t="shared" si="23"/>
        <v>232.68973849307409</v>
      </c>
    </row>
    <row r="1458" spans="1:15" s="225" customFormat="1" ht="47.25">
      <c r="A1458" s="532" t="s">
        <v>406</v>
      </c>
      <c r="B1458" s="533">
        <v>356</v>
      </c>
      <c r="C1458" s="532" t="s">
        <v>425</v>
      </c>
      <c r="D1458" s="532" t="s">
        <v>440</v>
      </c>
      <c r="E1458" s="533">
        <v>3560001</v>
      </c>
      <c r="F1458" s="533">
        <v>2442</v>
      </c>
      <c r="G1458" s="534">
        <v>26815</v>
      </c>
      <c r="H1458" s="533">
        <v>17</v>
      </c>
      <c r="I1458" s="532" t="s">
        <v>409</v>
      </c>
      <c r="J1458" s="532" t="s">
        <v>2194</v>
      </c>
      <c r="K1458" s="535">
        <v>365.14</v>
      </c>
      <c r="L1458" s="536"/>
      <c r="M1458" s="537" t="s">
        <v>151</v>
      </c>
      <c r="N1458" s="537" t="s">
        <v>141</v>
      </c>
      <c r="O1458" s="538">
        <f t="shared" si="23"/>
        <v>151.80334306478662</v>
      </c>
    </row>
    <row r="1459" spans="1:15" s="225" customFormat="1" ht="47.25">
      <c r="A1459" s="532" t="s">
        <v>406</v>
      </c>
      <c r="B1459" s="533">
        <v>356</v>
      </c>
      <c r="C1459" s="532" t="s">
        <v>425</v>
      </c>
      <c r="D1459" s="532" t="s">
        <v>440</v>
      </c>
      <c r="E1459" s="533">
        <v>3560001</v>
      </c>
      <c r="F1459" s="533">
        <v>2443</v>
      </c>
      <c r="G1459" s="534">
        <v>27667</v>
      </c>
      <c r="H1459" s="533">
        <v>36</v>
      </c>
      <c r="I1459" s="532" t="s">
        <v>409</v>
      </c>
      <c r="J1459" s="532" t="s">
        <v>2284</v>
      </c>
      <c r="K1459" s="535">
        <v>443.04</v>
      </c>
      <c r="L1459" s="536"/>
      <c r="M1459" s="537" t="s">
        <v>151</v>
      </c>
      <c r="N1459" s="537" t="s">
        <v>141</v>
      </c>
      <c r="O1459" s="538">
        <f t="shared" si="23"/>
        <v>184.18949748431578</v>
      </c>
    </row>
    <row r="1460" spans="1:15" s="225" customFormat="1" ht="47.25">
      <c r="A1460" s="532" t="s">
        <v>406</v>
      </c>
      <c r="B1460" s="533">
        <v>356</v>
      </c>
      <c r="C1460" s="532" t="s">
        <v>425</v>
      </c>
      <c r="D1460" s="532" t="s">
        <v>440</v>
      </c>
      <c r="E1460" s="533">
        <v>3560001</v>
      </c>
      <c r="F1460" s="533">
        <v>2444</v>
      </c>
      <c r="G1460" s="534">
        <v>27667</v>
      </c>
      <c r="H1460" s="533">
        <v>-36</v>
      </c>
      <c r="I1460" s="532" t="s">
        <v>409</v>
      </c>
      <c r="J1460" s="532" t="s">
        <v>2285</v>
      </c>
      <c r="K1460" s="535">
        <v>-275.76</v>
      </c>
      <c r="L1460" s="536"/>
      <c r="M1460" s="537" t="s">
        <v>151</v>
      </c>
      <c r="N1460" s="537" t="s">
        <v>141</v>
      </c>
      <c r="O1460" s="538">
        <f t="shared" si="23"/>
        <v>-114.64449220448473</v>
      </c>
    </row>
    <row r="1461" spans="1:15" s="225" customFormat="1" ht="47.25">
      <c r="A1461" s="532" t="s">
        <v>406</v>
      </c>
      <c r="B1461" s="533">
        <v>356</v>
      </c>
      <c r="C1461" s="532" t="s">
        <v>425</v>
      </c>
      <c r="D1461" s="532" t="s">
        <v>440</v>
      </c>
      <c r="E1461" s="533">
        <v>3560001</v>
      </c>
      <c r="F1461" s="533">
        <v>2445</v>
      </c>
      <c r="G1461" s="534">
        <v>27667</v>
      </c>
      <c r="H1461" s="533">
        <v>5</v>
      </c>
      <c r="I1461" s="532" t="s">
        <v>409</v>
      </c>
      <c r="J1461" s="532" t="s">
        <v>2024</v>
      </c>
      <c r="K1461" s="535">
        <v>23.39</v>
      </c>
      <c r="L1461" s="536"/>
      <c r="M1461" s="537" t="s">
        <v>151</v>
      </c>
      <c r="N1461" s="537" t="s">
        <v>141</v>
      </c>
      <c r="O1461" s="538">
        <f t="shared" si="23"/>
        <v>9.7241611280203735</v>
      </c>
    </row>
    <row r="1462" spans="1:15" s="225" customFormat="1" ht="47.25">
      <c r="A1462" s="532" t="s">
        <v>406</v>
      </c>
      <c r="B1462" s="533">
        <v>356</v>
      </c>
      <c r="C1462" s="532" t="s">
        <v>425</v>
      </c>
      <c r="D1462" s="532" t="s">
        <v>440</v>
      </c>
      <c r="E1462" s="533">
        <v>3560001</v>
      </c>
      <c r="F1462" s="533">
        <v>2446</v>
      </c>
      <c r="G1462" s="534">
        <v>27667</v>
      </c>
      <c r="H1462" s="533">
        <v>3</v>
      </c>
      <c r="I1462" s="532" t="s">
        <v>409</v>
      </c>
      <c r="J1462" s="532" t="s">
        <v>2026</v>
      </c>
      <c r="K1462" s="535">
        <v>145.72</v>
      </c>
      <c r="L1462" s="536"/>
      <c r="M1462" s="537" t="s">
        <v>151</v>
      </c>
      <c r="N1462" s="537" t="s">
        <v>141</v>
      </c>
      <c r="O1462" s="538">
        <f t="shared" si="23"/>
        <v>60.581648549599343</v>
      </c>
    </row>
    <row r="1463" spans="1:15" s="225" customFormat="1" ht="47.25">
      <c r="A1463" s="532" t="s">
        <v>406</v>
      </c>
      <c r="B1463" s="533">
        <v>356</v>
      </c>
      <c r="C1463" s="532" t="s">
        <v>425</v>
      </c>
      <c r="D1463" s="532" t="s">
        <v>440</v>
      </c>
      <c r="E1463" s="533">
        <v>3560001</v>
      </c>
      <c r="F1463" s="533">
        <v>2447</v>
      </c>
      <c r="G1463" s="534">
        <v>27667</v>
      </c>
      <c r="H1463" s="533">
        <v>-125</v>
      </c>
      <c r="I1463" s="532" t="s">
        <v>409</v>
      </c>
      <c r="J1463" s="532" t="s">
        <v>2027</v>
      </c>
      <c r="K1463" s="535">
        <v>-957.5</v>
      </c>
      <c r="L1463" s="536"/>
      <c r="M1463" s="537" t="s">
        <v>151</v>
      </c>
      <c r="N1463" s="537" t="s">
        <v>141</v>
      </c>
      <c r="O1463" s="538">
        <f t="shared" si="23"/>
        <v>-398.07115348779422</v>
      </c>
    </row>
    <row r="1464" spans="1:15" s="225" customFormat="1" ht="47.25">
      <c r="A1464" s="532" t="s">
        <v>406</v>
      </c>
      <c r="B1464" s="533">
        <v>356</v>
      </c>
      <c r="C1464" s="532" t="s">
        <v>425</v>
      </c>
      <c r="D1464" s="532" t="s">
        <v>440</v>
      </c>
      <c r="E1464" s="533">
        <v>3560001</v>
      </c>
      <c r="F1464" s="533">
        <v>2448</v>
      </c>
      <c r="G1464" s="534">
        <v>27667</v>
      </c>
      <c r="H1464" s="533">
        <v>2</v>
      </c>
      <c r="I1464" s="532" t="s">
        <v>409</v>
      </c>
      <c r="J1464" s="532" t="s">
        <v>2028</v>
      </c>
      <c r="K1464" s="535">
        <v>21.99</v>
      </c>
      <c r="L1464" s="536"/>
      <c r="M1464" s="537" t="s">
        <v>151</v>
      </c>
      <c r="N1464" s="537" t="s">
        <v>141</v>
      </c>
      <c r="O1464" s="538">
        <f t="shared" si="23"/>
        <v>9.1421249767066257</v>
      </c>
    </row>
    <row r="1465" spans="1:15" s="225" customFormat="1" ht="47.25">
      <c r="A1465" s="532" t="s">
        <v>406</v>
      </c>
      <c r="B1465" s="533">
        <v>356</v>
      </c>
      <c r="C1465" s="532" t="s">
        <v>425</v>
      </c>
      <c r="D1465" s="532" t="s">
        <v>440</v>
      </c>
      <c r="E1465" s="533">
        <v>3560001</v>
      </c>
      <c r="F1465" s="533">
        <v>2449</v>
      </c>
      <c r="G1465" s="534">
        <v>27667</v>
      </c>
      <c r="H1465" s="533">
        <v>24</v>
      </c>
      <c r="I1465" s="532" t="s">
        <v>409</v>
      </c>
      <c r="J1465" s="532" t="s">
        <v>2029</v>
      </c>
      <c r="K1465" s="535">
        <v>1393.8</v>
      </c>
      <c r="L1465" s="536"/>
      <c r="M1465" s="537" t="s">
        <v>151</v>
      </c>
      <c r="N1465" s="537" t="s">
        <v>141</v>
      </c>
      <c r="O1465" s="538">
        <f t="shared" si="23"/>
        <v>579.45856264364238</v>
      </c>
    </row>
    <row r="1466" spans="1:15" s="225" customFormat="1" ht="47.25">
      <c r="A1466" s="532" t="s">
        <v>406</v>
      </c>
      <c r="B1466" s="533">
        <v>356</v>
      </c>
      <c r="C1466" s="532" t="s">
        <v>425</v>
      </c>
      <c r="D1466" s="532" t="s">
        <v>440</v>
      </c>
      <c r="E1466" s="533">
        <v>3560001</v>
      </c>
      <c r="F1466" s="533">
        <v>2450</v>
      </c>
      <c r="G1466" s="534">
        <v>27667</v>
      </c>
      <c r="H1466" s="533">
        <v>42</v>
      </c>
      <c r="I1466" s="532" t="s">
        <v>409</v>
      </c>
      <c r="J1466" s="532" t="s">
        <v>2029</v>
      </c>
      <c r="K1466" s="535">
        <v>348.99</v>
      </c>
      <c r="L1466" s="536"/>
      <c r="M1466" s="537" t="s">
        <v>151</v>
      </c>
      <c r="N1466" s="537" t="s">
        <v>141</v>
      </c>
      <c r="O1466" s="538">
        <f t="shared" si="23"/>
        <v>145.08914031927446</v>
      </c>
    </row>
    <row r="1467" spans="1:15" s="225" customFormat="1" ht="47.25">
      <c r="A1467" s="532" t="s">
        <v>406</v>
      </c>
      <c r="B1467" s="533">
        <v>356</v>
      </c>
      <c r="C1467" s="532" t="s">
        <v>425</v>
      </c>
      <c r="D1467" s="532" t="s">
        <v>440</v>
      </c>
      <c r="E1467" s="533">
        <v>3560001</v>
      </c>
      <c r="F1467" s="533">
        <v>2451</v>
      </c>
      <c r="G1467" s="534">
        <v>28064</v>
      </c>
      <c r="H1467" s="539"/>
      <c r="I1467" s="532" t="s">
        <v>409</v>
      </c>
      <c r="J1467" s="532" t="s">
        <v>2034</v>
      </c>
      <c r="K1467" s="535">
        <v>41.61</v>
      </c>
      <c r="L1467" s="536"/>
      <c r="M1467" s="537" t="s">
        <v>151</v>
      </c>
      <c r="N1467" s="537" t="s">
        <v>141</v>
      </c>
      <c r="O1467" s="538">
        <f t="shared" si="23"/>
        <v>17.298945897260698</v>
      </c>
    </row>
    <row r="1468" spans="1:15" s="225" customFormat="1" ht="47.25">
      <c r="A1468" s="532" t="s">
        <v>406</v>
      </c>
      <c r="B1468" s="533">
        <v>356</v>
      </c>
      <c r="C1468" s="532" t="s">
        <v>425</v>
      </c>
      <c r="D1468" s="532" t="s">
        <v>440</v>
      </c>
      <c r="E1468" s="533">
        <v>3560001</v>
      </c>
      <c r="F1468" s="533">
        <v>2452</v>
      </c>
      <c r="G1468" s="534">
        <v>28064</v>
      </c>
      <c r="H1468" s="533">
        <v>9</v>
      </c>
      <c r="I1468" s="532" t="s">
        <v>409</v>
      </c>
      <c r="J1468" s="532" t="s">
        <v>2035</v>
      </c>
      <c r="K1468" s="535">
        <v>922.94</v>
      </c>
      <c r="L1468" s="536"/>
      <c r="M1468" s="537" t="s">
        <v>151</v>
      </c>
      <c r="N1468" s="537" t="s">
        <v>141</v>
      </c>
      <c r="O1468" s="538">
        <f t="shared" si="23"/>
        <v>383.70317535250632</v>
      </c>
    </row>
    <row r="1469" spans="1:15" s="225" customFormat="1" ht="47.25">
      <c r="A1469" s="532" t="s">
        <v>406</v>
      </c>
      <c r="B1469" s="533">
        <v>356</v>
      </c>
      <c r="C1469" s="532" t="s">
        <v>425</v>
      </c>
      <c r="D1469" s="532" t="s">
        <v>440</v>
      </c>
      <c r="E1469" s="533">
        <v>3560001</v>
      </c>
      <c r="F1469" s="533">
        <v>2453</v>
      </c>
      <c r="G1469" s="534">
        <v>28064</v>
      </c>
      <c r="H1469" s="533">
        <v>-1026</v>
      </c>
      <c r="I1469" s="532" t="s">
        <v>409</v>
      </c>
      <c r="J1469" s="532" t="s">
        <v>2036</v>
      </c>
      <c r="K1469" s="535">
        <v>-5079.96</v>
      </c>
      <c r="L1469" s="536"/>
      <c r="M1469" s="537" t="s">
        <v>151</v>
      </c>
      <c r="N1469" s="537" t="s">
        <v>141</v>
      </c>
      <c r="O1469" s="538">
        <f t="shared" si="23"/>
        <v>-2111.9431194484127</v>
      </c>
    </row>
    <row r="1470" spans="1:15" s="225" customFormat="1" ht="47.25">
      <c r="A1470" s="532" t="s">
        <v>406</v>
      </c>
      <c r="B1470" s="533">
        <v>356</v>
      </c>
      <c r="C1470" s="532" t="s">
        <v>425</v>
      </c>
      <c r="D1470" s="532" t="s">
        <v>440</v>
      </c>
      <c r="E1470" s="533">
        <v>3560001</v>
      </c>
      <c r="F1470" s="533">
        <v>2454</v>
      </c>
      <c r="G1470" s="534">
        <v>28306</v>
      </c>
      <c r="H1470" s="533">
        <v>17</v>
      </c>
      <c r="I1470" s="532" t="s">
        <v>409</v>
      </c>
      <c r="J1470" s="532" t="s">
        <v>2284</v>
      </c>
      <c r="K1470" s="535">
        <v>134.34</v>
      </c>
      <c r="L1470" s="536"/>
      <c r="M1470" s="537" t="s">
        <v>151</v>
      </c>
      <c r="N1470" s="537" t="s">
        <v>141</v>
      </c>
      <c r="O1470" s="538">
        <f t="shared" si="23"/>
        <v>55.850526119634758</v>
      </c>
    </row>
    <row r="1471" spans="1:15" s="225" customFormat="1" ht="47.25">
      <c r="A1471" s="532" t="s">
        <v>406</v>
      </c>
      <c r="B1471" s="533">
        <v>356</v>
      </c>
      <c r="C1471" s="532" t="s">
        <v>425</v>
      </c>
      <c r="D1471" s="532" t="s">
        <v>440</v>
      </c>
      <c r="E1471" s="533">
        <v>3560001</v>
      </c>
      <c r="F1471" s="533">
        <v>2455</v>
      </c>
      <c r="G1471" s="534">
        <v>28306</v>
      </c>
      <c r="H1471" s="533">
        <v>-17</v>
      </c>
      <c r="I1471" s="532" t="s">
        <v>409</v>
      </c>
      <c r="J1471" s="532" t="s">
        <v>2285</v>
      </c>
      <c r="K1471" s="535">
        <v>-140.93</v>
      </c>
      <c r="L1471" s="536"/>
      <c r="M1471" s="537" t="s">
        <v>151</v>
      </c>
      <c r="N1471" s="537" t="s">
        <v>141</v>
      </c>
      <c r="O1471" s="538">
        <f t="shared" si="23"/>
        <v>-58.590253431890176</v>
      </c>
    </row>
    <row r="1472" spans="1:15" s="225" customFormat="1" ht="47.25">
      <c r="A1472" s="532" t="s">
        <v>406</v>
      </c>
      <c r="B1472" s="533">
        <v>356</v>
      </c>
      <c r="C1472" s="532" t="s">
        <v>425</v>
      </c>
      <c r="D1472" s="532" t="s">
        <v>440</v>
      </c>
      <c r="E1472" s="533">
        <v>3560001</v>
      </c>
      <c r="F1472" s="533">
        <v>2456</v>
      </c>
      <c r="G1472" s="534">
        <v>28429</v>
      </c>
      <c r="H1472" s="533">
        <v>-453</v>
      </c>
      <c r="I1472" s="532" t="s">
        <v>409</v>
      </c>
      <c r="J1472" s="532" t="s">
        <v>2036</v>
      </c>
      <c r="K1472" s="535">
        <v>-4052.08</v>
      </c>
      <c r="L1472" s="536"/>
      <c r="M1472" s="537" t="s">
        <v>151</v>
      </c>
      <c r="N1472" s="537" t="s">
        <v>141</v>
      </c>
      <c r="O1472" s="538">
        <f t="shared" si="23"/>
        <v>-1684.6121771538603</v>
      </c>
    </row>
    <row r="1473" spans="1:15" s="225" customFormat="1" ht="47.25">
      <c r="A1473" s="532" t="s">
        <v>406</v>
      </c>
      <c r="B1473" s="533">
        <v>356</v>
      </c>
      <c r="C1473" s="532" t="s">
        <v>425</v>
      </c>
      <c r="D1473" s="532" t="s">
        <v>440</v>
      </c>
      <c r="E1473" s="533">
        <v>3560001</v>
      </c>
      <c r="F1473" s="533">
        <v>2461</v>
      </c>
      <c r="G1473" s="534">
        <v>28337</v>
      </c>
      <c r="H1473" s="533">
        <v>-69</v>
      </c>
      <c r="I1473" s="532" t="s">
        <v>409</v>
      </c>
      <c r="J1473" s="532" t="s">
        <v>2286</v>
      </c>
      <c r="K1473" s="535">
        <v>-235.99</v>
      </c>
      <c r="L1473" s="536"/>
      <c r="M1473" s="537" t="s">
        <v>151</v>
      </c>
      <c r="N1473" s="537" t="s">
        <v>141</v>
      </c>
      <c r="O1473" s="538">
        <f t="shared" si="23"/>
        <v>-98.110508106093533</v>
      </c>
    </row>
    <row r="1474" spans="1:15" s="225" customFormat="1" ht="47.25">
      <c r="A1474" s="532" t="s">
        <v>406</v>
      </c>
      <c r="B1474" s="533">
        <v>356</v>
      </c>
      <c r="C1474" s="532" t="s">
        <v>425</v>
      </c>
      <c r="D1474" s="532" t="s">
        <v>440</v>
      </c>
      <c r="E1474" s="533">
        <v>3560001</v>
      </c>
      <c r="F1474" s="533">
        <v>2463</v>
      </c>
      <c r="G1474" s="534">
        <v>28580</v>
      </c>
      <c r="H1474" s="533">
        <v>-205</v>
      </c>
      <c r="I1474" s="532" t="s">
        <v>409</v>
      </c>
      <c r="J1474" s="532" t="s">
        <v>2287</v>
      </c>
      <c r="K1474" s="535">
        <v>-56286.12</v>
      </c>
      <c r="L1474" s="536"/>
      <c r="M1474" s="537" t="s">
        <v>151</v>
      </c>
      <c r="N1474" s="537" t="s">
        <v>141</v>
      </c>
      <c r="O1474" s="538">
        <f t="shared" si="23"/>
        <v>-23400.397612274053</v>
      </c>
    </row>
    <row r="1475" spans="1:15" s="225" customFormat="1" ht="47.25">
      <c r="A1475" s="532" t="s">
        <v>406</v>
      </c>
      <c r="B1475" s="533">
        <v>356</v>
      </c>
      <c r="C1475" s="532" t="s">
        <v>425</v>
      </c>
      <c r="D1475" s="532" t="s">
        <v>440</v>
      </c>
      <c r="E1475" s="533">
        <v>3560001</v>
      </c>
      <c r="F1475" s="533">
        <v>2465</v>
      </c>
      <c r="G1475" s="534">
        <v>28945</v>
      </c>
      <c r="H1475" s="533">
        <v>42</v>
      </c>
      <c r="I1475" s="532" t="s">
        <v>409</v>
      </c>
      <c r="J1475" s="532" t="s">
        <v>2284</v>
      </c>
      <c r="K1475" s="535">
        <v>497.83</v>
      </c>
      <c r="L1475" s="536"/>
      <c r="M1475" s="537" t="s">
        <v>151</v>
      </c>
      <c r="N1475" s="537" t="s">
        <v>141</v>
      </c>
      <c r="O1475" s="538">
        <f t="shared" si="23"/>
        <v>206.9678980060873</v>
      </c>
    </row>
    <row r="1476" spans="1:15" s="225" customFormat="1" ht="47.25">
      <c r="A1476" s="532" t="s">
        <v>406</v>
      </c>
      <c r="B1476" s="533">
        <v>356</v>
      </c>
      <c r="C1476" s="532" t="s">
        <v>425</v>
      </c>
      <c r="D1476" s="532" t="s">
        <v>440</v>
      </c>
      <c r="E1476" s="533">
        <v>3560001</v>
      </c>
      <c r="F1476" s="533">
        <v>2466</v>
      </c>
      <c r="G1476" s="534">
        <v>28945</v>
      </c>
      <c r="H1476" s="533">
        <v>-42</v>
      </c>
      <c r="I1476" s="532" t="s">
        <v>409</v>
      </c>
      <c r="J1476" s="532" t="s">
        <v>2285</v>
      </c>
      <c r="K1476" s="535">
        <v>-348.18</v>
      </c>
      <c r="L1476" s="536"/>
      <c r="M1476" s="537" t="s">
        <v>151</v>
      </c>
      <c r="N1476" s="537" t="s">
        <v>141</v>
      </c>
      <c r="O1476" s="538">
        <f t="shared" si="23"/>
        <v>-144.75239083172866</v>
      </c>
    </row>
    <row r="1477" spans="1:15" s="225" customFormat="1" ht="47.25">
      <c r="A1477" s="532" t="s">
        <v>406</v>
      </c>
      <c r="B1477" s="533">
        <v>356</v>
      </c>
      <c r="C1477" s="532" t="s">
        <v>425</v>
      </c>
      <c r="D1477" s="532" t="s">
        <v>440</v>
      </c>
      <c r="E1477" s="533">
        <v>3560001</v>
      </c>
      <c r="F1477" s="533">
        <v>2467</v>
      </c>
      <c r="G1477" s="534">
        <v>28945</v>
      </c>
      <c r="H1477" s="533">
        <v>6</v>
      </c>
      <c r="I1477" s="532" t="s">
        <v>409</v>
      </c>
      <c r="J1477" s="532" t="s">
        <v>2285</v>
      </c>
      <c r="K1477" s="535">
        <v>514.07000000000005</v>
      </c>
      <c r="L1477" s="536"/>
      <c r="M1477" s="537" t="s">
        <v>151</v>
      </c>
      <c r="N1477" s="537" t="s">
        <v>141</v>
      </c>
      <c r="O1477" s="538">
        <f t="shared" si="23"/>
        <v>213.71951736132678</v>
      </c>
    </row>
    <row r="1478" spans="1:15" s="225" customFormat="1" ht="47.25">
      <c r="A1478" s="532" t="s">
        <v>406</v>
      </c>
      <c r="B1478" s="533">
        <v>356</v>
      </c>
      <c r="C1478" s="532" t="s">
        <v>425</v>
      </c>
      <c r="D1478" s="532" t="s">
        <v>440</v>
      </c>
      <c r="E1478" s="533">
        <v>3560001</v>
      </c>
      <c r="F1478" s="533">
        <v>2468</v>
      </c>
      <c r="G1478" s="534">
        <v>28945</v>
      </c>
      <c r="H1478" s="533">
        <v>-6</v>
      </c>
      <c r="I1478" s="532" t="s">
        <v>409</v>
      </c>
      <c r="J1478" s="532" t="s">
        <v>2285</v>
      </c>
      <c r="K1478" s="535">
        <v>-49.74</v>
      </c>
      <c r="L1478" s="536"/>
      <c r="M1478" s="537" t="s">
        <v>151</v>
      </c>
      <c r="N1478" s="537" t="s">
        <v>141</v>
      </c>
      <c r="O1478" s="538">
        <f t="shared" si="23"/>
        <v>-20.678912975961239</v>
      </c>
    </row>
    <row r="1479" spans="1:15" s="225" customFormat="1" ht="47.25">
      <c r="A1479" s="532" t="s">
        <v>406</v>
      </c>
      <c r="B1479" s="533">
        <v>356</v>
      </c>
      <c r="C1479" s="532" t="s">
        <v>425</v>
      </c>
      <c r="D1479" s="532" t="s">
        <v>440</v>
      </c>
      <c r="E1479" s="533">
        <v>3560001</v>
      </c>
      <c r="F1479" s="533">
        <v>2469</v>
      </c>
      <c r="G1479" s="534">
        <v>28975</v>
      </c>
      <c r="H1479" s="533">
        <v>-672</v>
      </c>
      <c r="I1479" s="532" t="s">
        <v>409</v>
      </c>
      <c r="J1479" s="532" t="s">
        <v>2039</v>
      </c>
      <c r="K1479" s="535">
        <v>-3753.42</v>
      </c>
      <c r="L1479" s="536"/>
      <c r="M1479" s="537" t="s">
        <v>151</v>
      </c>
      <c r="N1479" s="537" t="s">
        <v>141</v>
      </c>
      <c r="O1479" s="538">
        <f t="shared" si="23"/>
        <v>-1560.4472364743151</v>
      </c>
    </row>
    <row r="1480" spans="1:15" s="225" customFormat="1" ht="47.25">
      <c r="A1480" s="532" t="s">
        <v>406</v>
      </c>
      <c r="B1480" s="533">
        <v>356</v>
      </c>
      <c r="C1480" s="532" t="s">
        <v>425</v>
      </c>
      <c r="D1480" s="532" t="s">
        <v>440</v>
      </c>
      <c r="E1480" s="533">
        <v>3560001</v>
      </c>
      <c r="F1480" s="533">
        <v>2471</v>
      </c>
      <c r="G1480" s="534">
        <v>29159</v>
      </c>
      <c r="H1480" s="533">
        <v>20</v>
      </c>
      <c r="I1480" s="532" t="s">
        <v>409</v>
      </c>
      <c r="J1480" s="532" t="s">
        <v>2284</v>
      </c>
      <c r="K1480" s="535">
        <v>555.22</v>
      </c>
      <c r="L1480" s="536"/>
      <c r="M1480" s="537" t="s">
        <v>151</v>
      </c>
      <c r="N1480" s="537" t="s">
        <v>141</v>
      </c>
      <c r="O1480" s="538">
        <f t="shared" si="23"/>
        <v>230.82722280887009</v>
      </c>
    </row>
    <row r="1481" spans="1:15" s="225" customFormat="1" ht="47.25">
      <c r="A1481" s="532" t="s">
        <v>406</v>
      </c>
      <c r="B1481" s="533">
        <v>356</v>
      </c>
      <c r="C1481" s="532" t="s">
        <v>425</v>
      </c>
      <c r="D1481" s="532" t="s">
        <v>440</v>
      </c>
      <c r="E1481" s="533">
        <v>3560001</v>
      </c>
      <c r="F1481" s="533">
        <v>2472</v>
      </c>
      <c r="G1481" s="534">
        <v>29159</v>
      </c>
      <c r="H1481" s="533">
        <v>-20</v>
      </c>
      <c r="I1481" s="532" t="s">
        <v>409</v>
      </c>
      <c r="J1481" s="532" t="s">
        <v>2285</v>
      </c>
      <c r="K1481" s="535">
        <v>-165.8</v>
      </c>
      <c r="L1481" s="536"/>
      <c r="M1481" s="537" t="s">
        <v>151</v>
      </c>
      <c r="N1481" s="537" t="s">
        <v>141</v>
      </c>
      <c r="O1481" s="538">
        <f t="shared" si="23"/>
        <v>-68.929709919870788</v>
      </c>
    </row>
    <row r="1482" spans="1:15" s="225" customFormat="1" ht="47.25">
      <c r="A1482" s="532" t="s">
        <v>406</v>
      </c>
      <c r="B1482" s="533">
        <v>356</v>
      </c>
      <c r="C1482" s="532" t="s">
        <v>425</v>
      </c>
      <c r="D1482" s="532" t="s">
        <v>440</v>
      </c>
      <c r="E1482" s="533">
        <v>3560001</v>
      </c>
      <c r="F1482" s="533">
        <v>2498</v>
      </c>
      <c r="G1482" s="534">
        <v>30925</v>
      </c>
      <c r="H1482" s="533">
        <v>-587</v>
      </c>
      <c r="I1482" s="532" t="s">
        <v>409</v>
      </c>
      <c r="J1482" s="532" t="s">
        <v>2036</v>
      </c>
      <c r="K1482" s="535">
        <v>-4324.66</v>
      </c>
      <c r="L1482" s="536"/>
      <c r="M1482" s="537" t="s">
        <v>151</v>
      </c>
      <c r="N1482" s="537" t="s">
        <v>141</v>
      </c>
      <c r="O1482" s="538">
        <f t="shared" si="23"/>
        <v>-1797.9346158146466</v>
      </c>
    </row>
    <row r="1483" spans="1:15" s="225" customFormat="1" ht="47.25">
      <c r="A1483" s="532" t="s">
        <v>406</v>
      </c>
      <c r="B1483" s="533">
        <v>356</v>
      </c>
      <c r="C1483" s="532" t="s">
        <v>425</v>
      </c>
      <c r="D1483" s="532" t="s">
        <v>440</v>
      </c>
      <c r="E1483" s="533">
        <v>3560001</v>
      </c>
      <c r="F1483" s="533">
        <v>2501</v>
      </c>
      <c r="G1483" s="534">
        <v>31198</v>
      </c>
      <c r="H1483" s="533">
        <v>-105</v>
      </c>
      <c r="I1483" s="532" t="s">
        <v>409</v>
      </c>
      <c r="J1483" s="532" t="s">
        <v>2288</v>
      </c>
      <c r="K1483" s="535">
        <v>-1144.82</v>
      </c>
      <c r="L1483" s="536"/>
      <c r="M1483" s="537" t="s">
        <v>151</v>
      </c>
      <c r="N1483" s="537" t="s">
        <v>141</v>
      </c>
      <c r="O1483" s="538">
        <f t="shared" si="23"/>
        <v>-475.94759053357342</v>
      </c>
    </row>
    <row r="1484" spans="1:15" s="225" customFormat="1" ht="47.25">
      <c r="A1484" s="532" t="s">
        <v>406</v>
      </c>
      <c r="B1484" s="533">
        <v>356</v>
      </c>
      <c r="C1484" s="532" t="s">
        <v>425</v>
      </c>
      <c r="D1484" s="532" t="s">
        <v>440</v>
      </c>
      <c r="E1484" s="533">
        <v>3560001</v>
      </c>
      <c r="F1484" s="533">
        <v>2503</v>
      </c>
      <c r="G1484" s="534">
        <v>31471</v>
      </c>
      <c r="H1484" s="533">
        <v>75</v>
      </c>
      <c r="I1484" s="532" t="s">
        <v>409</v>
      </c>
      <c r="J1484" s="532" t="s">
        <v>2284</v>
      </c>
      <c r="K1484" s="535">
        <v>2703.14</v>
      </c>
      <c r="L1484" s="536"/>
      <c r="M1484" s="537" t="s">
        <v>151</v>
      </c>
      <c r="N1484" s="537" t="s">
        <v>141</v>
      </c>
      <c r="O1484" s="538">
        <f t="shared" si="23"/>
        <v>1123.8037157587426</v>
      </c>
    </row>
    <row r="1485" spans="1:15" s="225" customFormat="1" ht="47.25">
      <c r="A1485" s="532" t="s">
        <v>406</v>
      </c>
      <c r="B1485" s="533">
        <v>356</v>
      </c>
      <c r="C1485" s="532" t="s">
        <v>425</v>
      </c>
      <c r="D1485" s="532" t="s">
        <v>440</v>
      </c>
      <c r="E1485" s="533">
        <v>3560001</v>
      </c>
      <c r="F1485" s="533">
        <v>2504</v>
      </c>
      <c r="G1485" s="534">
        <v>31471</v>
      </c>
      <c r="H1485" s="533">
        <v>-75</v>
      </c>
      <c r="I1485" s="532" t="s">
        <v>409</v>
      </c>
      <c r="J1485" s="532" t="s">
        <v>2285</v>
      </c>
      <c r="K1485" s="535">
        <v>-1253.6600000000001</v>
      </c>
      <c r="L1485" s="536"/>
      <c r="M1485" s="537" t="s">
        <v>151</v>
      </c>
      <c r="N1485" s="537" t="s">
        <v>141</v>
      </c>
      <c r="O1485" s="538">
        <f t="shared" si="23"/>
        <v>-521.19674389713646</v>
      </c>
    </row>
    <row r="1486" spans="1:15" s="225" customFormat="1" ht="47.25">
      <c r="A1486" s="532" t="s">
        <v>406</v>
      </c>
      <c r="B1486" s="533">
        <v>356</v>
      </c>
      <c r="C1486" s="532" t="s">
        <v>425</v>
      </c>
      <c r="D1486" s="532" t="s">
        <v>440</v>
      </c>
      <c r="E1486" s="533">
        <v>3560001</v>
      </c>
      <c r="F1486" s="533">
        <v>9336</v>
      </c>
      <c r="G1486" s="534">
        <v>35976</v>
      </c>
      <c r="H1486" s="533">
        <v>-78</v>
      </c>
      <c r="I1486" s="532" t="s">
        <v>409</v>
      </c>
      <c r="J1486" s="532" t="s">
        <v>2289</v>
      </c>
      <c r="K1486" s="535">
        <v>-1335.36</v>
      </c>
      <c r="L1486" s="536"/>
      <c r="M1486" s="537" t="s">
        <v>151</v>
      </c>
      <c r="N1486" s="537" t="s">
        <v>141</v>
      </c>
      <c r="O1486" s="538">
        <f t="shared" si="23"/>
        <v>-555.16271072737425</v>
      </c>
    </row>
    <row r="1487" spans="1:15" s="225" customFormat="1" ht="47.25">
      <c r="A1487" s="532" t="s">
        <v>406</v>
      </c>
      <c r="B1487" s="533">
        <v>356</v>
      </c>
      <c r="C1487" s="532" t="s">
        <v>425</v>
      </c>
      <c r="D1487" s="532" t="s">
        <v>440</v>
      </c>
      <c r="E1487" s="533">
        <v>3560001</v>
      </c>
      <c r="F1487" s="533">
        <v>12088</v>
      </c>
      <c r="G1487" s="534">
        <v>38717</v>
      </c>
      <c r="H1487" s="533">
        <v>6</v>
      </c>
      <c r="I1487" s="532" t="s">
        <v>409</v>
      </c>
      <c r="J1487" s="532" t="s">
        <v>2290</v>
      </c>
      <c r="K1487" s="535">
        <v>773.93</v>
      </c>
      <c r="L1487" s="536"/>
      <c r="M1487" s="537" t="s">
        <v>151</v>
      </c>
      <c r="N1487" s="537" t="s">
        <v>141</v>
      </c>
      <c r="O1487" s="538">
        <f t="shared" si="23"/>
        <v>321.75374184731965</v>
      </c>
    </row>
    <row r="1488" spans="1:15" s="225" customFormat="1" ht="47.25">
      <c r="A1488" s="532" t="s">
        <v>406</v>
      </c>
      <c r="B1488" s="533">
        <v>356</v>
      </c>
      <c r="C1488" s="532" t="s">
        <v>425</v>
      </c>
      <c r="D1488" s="532" t="s">
        <v>426</v>
      </c>
      <c r="E1488" s="533">
        <v>3560002</v>
      </c>
      <c r="F1488" s="533">
        <v>2542</v>
      </c>
      <c r="G1488" s="534">
        <v>28945</v>
      </c>
      <c r="H1488" s="533">
        <v>12</v>
      </c>
      <c r="I1488" s="532" t="s">
        <v>409</v>
      </c>
      <c r="J1488" s="532" t="s">
        <v>2284</v>
      </c>
      <c r="K1488" s="535">
        <v>3348.78</v>
      </c>
      <c r="L1488" s="536"/>
      <c r="M1488" s="537" t="s">
        <v>151</v>
      </c>
      <c r="N1488" s="537" t="s">
        <v>141</v>
      </c>
      <c r="O1488" s="538">
        <f t="shared" si="23"/>
        <v>1392.2221591403193</v>
      </c>
    </row>
    <row r="1489" spans="1:15" s="225" customFormat="1" ht="47.25">
      <c r="A1489" s="532" t="s">
        <v>406</v>
      </c>
      <c r="B1489" s="533">
        <v>356</v>
      </c>
      <c r="C1489" s="532" t="s">
        <v>425</v>
      </c>
      <c r="D1489" s="532" t="s">
        <v>426</v>
      </c>
      <c r="E1489" s="533">
        <v>3560002</v>
      </c>
      <c r="F1489" s="533">
        <v>2543</v>
      </c>
      <c r="G1489" s="534">
        <v>28945</v>
      </c>
      <c r="H1489" s="533">
        <v>-12</v>
      </c>
      <c r="I1489" s="532" t="s">
        <v>409</v>
      </c>
      <c r="J1489" s="532" t="s">
        <v>2285</v>
      </c>
      <c r="K1489" s="535">
        <v>-2884.32</v>
      </c>
      <c r="L1489" s="536"/>
      <c r="M1489" s="537" t="s">
        <v>151</v>
      </c>
      <c r="N1489" s="537" t="s">
        <v>141</v>
      </c>
      <c r="O1489" s="538">
        <f t="shared" si="23"/>
        <v>-1199.1275085409031</v>
      </c>
    </row>
    <row r="1490" spans="1:15" s="225" customFormat="1" ht="47.25">
      <c r="A1490" s="532" t="s">
        <v>406</v>
      </c>
      <c r="B1490" s="533">
        <v>356</v>
      </c>
      <c r="C1490" s="532" t="s">
        <v>425</v>
      </c>
      <c r="D1490" s="532" t="s">
        <v>426</v>
      </c>
      <c r="E1490" s="533">
        <v>3560002</v>
      </c>
      <c r="F1490" s="533">
        <v>2544</v>
      </c>
      <c r="G1490" s="534">
        <v>29006</v>
      </c>
      <c r="H1490" s="533">
        <v>6</v>
      </c>
      <c r="I1490" s="532" t="s">
        <v>409</v>
      </c>
      <c r="J1490" s="532" t="s">
        <v>2077</v>
      </c>
      <c r="K1490" s="535">
        <v>979.41</v>
      </c>
      <c r="L1490" s="536"/>
      <c r="M1490" s="537" t="s">
        <v>151</v>
      </c>
      <c r="N1490" s="537" t="s">
        <v>141</v>
      </c>
      <c r="O1490" s="538">
        <f t="shared" si="23"/>
        <v>407.18001925585435</v>
      </c>
    </row>
    <row r="1491" spans="1:15" s="225" customFormat="1" ht="47.25">
      <c r="A1491" s="532" t="s">
        <v>406</v>
      </c>
      <c r="B1491" s="533">
        <v>356</v>
      </c>
      <c r="C1491" s="532" t="s">
        <v>425</v>
      </c>
      <c r="D1491" s="532" t="s">
        <v>426</v>
      </c>
      <c r="E1491" s="533">
        <v>3560002</v>
      </c>
      <c r="F1491" s="533">
        <v>2547</v>
      </c>
      <c r="G1491" s="534">
        <v>29586</v>
      </c>
      <c r="H1491" s="533">
        <v>5</v>
      </c>
      <c r="I1491" s="532" t="s">
        <v>409</v>
      </c>
      <c r="J1491" s="532" t="s">
        <v>2284</v>
      </c>
      <c r="K1491" s="535">
        <v>1358.9</v>
      </c>
      <c r="L1491" s="536"/>
      <c r="M1491" s="537" t="s">
        <v>151</v>
      </c>
      <c r="N1491" s="537" t="s">
        <v>141</v>
      </c>
      <c r="O1491" s="538">
        <f t="shared" si="23"/>
        <v>564.94923287160691</v>
      </c>
    </row>
    <row r="1492" spans="1:15" s="225" customFormat="1" ht="47.25">
      <c r="A1492" s="532" t="s">
        <v>406</v>
      </c>
      <c r="B1492" s="533">
        <v>356</v>
      </c>
      <c r="C1492" s="532" t="s">
        <v>425</v>
      </c>
      <c r="D1492" s="532" t="s">
        <v>426</v>
      </c>
      <c r="E1492" s="533">
        <v>3560002</v>
      </c>
      <c r="F1492" s="533">
        <v>2548</v>
      </c>
      <c r="G1492" s="534">
        <v>29586</v>
      </c>
      <c r="H1492" s="533">
        <v>-5</v>
      </c>
      <c r="I1492" s="532" t="s">
        <v>409</v>
      </c>
      <c r="J1492" s="532" t="s">
        <v>2285</v>
      </c>
      <c r="K1492" s="535">
        <v>-1137.45</v>
      </c>
      <c r="L1492" s="536"/>
      <c r="M1492" s="537" t="s">
        <v>151</v>
      </c>
      <c r="N1492" s="537" t="s">
        <v>141</v>
      </c>
      <c r="O1492" s="538">
        <f t="shared" si="23"/>
        <v>-472.88358593701469</v>
      </c>
    </row>
    <row r="1493" spans="1:15" s="225" customFormat="1" ht="47.25">
      <c r="A1493" s="532" t="s">
        <v>406</v>
      </c>
      <c r="B1493" s="533">
        <v>356</v>
      </c>
      <c r="C1493" s="532" t="s">
        <v>425</v>
      </c>
      <c r="D1493" s="532" t="s">
        <v>426</v>
      </c>
      <c r="E1493" s="533">
        <v>3560002</v>
      </c>
      <c r="F1493" s="533">
        <v>2559</v>
      </c>
      <c r="G1493" s="534">
        <v>31471</v>
      </c>
      <c r="H1493" s="533">
        <v>28</v>
      </c>
      <c r="I1493" s="532" t="s">
        <v>409</v>
      </c>
      <c r="J1493" s="532" t="s">
        <v>2208</v>
      </c>
      <c r="K1493" s="535">
        <v>5273.43</v>
      </c>
      <c r="L1493" s="536"/>
      <c r="M1493" s="537" t="s">
        <v>151</v>
      </c>
      <c r="N1493" s="537" t="s">
        <v>141</v>
      </c>
      <c r="O1493" s="538">
        <f t="shared" si="23"/>
        <v>2192.3763581588919</v>
      </c>
    </row>
    <row r="1494" spans="1:15" s="225" customFormat="1" ht="47.25">
      <c r="A1494" s="532" t="s">
        <v>406</v>
      </c>
      <c r="B1494" s="533">
        <v>356</v>
      </c>
      <c r="C1494" s="532" t="s">
        <v>425</v>
      </c>
      <c r="D1494" s="532" t="s">
        <v>426</v>
      </c>
      <c r="E1494" s="533">
        <v>3560002</v>
      </c>
      <c r="F1494" s="533">
        <v>2560</v>
      </c>
      <c r="G1494" s="534">
        <v>31471</v>
      </c>
      <c r="H1494" s="533">
        <v>-28</v>
      </c>
      <c r="I1494" s="532" t="s">
        <v>409</v>
      </c>
      <c r="J1494" s="532" t="s">
        <v>2207</v>
      </c>
      <c r="K1494" s="535">
        <v>-5582.36</v>
      </c>
      <c r="L1494" s="536"/>
      <c r="M1494" s="537" t="s">
        <v>151</v>
      </c>
      <c r="N1494" s="537" t="s">
        <v>141</v>
      </c>
      <c r="O1494" s="538">
        <f t="shared" si="23"/>
        <v>-2320.8109497484311</v>
      </c>
    </row>
    <row r="1495" spans="1:15" s="225" customFormat="1" ht="47.25">
      <c r="A1495" s="532" t="s">
        <v>406</v>
      </c>
      <c r="B1495" s="533">
        <v>356</v>
      </c>
      <c r="C1495" s="532" t="s">
        <v>425</v>
      </c>
      <c r="D1495" s="532" t="s">
        <v>426</v>
      </c>
      <c r="E1495" s="533">
        <v>3560002</v>
      </c>
      <c r="F1495" s="533">
        <v>2564</v>
      </c>
      <c r="G1495" s="534">
        <v>31867</v>
      </c>
      <c r="H1495" s="533">
        <v>5</v>
      </c>
      <c r="I1495" s="532" t="s">
        <v>409</v>
      </c>
      <c r="J1495" s="532" t="s">
        <v>2291</v>
      </c>
      <c r="K1495" s="535">
        <v>1337.8</v>
      </c>
      <c r="L1495" s="536"/>
      <c r="M1495" s="537" t="s">
        <v>151</v>
      </c>
      <c r="N1495" s="537" t="s">
        <v>141</v>
      </c>
      <c r="O1495" s="538">
        <f t="shared" si="23"/>
        <v>556.1771165910925</v>
      </c>
    </row>
    <row r="1496" spans="1:15" s="225" customFormat="1" ht="47.25">
      <c r="A1496" s="532" t="s">
        <v>406</v>
      </c>
      <c r="B1496" s="533">
        <v>356</v>
      </c>
      <c r="C1496" s="532" t="s">
        <v>425</v>
      </c>
      <c r="D1496" s="532" t="s">
        <v>426</v>
      </c>
      <c r="E1496" s="533">
        <v>3560002</v>
      </c>
      <c r="F1496" s="533">
        <v>2565</v>
      </c>
      <c r="G1496" s="534">
        <v>31867</v>
      </c>
      <c r="H1496" s="533">
        <v>-5</v>
      </c>
      <c r="I1496" s="532" t="s">
        <v>409</v>
      </c>
      <c r="J1496" s="532" t="s">
        <v>2292</v>
      </c>
      <c r="K1496" s="535">
        <v>-1171.95</v>
      </c>
      <c r="L1496" s="536"/>
      <c r="M1496" s="537" t="s">
        <v>151</v>
      </c>
      <c r="N1496" s="537" t="s">
        <v>141</v>
      </c>
      <c r="O1496" s="538">
        <f t="shared" si="23"/>
        <v>-487.22661966581774</v>
      </c>
    </row>
    <row r="1497" spans="1:15" s="225" customFormat="1" ht="47.25">
      <c r="A1497" s="532" t="s">
        <v>406</v>
      </c>
      <c r="B1497" s="533">
        <v>356</v>
      </c>
      <c r="C1497" s="532" t="s">
        <v>425</v>
      </c>
      <c r="D1497" s="532" t="s">
        <v>426</v>
      </c>
      <c r="E1497" s="533">
        <v>3560002</v>
      </c>
      <c r="F1497" s="533">
        <v>2566</v>
      </c>
      <c r="G1497" s="534">
        <v>32477</v>
      </c>
      <c r="H1497" s="533">
        <v>-3</v>
      </c>
      <c r="I1497" s="532" t="s">
        <v>409</v>
      </c>
      <c r="J1497" s="532" t="s">
        <v>2293</v>
      </c>
      <c r="K1497" s="535">
        <v>-797.49</v>
      </c>
      <c r="L1497" s="536"/>
      <c r="M1497" s="537" t="s">
        <v>151</v>
      </c>
      <c r="N1497" s="537" t="s">
        <v>141</v>
      </c>
      <c r="O1497" s="538">
        <f t="shared" si="23"/>
        <v>-331.54857879371383</v>
      </c>
    </row>
    <row r="1498" spans="1:15" s="225" customFormat="1" ht="47.25">
      <c r="A1498" s="532" t="s">
        <v>406</v>
      </c>
      <c r="B1498" s="533">
        <v>356</v>
      </c>
      <c r="C1498" s="532" t="s">
        <v>425</v>
      </c>
      <c r="D1498" s="532" t="s">
        <v>426</v>
      </c>
      <c r="E1498" s="533">
        <v>3560002</v>
      </c>
      <c r="F1498" s="533">
        <v>2567</v>
      </c>
      <c r="G1498" s="534">
        <v>32720</v>
      </c>
      <c r="H1498" s="533">
        <v>-9</v>
      </c>
      <c r="I1498" s="532" t="s">
        <v>409</v>
      </c>
      <c r="J1498" s="532" t="s">
        <v>2294</v>
      </c>
      <c r="K1498" s="535">
        <v>-1361.25</v>
      </c>
      <c r="L1498" s="536"/>
      <c r="M1498" s="537" t="s">
        <v>151</v>
      </c>
      <c r="N1498" s="537" t="s">
        <v>141</v>
      </c>
      <c r="O1498" s="538">
        <f t="shared" ref="O1498:O1561" si="24">+K1498*E$3012</f>
        <v>-565.92622212559775</v>
      </c>
    </row>
    <row r="1499" spans="1:15" s="225" customFormat="1" ht="47.25">
      <c r="A1499" s="532" t="s">
        <v>406</v>
      </c>
      <c r="B1499" s="533">
        <v>356</v>
      </c>
      <c r="C1499" s="532" t="s">
        <v>425</v>
      </c>
      <c r="D1499" s="532" t="s">
        <v>426</v>
      </c>
      <c r="E1499" s="533">
        <v>3560002</v>
      </c>
      <c r="F1499" s="533">
        <v>2569</v>
      </c>
      <c r="G1499" s="534">
        <v>32720</v>
      </c>
      <c r="H1499" s="533">
        <v>7</v>
      </c>
      <c r="I1499" s="532" t="s">
        <v>409</v>
      </c>
      <c r="J1499" s="532" t="s">
        <v>2295</v>
      </c>
      <c r="K1499" s="535">
        <v>3085.98</v>
      </c>
      <c r="L1499" s="536"/>
      <c r="M1499" s="537" t="s">
        <v>151</v>
      </c>
      <c r="N1499" s="537" t="s">
        <v>141</v>
      </c>
      <c r="O1499" s="538">
        <f t="shared" si="24"/>
        <v>1282.9656587365673</v>
      </c>
    </row>
    <row r="1500" spans="1:15" s="225" customFormat="1" ht="47.25">
      <c r="A1500" s="532" t="s">
        <v>406</v>
      </c>
      <c r="B1500" s="533">
        <v>356</v>
      </c>
      <c r="C1500" s="532" t="s">
        <v>425</v>
      </c>
      <c r="D1500" s="532" t="s">
        <v>426</v>
      </c>
      <c r="E1500" s="533">
        <v>3560002</v>
      </c>
      <c r="F1500" s="533">
        <v>2570</v>
      </c>
      <c r="G1500" s="534">
        <v>32720</v>
      </c>
      <c r="H1500" s="533">
        <v>-7</v>
      </c>
      <c r="I1500" s="532" t="s">
        <v>409</v>
      </c>
      <c r="J1500" s="532" t="s">
        <v>2296</v>
      </c>
      <c r="K1500" s="535">
        <v>-1641.33</v>
      </c>
      <c r="L1500" s="536"/>
      <c r="M1500" s="537" t="s">
        <v>151</v>
      </c>
      <c r="N1500" s="537" t="s">
        <v>141</v>
      </c>
      <c r="O1500" s="538">
        <f t="shared" si="24"/>
        <v>-682.36671159699347</v>
      </c>
    </row>
    <row r="1501" spans="1:15" s="225" customFormat="1" ht="47.25">
      <c r="A1501" s="532" t="s">
        <v>406</v>
      </c>
      <c r="B1501" s="533">
        <v>356</v>
      </c>
      <c r="C1501" s="532" t="s">
        <v>425</v>
      </c>
      <c r="D1501" s="532" t="s">
        <v>426</v>
      </c>
      <c r="E1501" s="533">
        <v>3560002</v>
      </c>
      <c r="F1501" s="533">
        <v>2571</v>
      </c>
      <c r="G1501" s="534">
        <v>32720</v>
      </c>
      <c r="H1501" s="533">
        <v>-3</v>
      </c>
      <c r="I1501" s="532" t="s">
        <v>409</v>
      </c>
      <c r="J1501" s="532" t="s">
        <v>2045</v>
      </c>
      <c r="K1501" s="535">
        <v>-724.26</v>
      </c>
      <c r="L1501" s="536"/>
      <c r="M1501" s="537" t="s">
        <v>151</v>
      </c>
      <c r="N1501" s="537" t="s">
        <v>141</v>
      </c>
      <c r="O1501" s="538">
        <f t="shared" si="24"/>
        <v>-301.10393067892409</v>
      </c>
    </row>
    <row r="1502" spans="1:15" s="225" customFormat="1" ht="47.25">
      <c r="A1502" s="532" t="s">
        <v>406</v>
      </c>
      <c r="B1502" s="533">
        <v>356</v>
      </c>
      <c r="C1502" s="532" t="s">
        <v>425</v>
      </c>
      <c r="D1502" s="532" t="s">
        <v>426</v>
      </c>
      <c r="E1502" s="533">
        <v>3560002</v>
      </c>
      <c r="F1502" s="533">
        <v>8358</v>
      </c>
      <c r="G1502" s="534">
        <v>35795</v>
      </c>
      <c r="H1502" s="533">
        <v>6</v>
      </c>
      <c r="I1502" s="532" t="s">
        <v>409</v>
      </c>
      <c r="J1502" s="532" t="s">
        <v>2297</v>
      </c>
      <c r="K1502" s="535">
        <v>1389.76</v>
      </c>
      <c r="L1502" s="536"/>
      <c r="M1502" s="537" t="s">
        <v>151</v>
      </c>
      <c r="N1502" s="537" t="s">
        <v>141</v>
      </c>
      <c r="O1502" s="538">
        <f t="shared" si="24"/>
        <v>577.7789726069941</v>
      </c>
    </row>
    <row r="1503" spans="1:15" s="225" customFormat="1" ht="47.25">
      <c r="A1503" s="532" t="s">
        <v>406</v>
      </c>
      <c r="B1503" s="533">
        <v>356</v>
      </c>
      <c r="C1503" s="532" t="s">
        <v>425</v>
      </c>
      <c r="D1503" s="532" t="s">
        <v>426</v>
      </c>
      <c r="E1503" s="533">
        <v>3560002</v>
      </c>
      <c r="F1503" s="533">
        <v>11852</v>
      </c>
      <c r="G1503" s="534">
        <v>38352</v>
      </c>
      <c r="H1503" s="533">
        <v>36</v>
      </c>
      <c r="I1503" s="532" t="s">
        <v>409</v>
      </c>
      <c r="J1503" s="532" t="s">
        <v>2298</v>
      </c>
      <c r="K1503" s="535">
        <v>1873.19</v>
      </c>
      <c r="L1503" s="536"/>
      <c r="M1503" s="537" t="s">
        <v>151</v>
      </c>
      <c r="N1503" s="537" t="s">
        <v>141</v>
      </c>
      <c r="O1503" s="538">
        <f t="shared" si="24"/>
        <v>778.76021305671156</v>
      </c>
    </row>
    <row r="1504" spans="1:15" s="225" customFormat="1" ht="47.25">
      <c r="A1504" s="532" t="s">
        <v>406</v>
      </c>
      <c r="B1504" s="533">
        <v>356</v>
      </c>
      <c r="C1504" s="532" t="s">
        <v>425</v>
      </c>
      <c r="D1504" s="532" t="s">
        <v>426</v>
      </c>
      <c r="E1504" s="533">
        <v>3560002</v>
      </c>
      <c r="F1504" s="533">
        <v>11853</v>
      </c>
      <c r="G1504" s="534">
        <v>38352</v>
      </c>
      <c r="H1504" s="533">
        <v>36</v>
      </c>
      <c r="I1504" s="532" t="s">
        <v>409</v>
      </c>
      <c r="J1504" s="532" t="s">
        <v>2299</v>
      </c>
      <c r="K1504" s="535">
        <v>28233.32</v>
      </c>
      <c r="L1504" s="536"/>
      <c r="M1504" s="537" t="s">
        <v>151</v>
      </c>
      <c r="N1504" s="537" t="s">
        <v>141</v>
      </c>
      <c r="O1504" s="538">
        <f t="shared" si="24"/>
        <v>11737.723508292438</v>
      </c>
    </row>
    <row r="1505" spans="1:15" s="225" customFormat="1" ht="47.25">
      <c r="A1505" s="532" t="s">
        <v>406</v>
      </c>
      <c r="B1505" s="533">
        <v>356</v>
      </c>
      <c r="C1505" s="532" t="s">
        <v>425</v>
      </c>
      <c r="D1505" s="532" t="s">
        <v>426</v>
      </c>
      <c r="E1505" s="533">
        <v>3560002</v>
      </c>
      <c r="F1505" s="533">
        <v>11854</v>
      </c>
      <c r="G1505" s="534">
        <v>38352</v>
      </c>
      <c r="H1505" s="542">
        <v>36</v>
      </c>
      <c r="I1505" s="532" t="s">
        <v>409</v>
      </c>
      <c r="J1505" s="532" t="s">
        <v>2300</v>
      </c>
      <c r="K1505" s="535">
        <v>1926.56</v>
      </c>
      <c r="L1505" s="536"/>
      <c r="M1505" s="537" t="s">
        <v>151</v>
      </c>
      <c r="N1505" s="537" t="s">
        <v>141</v>
      </c>
      <c r="O1505" s="538">
        <f t="shared" si="24"/>
        <v>800.9482626250076</v>
      </c>
    </row>
    <row r="1506" spans="1:15" s="225" customFormat="1" ht="47.25">
      <c r="A1506" s="532" t="s">
        <v>406</v>
      </c>
      <c r="B1506" s="533">
        <v>356</v>
      </c>
      <c r="C1506" s="532" t="s">
        <v>425</v>
      </c>
      <c r="D1506" s="532" t="s">
        <v>426</v>
      </c>
      <c r="E1506" s="533">
        <v>3560002</v>
      </c>
      <c r="F1506" s="533">
        <v>11855</v>
      </c>
      <c r="G1506" s="534">
        <v>38352</v>
      </c>
      <c r="H1506" s="533">
        <v>36</v>
      </c>
      <c r="I1506" s="532" t="s">
        <v>409</v>
      </c>
      <c r="J1506" s="532" t="s">
        <v>2301</v>
      </c>
      <c r="K1506" s="535">
        <v>711.55</v>
      </c>
      <c r="L1506" s="536"/>
      <c r="M1506" s="537" t="s">
        <v>151</v>
      </c>
      <c r="N1506" s="537" t="s">
        <v>141</v>
      </c>
      <c r="O1506" s="538">
        <f t="shared" si="24"/>
        <v>295.81987390521147</v>
      </c>
    </row>
    <row r="1507" spans="1:15" s="225" customFormat="1" ht="47.25">
      <c r="A1507" s="532" t="s">
        <v>406</v>
      </c>
      <c r="B1507" s="533">
        <v>356</v>
      </c>
      <c r="C1507" s="532" t="s">
        <v>425</v>
      </c>
      <c r="D1507" s="532" t="s">
        <v>426</v>
      </c>
      <c r="E1507" s="533">
        <v>3560002</v>
      </c>
      <c r="F1507" s="533">
        <v>11856</v>
      </c>
      <c r="G1507" s="534">
        <v>38352</v>
      </c>
      <c r="H1507" s="533">
        <v>72</v>
      </c>
      <c r="I1507" s="532" t="s">
        <v>409</v>
      </c>
      <c r="J1507" s="532" t="s">
        <v>2302</v>
      </c>
      <c r="K1507" s="535">
        <v>818.29</v>
      </c>
      <c r="L1507" s="536"/>
      <c r="M1507" s="537" t="s">
        <v>151</v>
      </c>
      <c r="N1507" s="537" t="s">
        <v>141</v>
      </c>
      <c r="O1507" s="538">
        <f t="shared" si="24"/>
        <v>340.19597304180377</v>
      </c>
    </row>
    <row r="1508" spans="1:15" s="225" customFormat="1" ht="47.25">
      <c r="A1508" s="532" t="s">
        <v>406</v>
      </c>
      <c r="B1508" s="533">
        <v>356</v>
      </c>
      <c r="C1508" s="532" t="s">
        <v>425</v>
      </c>
      <c r="D1508" s="532" t="s">
        <v>426</v>
      </c>
      <c r="E1508" s="533">
        <v>3560002</v>
      </c>
      <c r="F1508" s="533">
        <v>11857</v>
      </c>
      <c r="G1508" s="534">
        <v>38352</v>
      </c>
      <c r="H1508" s="533">
        <v>25</v>
      </c>
      <c r="I1508" s="532" t="s">
        <v>409</v>
      </c>
      <c r="J1508" s="532" t="s">
        <v>2303</v>
      </c>
      <c r="K1508" s="535">
        <v>469.11</v>
      </c>
      <c r="L1508" s="536"/>
      <c r="M1508" s="537" t="s">
        <v>151</v>
      </c>
      <c r="N1508" s="537" t="s">
        <v>141</v>
      </c>
      <c r="O1508" s="538">
        <f t="shared" si="24"/>
        <v>195.02784210199388</v>
      </c>
    </row>
    <row r="1509" spans="1:15" s="225" customFormat="1" ht="47.25">
      <c r="A1509" s="532" t="s">
        <v>406</v>
      </c>
      <c r="B1509" s="533">
        <v>356</v>
      </c>
      <c r="C1509" s="532" t="s">
        <v>425</v>
      </c>
      <c r="D1509" s="532" t="s">
        <v>426</v>
      </c>
      <c r="E1509" s="533">
        <v>3560002</v>
      </c>
      <c r="F1509" s="533">
        <v>11858</v>
      </c>
      <c r="G1509" s="534">
        <v>38352</v>
      </c>
      <c r="H1509" s="533">
        <v>25</v>
      </c>
      <c r="I1509" s="532" t="s">
        <v>409</v>
      </c>
      <c r="J1509" s="532" t="s">
        <v>2304</v>
      </c>
      <c r="K1509" s="535">
        <v>306.08</v>
      </c>
      <c r="L1509" s="536"/>
      <c r="M1509" s="537" t="s">
        <v>151</v>
      </c>
      <c r="N1509" s="537" t="s">
        <v>141</v>
      </c>
      <c r="O1509" s="538">
        <f t="shared" si="24"/>
        <v>127.24973228150814</v>
      </c>
    </row>
    <row r="1510" spans="1:15" s="225" customFormat="1" ht="47.25">
      <c r="A1510" s="532" t="s">
        <v>406</v>
      </c>
      <c r="B1510" s="533">
        <v>356</v>
      </c>
      <c r="C1510" s="532" t="s">
        <v>425</v>
      </c>
      <c r="D1510" s="532" t="s">
        <v>426</v>
      </c>
      <c r="E1510" s="533">
        <v>3560002</v>
      </c>
      <c r="F1510" s="533">
        <v>11859</v>
      </c>
      <c r="G1510" s="534">
        <v>38352</v>
      </c>
      <c r="H1510" s="533">
        <v>24</v>
      </c>
      <c r="I1510" s="532" t="s">
        <v>409</v>
      </c>
      <c r="J1510" s="532" t="s">
        <v>2305</v>
      </c>
      <c r="K1510" s="535">
        <v>600.59</v>
      </c>
      <c r="L1510" s="536"/>
      <c r="M1510" s="537" t="s">
        <v>151</v>
      </c>
      <c r="N1510" s="537" t="s">
        <v>141</v>
      </c>
      <c r="O1510" s="538">
        <f t="shared" si="24"/>
        <v>249.68935151251628</v>
      </c>
    </row>
    <row r="1511" spans="1:15" s="225" customFormat="1" ht="47.25">
      <c r="A1511" s="532" t="s">
        <v>406</v>
      </c>
      <c r="B1511" s="533">
        <v>356</v>
      </c>
      <c r="C1511" s="532" t="s">
        <v>425</v>
      </c>
      <c r="D1511" s="532" t="s">
        <v>426</v>
      </c>
      <c r="E1511" s="533">
        <v>3560002</v>
      </c>
      <c r="F1511" s="533">
        <v>11860</v>
      </c>
      <c r="G1511" s="534">
        <v>38352</v>
      </c>
      <c r="H1511" s="533">
        <v>600</v>
      </c>
      <c r="I1511" s="532" t="s">
        <v>409</v>
      </c>
      <c r="J1511" s="532" t="s">
        <v>2306</v>
      </c>
      <c r="K1511" s="535">
        <v>519.45000000000005</v>
      </c>
      <c r="L1511" s="536"/>
      <c r="M1511" s="537" t="s">
        <v>151</v>
      </c>
      <c r="N1511" s="537" t="s">
        <v>141</v>
      </c>
      <c r="O1511" s="538">
        <f t="shared" si="24"/>
        <v>215.95619914280388</v>
      </c>
    </row>
    <row r="1512" spans="1:15" s="225" customFormat="1" ht="47.25">
      <c r="A1512" s="532" t="s">
        <v>406</v>
      </c>
      <c r="B1512" s="533">
        <v>356</v>
      </c>
      <c r="C1512" s="532" t="s">
        <v>425</v>
      </c>
      <c r="D1512" s="532" t="s">
        <v>426</v>
      </c>
      <c r="E1512" s="533">
        <v>3560002</v>
      </c>
      <c r="F1512" s="533">
        <v>11861</v>
      </c>
      <c r="G1512" s="534">
        <v>38352</v>
      </c>
      <c r="H1512" s="533">
        <v>6</v>
      </c>
      <c r="I1512" s="532" t="s">
        <v>409</v>
      </c>
      <c r="J1512" s="532" t="s">
        <v>2307</v>
      </c>
      <c r="K1512" s="535">
        <v>787.82</v>
      </c>
      <c r="L1512" s="536"/>
      <c r="M1512" s="537" t="s">
        <v>151</v>
      </c>
      <c r="N1512" s="537" t="s">
        <v>141</v>
      </c>
      <c r="O1512" s="538">
        <f t="shared" si="24"/>
        <v>327.52837194856824</v>
      </c>
    </row>
    <row r="1513" spans="1:15" s="225" customFormat="1" ht="47.25">
      <c r="A1513" s="532" t="s">
        <v>406</v>
      </c>
      <c r="B1513" s="533">
        <v>356</v>
      </c>
      <c r="C1513" s="532" t="s">
        <v>425</v>
      </c>
      <c r="D1513" s="532" t="s">
        <v>426</v>
      </c>
      <c r="E1513" s="533">
        <v>3560002</v>
      </c>
      <c r="F1513" s="533">
        <v>11862</v>
      </c>
      <c r="G1513" s="534">
        <v>38352</v>
      </c>
      <c r="H1513" s="533">
        <v>1</v>
      </c>
      <c r="I1513" s="532" t="s">
        <v>409</v>
      </c>
      <c r="J1513" s="532" t="s">
        <v>2308</v>
      </c>
      <c r="K1513" s="535">
        <v>98.75</v>
      </c>
      <c r="L1513" s="536"/>
      <c r="M1513" s="537" t="s">
        <v>151</v>
      </c>
      <c r="N1513" s="537" t="s">
        <v>141</v>
      </c>
      <c r="O1513" s="538">
        <f t="shared" si="24"/>
        <v>41.054335673023161</v>
      </c>
    </row>
    <row r="1514" spans="1:15" s="225" customFormat="1" ht="47.25">
      <c r="A1514" s="532" t="s">
        <v>406</v>
      </c>
      <c r="B1514" s="533">
        <v>356</v>
      </c>
      <c r="C1514" s="532" t="s">
        <v>425</v>
      </c>
      <c r="D1514" s="532" t="s">
        <v>426</v>
      </c>
      <c r="E1514" s="533">
        <v>3560002</v>
      </c>
      <c r="F1514" s="533">
        <v>12089</v>
      </c>
      <c r="G1514" s="534">
        <v>38717</v>
      </c>
      <c r="H1514" s="533">
        <v>3</v>
      </c>
      <c r="I1514" s="532" t="s">
        <v>409</v>
      </c>
      <c r="J1514" s="532" t="s">
        <v>2309</v>
      </c>
      <c r="K1514" s="535">
        <v>277.77999999999997</v>
      </c>
      <c r="L1514" s="536"/>
      <c r="M1514" s="537" t="s">
        <v>151</v>
      </c>
      <c r="N1514" s="537" t="s">
        <v>141</v>
      </c>
      <c r="O1514" s="538">
        <f t="shared" si="24"/>
        <v>115.48428722280885</v>
      </c>
    </row>
    <row r="1515" spans="1:15" s="225" customFormat="1" ht="78.75">
      <c r="A1515" s="532" t="s">
        <v>406</v>
      </c>
      <c r="B1515" s="533">
        <v>356</v>
      </c>
      <c r="C1515" s="532" t="s">
        <v>425</v>
      </c>
      <c r="D1515" s="532" t="s">
        <v>426</v>
      </c>
      <c r="E1515" s="533">
        <v>3560002</v>
      </c>
      <c r="F1515" s="533">
        <v>13631</v>
      </c>
      <c r="G1515" s="534">
        <v>40543</v>
      </c>
      <c r="H1515" s="533">
        <v>18</v>
      </c>
      <c r="I1515" s="532" t="s">
        <v>2310</v>
      </c>
      <c r="J1515" s="532" t="s">
        <v>2311</v>
      </c>
      <c r="K1515" s="535">
        <v>4680.1000000000004</v>
      </c>
      <c r="L1515" s="536"/>
      <c r="M1515" s="537" t="s">
        <v>151</v>
      </c>
      <c r="N1515" s="537" t="s">
        <v>141</v>
      </c>
      <c r="O1515" s="538">
        <f t="shared" si="24"/>
        <v>1945.7052798310453</v>
      </c>
    </row>
    <row r="1516" spans="1:15" s="225" customFormat="1" ht="47.25">
      <c r="A1516" s="532" t="s">
        <v>406</v>
      </c>
      <c r="B1516" s="533">
        <v>356</v>
      </c>
      <c r="C1516" s="532" t="s">
        <v>425</v>
      </c>
      <c r="D1516" s="532" t="s">
        <v>1954</v>
      </c>
      <c r="E1516" s="533">
        <v>3560003</v>
      </c>
      <c r="F1516" s="533">
        <v>2584</v>
      </c>
      <c r="G1516" s="534">
        <v>28945</v>
      </c>
      <c r="H1516" s="533">
        <v>33</v>
      </c>
      <c r="I1516" s="532" t="s">
        <v>409</v>
      </c>
      <c r="J1516" s="532" t="s">
        <v>2284</v>
      </c>
      <c r="K1516" s="535">
        <v>5947.78</v>
      </c>
      <c r="L1516" s="536"/>
      <c r="M1516" s="537" t="s">
        <v>151</v>
      </c>
      <c r="N1516" s="537" t="s">
        <v>141</v>
      </c>
      <c r="O1516" s="538">
        <f t="shared" si="24"/>
        <v>2472.7307000434807</v>
      </c>
    </row>
    <row r="1517" spans="1:15" s="225" customFormat="1" ht="47.25">
      <c r="A1517" s="532" t="s">
        <v>406</v>
      </c>
      <c r="B1517" s="533">
        <v>356</v>
      </c>
      <c r="C1517" s="532" t="s">
        <v>425</v>
      </c>
      <c r="D1517" s="532" t="s">
        <v>1954</v>
      </c>
      <c r="E1517" s="533">
        <v>3560003</v>
      </c>
      <c r="F1517" s="533">
        <v>2585</v>
      </c>
      <c r="G1517" s="534">
        <v>29159</v>
      </c>
      <c r="H1517" s="533">
        <v>3</v>
      </c>
      <c r="I1517" s="532" t="s">
        <v>409</v>
      </c>
      <c r="J1517" s="532" t="s">
        <v>2284</v>
      </c>
      <c r="K1517" s="535">
        <v>748.28</v>
      </c>
      <c r="L1517" s="536"/>
      <c r="M1517" s="537" t="s">
        <v>151</v>
      </c>
      <c r="N1517" s="537" t="s">
        <v>141</v>
      </c>
      <c r="O1517" s="538">
        <f t="shared" si="24"/>
        <v>311.09000807503566</v>
      </c>
    </row>
    <row r="1518" spans="1:15" s="225" customFormat="1" ht="47.25">
      <c r="A1518" s="532" t="s">
        <v>406</v>
      </c>
      <c r="B1518" s="533">
        <v>356</v>
      </c>
      <c r="C1518" s="532" t="s">
        <v>425</v>
      </c>
      <c r="D1518" s="532" t="s">
        <v>1956</v>
      </c>
      <c r="E1518" s="533">
        <v>3560005</v>
      </c>
      <c r="F1518" s="533">
        <v>2597</v>
      </c>
      <c r="G1518" s="534">
        <v>28945</v>
      </c>
      <c r="H1518" s="533">
        <v>6</v>
      </c>
      <c r="I1518" s="532" t="s">
        <v>409</v>
      </c>
      <c r="J1518" s="532" t="s">
        <v>2284</v>
      </c>
      <c r="K1518" s="535">
        <v>1130.57</v>
      </c>
      <c r="L1518" s="536"/>
      <c r="M1518" s="537" t="s">
        <v>151</v>
      </c>
      <c r="N1518" s="537" t="s">
        <v>141</v>
      </c>
      <c r="O1518" s="538">
        <f t="shared" si="24"/>
        <v>470.02329399341568</v>
      </c>
    </row>
    <row r="1519" spans="1:15" s="225" customFormat="1" ht="47.25">
      <c r="A1519" s="532" t="s">
        <v>406</v>
      </c>
      <c r="B1519" s="533">
        <v>356</v>
      </c>
      <c r="C1519" s="532" t="s">
        <v>425</v>
      </c>
      <c r="D1519" s="532" t="s">
        <v>1956</v>
      </c>
      <c r="E1519" s="533">
        <v>3560005</v>
      </c>
      <c r="F1519" s="533">
        <v>2603</v>
      </c>
      <c r="G1519" s="534">
        <v>32720</v>
      </c>
      <c r="H1519" s="533">
        <v>4</v>
      </c>
      <c r="I1519" s="532" t="s">
        <v>409</v>
      </c>
      <c r="J1519" s="532" t="s">
        <v>2312</v>
      </c>
      <c r="K1519" s="535">
        <v>1235.08</v>
      </c>
      <c r="L1519" s="536"/>
      <c r="M1519" s="537" t="s">
        <v>151</v>
      </c>
      <c r="N1519" s="537" t="s">
        <v>141</v>
      </c>
      <c r="O1519" s="538">
        <f t="shared" si="24"/>
        <v>513.47229268898684</v>
      </c>
    </row>
    <row r="1520" spans="1:15" s="225" customFormat="1" ht="47.25">
      <c r="A1520" s="532" t="s">
        <v>406</v>
      </c>
      <c r="B1520" s="533">
        <v>356</v>
      </c>
      <c r="C1520" s="532" t="s">
        <v>425</v>
      </c>
      <c r="D1520" s="532" t="s">
        <v>1956</v>
      </c>
      <c r="E1520" s="533">
        <v>3560005</v>
      </c>
      <c r="F1520" s="533">
        <v>2604</v>
      </c>
      <c r="G1520" s="534">
        <v>32720</v>
      </c>
      <c r="H1520" s="533">
        <v>-4</v>
      </c>
      <c r="I1520" s="532" t="s">
        <v>409</v>
      </c>
      <c r="J1520" s="532" t="s">
        <v>2313</v>
      </c>
      <c r="K1520" s="535">
        <v>-797.48</v>
      </c>
      <c r="L1520" s="536"/>
      <c r="M1520" s="537" t="s">
        <v>151</v>
      </c>
      <c r="N1520" s="537" t="s">
        <v>141</v>
      </c>
      <c r="O1520" s="538">
        <f t="shared" si="24"/>
        <v>-331.54442139263307</v>
      </c>
    </row>
    <row r="1521" spans="1:15" s="225" customFormat="1" ht="47.25">
      <c r="A1521" s="532" t="s">
        <v>406</v>
      </c>
      <c r="B1521" s="533">
        <v>356</v>
      </c>
      <c r="C1521" s="532" t="s">
        <v>425</v>
      </c>
      <c r="D1521" s="532" t="s">
        <v>1956</v>
      </c>
      <c r="E1521" s="533">
        <v>3560005</v>
      </c>
      <c r="F1521" s="533">
        <v>8343</v>
      </c>
      <c r="G1521" s="534">
        <v>35795</v>
      </c>
      <c r="H1521" s="539"/>
      <c r="I1521" s="532" t="s">
        <v>409</v>
      </c>
      <c r="J1521" s="532" t="s">
        <v>2314</v>
      </c>
      <c r="K1521" s="535">
        <v>717.05</v>
      </c>
      <c r="L1521" s="536"/>
      <c r="M1521" s="537" t="s">
        <v>151</v>
      </c>
      <c r="N1521" s="537" t="s">
        <v>141</v>
      </c>
      <c r="O1521" s="538">
        <f t="shared" si="24"/>
        <v>298.10644449965832</v>
      </c>
    </row>
    <row r="1522" spans="1:15" s="225" customFormat="1" ht="47.25">
      <c r="A1522" s="532" t="s">
        <v>406</v>
      </c>
      <c r="B1522" s="533">
        <v>356</v>
      </c>
      <c r="C1522" s="532" t="s">
        <v>425</v>
      </c>
      <c r="D1522" s="532" t="s">
        <v>1956</v>
      </c>
      <c r="E1522" s="533">
        <v>3560005</v>
      </c>
      <c r="F1522" s="533">
        <v>8349</v>
      </c>
      <c r="G1522" s="534">
        <v>35795</v>
      </c>
      <c r="H1522" s="533">
        <v>6</v>
      </c>
      <c r="I1522" s="532" t="s">
        <v>409</v>
      </c>
      <c r="J1522" s="532" t="s">
        <v>434</v>
      </c>
      <c r="K1522" s="535">
        <v>1159.53</v>
      </c>
      <c r="L1522" s="536"/>
      <c r="M1522" s="537" t="s">
        <v>151</v>
      </c>
      <c r="N1522" s="537" t="s">
        <v>141</v>
      </c>
      <c r="O1522" s="538">
        <f t="shared" si="24"/>
        <v>482.0631275234486</v>
      </c>
    </row>
    <row r="1523" spans="1:15" s="225" customFormat="1" ht="47.25">
      <c r="A1523" s="532" t="s">
        <v>406</v>
      </c>
      <c r="B1523" s="533">
        <v>356</v>
      </c>
      <c r="C1523" s="532" t="s">
        <v>425</v>
      </c>
      <c r="D1523" s="532" t="s">
        <v>1956</v>
      </c>
      <c r="E1523" s="533">
        <v>3560005</v>
      </c>
      <c r="F1523" s="533">
        <v>8357</v>
      </c>
      <c r="G1523" s="534">
        <v>35795</v>
      </c>
      <c r="H1523" s="542">
        <v>18</v>
      </c>
      <c r="I1523" s="532" t="s">
        <v>409</v>
      </c>
      <c r="J1523" s="532" t="s">
        <v>2315</v>
      </c>
      <c r="K1523" s="535">
        <v>3821.82</v>
      </c>
      <c r="L1523" s="536"/>
      <c r="M1523" s="537" t="s">
        <v>151</v>
      </c>
      <c r="N1523" s="537" t="s">
        <v>141</v>
      </c>
      <c r="O1523" s="538">
        <f t="shared" si="24"/>
        <v>1588.8838598670723</v>
      </c>
    </row>
    <row r="1524" spans="1:15" s="225" customFormat="1" ht="47.25">
      <c r="A1524" s="532" t="s">
        <v>406</v>
      </c>
      <c r="B1524" s="533">
        <v>356</v>
      </c>
      <c r="C1524" s="532" t="s">
        <v>425</v>
      </c>
      <c r="D1524" s="532" t="s">
        <v>2316</v>
      </c>
      <c r="E1524" s="533">
        <v>3560007</v>
      </c>
      <c r="F1524" s="533">
        <v>9337</v>
      </c>
      <c r="G1524" s="534">
        <v>35976</v>
      </c>
      <c r="H1524" s="542">
        <v>-9</v>
      </c>
      <c r="I1524" s="532" t="s">
        <v>409</v>
      </c>
      <c r="J1524" s="532" t="s">
        <v>2317</v>
      </c>
      <c r="K1524" s="535">
        <v>-535.5</v>
      </c>
      <c r="L1524" s="536"/>
      <c r="M1524" s="537" t="s">
        <v>151</v>
      </c>
      <c r="N1524" s="537" t="s">
        <v>141</v>
      </c>
      <c r="O1524" s="538">
        <f t="shared" si="24"/>
        <v>-222.62882787750789</v>
      </c>
    </row>
    <row r="1525" spans="1:15" s="225" customFormat="1" ht="47.25">
      <c r="A1525" s="532" t="s">
        <v>406</v>
      </c>
      <c r="B1525" s="533">
        <v>356</v>
      </c>
      <c r="C1525" s="532" t="s">
        <v>425</v>
      </c>
      <c r="D1525" s="532" t="s">
        <v>427</v>
      </c>
      <c r="E1525" s="533">
        <v>3560008</v>
      </c>
      <c r="F1525" s="533">
        <v>2610</v>
      </c>
      <c r="G1525" s="534">
        <v>24958</v>
      </c>
      <c r="H1525" s="542">
        <v>1953</v>
      </c>
      <c r="I1525" s="532" t="s">
        <v>409</v>
      </c>
      <c r="J1525" s="532" t="s">
        <v>2204</v>
      </c>
      <c r="K1525" s="535">
        <v>48441.27</v>
      </c>
      <c r="L1525" s="536"/>
      <c r="M1525" s="537" t="s">
        <v>151</v>
      </c>
      <c r="N1525" s="537" t="s">
        <v>141</v>
      </c>
      <c r="O1525" s="538">
        <f t="shared" si="24"/>
        <v>20138.978825392878</v>
      </c>
    </row>
    <row r="1526" spans="1:15" s="225" customFormat="1" ht="47.25">
      <c r="A1526" s="532" t="s">
        <v>406</v>
      </c>
      <c r="B1526" s="533">
        <v>356</v>
      </c>
      <c r="C1526" s="532" t="s">
        <v>425</v>
      </c>
      <c r="D1526" s="532" t="s">
        <v>427</v>
      </c>
      <c r="E1526" s="533">
        <v>3560008</v>
      </c>
      <c r="F1526" s="533">
        <v>2611</v>
      </c>
      <c r="G1526" s="534">
        <v>24958</v>
      </c>
      <c r="H1526" s="533">
        <v>60</v>
      </c>
      <c r="I1526" s="532" t="s">
        <v>409</v>
      </c>
      <c r="J1526" s="532" t="s">
        <v>1997</v>
      </c>
      <c r="K1526" s="535">
        <v>5811.42</v>
      </c>
      <c r="L1526" s="536"/>
      <c r="M1526" s="537" t="s">
        <v>151</v>
      </c>
      <c r="N1526" s="537" t="s">
        <v>141</v>
      </c>
      <c r="O1526" s="538">
        <f t="shared" si="24"/>
        <v>2416.0403789055217</v>
      </c>
    </row>
    <row r="1527" spans="1:15" s="225" customFormat="1" ht="47.25">
      <c r="A1527" s="532" t="s">
        <v>406</v>
      </c>
      <c r="B1527" s="533">
        <v>356</v>
      </c>
      <c r="C1527" s="532" t="s">
        <v>425</v>
      </c>
      <c r="D1527" s="532" t="s">
        <v>427</v>
      </c>
      <c r="E1527" s="533">
        <v>3560008</v>
      </c>
      <c r="F1527" s="533">
        <v>2612</v>
      </c>
      <c r="G1527" s="534">
        <v>24958</v>
      </c>
      <c r="H1527" s="533">
        <v>15</v>
      </c>
      <c r="I1527" s="532" t="s">
        <v>409</v>
      </c>
      <c r="J1527" s="532" t="s">
        <v>1997</v>
      </c>
      <c r="K1527" s="535">
        <v>356.95</v>
      </c>
      <c r="L1527" s="536"/>
      <c r="M1527" s="537" t="s">
        <v>151</v>
      </c>
      <c r="N1527" s="537" t="s">
        <v>141</v>
      </c>
      <c r="O1527" s="538">
        <f t="shared" si="24"/>
        <v>148.39843157960118</v>
      </c>
    </row>
    <row r="1528" spans="1:15" s="225" customFormat="1" ht="47.25">
      <c r="A1528" s="532" t="s">
        <v>406</v>
      </c>
      <c r="B1528" s="533">
        <v>356</v>
      </c>
      <c r="C1528" s="532" t="s">
        <v>425</v>
      </c>
      <c r="D1528" s="532" t="s">
        <v>427</v>
      </c>
      <c r="E1528" s="533">
        <v>3560008</v>
      </c>
      <c r="F1528" s="533">
        <v>2613</v>
      </c>
      <c r="G1528" s="534">
        <v>24958</v>
      </c>
      <c r="H1528" s="542">
        <v>1968</v>
      </c>
      <c r="I1528" s="532" t="s">
        <v>409</v>
      </c>
      <c r="J1528" s="532" t="s">
        <v>1998</v>
      </c>
      <c r="K1528" s="535">
        <v>67299.429999999993</v>
      </c>
      <c r="L1528" s="536"/>
      <c r="M1528" s="537" t="s">
        <v>151</v>
      </c>
      <c r="N1528" s="537" t="s">
        <v>141</v>
      </c>
      <c r="O1528" s="538">
        <f t="shared" si="24"/>
        <v>27979.072302006331</v>
      </c>
    </row>
    <row r="1529" spans="1:15" s="225" customFormat="1" ht="47.25">
      <c r="A1529" s="532" t="s">
        <v>406</v>
      </c>
      <c r="B1529" s="533">
        <v>356</v>
      </c>
      <c r="C1529" s="532" t="s">
        <v>425</v>
      </c>
      <c r="D1529" s="532" t="s">
        <v>427</v>
      </c>
      <c r="E1529" s="533">
        <v>3560008</v>
      </c>
      <c r="F1529" s="533">
        <v>2614</v>
      </c>
      <c r="G1529" s="534">
        <v>24958</v>
      </c>
      <c r="H1529" s="533">
        <v>793</v>
      </c>
      <c r="I1529" s="532" t="s">
        <v>409</v>
      </c>
      <c r="J1529" s="532" t="s">
        <v>1999</v>
      </c>
      <c r="K1529" s="535">
        <v>34843.01</v>
      </c>
      <c r="L1529" s="536"/>
      <c r="M1529" s="537" t="s">
        <v>151</v>
      </c>
      <c r="N1529" s="537" t="s">
        <v>141</v>
      </c>
      <c r="O1529" s="538">
        <f t="shared" si="24"/>
        <v>14485.636743275978</v>
      </c>
    </row>
    <row r="1530" spans="1:15" s="225" customFormat="1" ht="47.25">
      <c r="A1530" s="532" t="s">
        <v>406</v>
      </c>
      <c r="B1530" s="533">
        <v>356</v>
      </c>
      <c r="C1530" s="532" t="s">
        <v>425</v>
      </c>
      <c r="D1530" s="532" t="s">
        <v>427</v>
      </c>
      <c r="E1530" s="533">
        <v>3560008</v>
      </c>
      <c r="F1530" s="533">
        <v>2615</v>
      </c>
      <c r="G1530" s="534">
        <v>24958</v>
      </c>
      <c r="H1530" s="542">
        <v>1271</v>
      </c>
      <c r="I1530" s="532" t="s">
        <v>409</v>
      </c>
      <c r="J1530" s="532" t="s">
        <v>2000</v>
      </c>
      <c r="K1530" s="535">
        <v>44410.82</v>
      </c>
      <c r="L1530" s="536"/>
      <c r="M1530" s="537" t="s">
        <v>151</v>
      </c>
      <c r="N1530" s="537" t="s">
        <v>141</v>
      </c>
      <c r="O1530" s="538">
        <f t="shared" si="24"/>
        <v>18463.359106776817</v>
      </c>
    </row>
    <row r="1531" spans="1:15" s="225" customFormat="1" ht="47.25">
      <c r="A1531" s="532" t="s">
        <v>406</v>
      </c>
      <c r="B1531" s="533">
        <v>356</v>
      </c>
      <c r="C1531" s="532" t="s">
        <v>425</v>
      </c>
      <c r="D1531" s="532" t="s">
        <v>427</v>
      </c>
      <c r="E1531" s="533">
        <v>3560008</v>
      </c>
      <c r="F1531" s="533">
        <v>2618</v>
      </c>
      <c r="G1531" s="534">
        <v>24958</v>
      </c>
      <c r="H1531" s="533">
        <v>3</v>
      </c>
      <c r="I1531" s="532" t="s">
        <v>409</v>
      </c>
      <c r="J1531" s="532" t="s">
        <v>2206</v>
      </c>
      <c r="K1531" s="535">
        <v>157.91999999999999</v>
      </c>
      <c r="L1531" s="536"/>
      <c r="M1531" s="537" t="s">
        <v>151</v>
      </c>
      <c r="N1531" s="537" t="s">
        <v>141</v>
      </c>
      <c r="O1531" s="538">
        <f t="shared" si="24"/>
        <v>65.653677868190556</v>
      </c>
    </row>
    <row r="1532" spans="1:15" s="225" customFormat="1" ht="47.25">
      <c r="A1532" s="532" t="s">
        <v>406</v>
      </c>
      <c r="B1532" s="533">
        <v>356</v>
      </c>
      <c r="C1532" s="532" t="s">
        <v>425</v>
      </c>
      <c r="D1532" s="532" t="s">
        <v>427</v>
      </c>
      <c r="E1532" s="533">
        <v>3560008</v>
      </c>
      <c r="F1532" s="533">
        <v>2622</v>
      </c>
      <c r="G1532" s="534">
        <v>25262</v>
      </c>
      <c r="H1532" s="539"/>
      <c r="I1532" s="532" t="s">
        <v>409</v>
      </c>
      <c r="J1532" s="532" t="s">
        <v>2068</v>
      </c>
      <c r="K1532" s="535">
        <v>29995.47</v>
      </c>
      <c r="L1532" s="536"/>
      <c r="M1532" s="537" t="s">
        <v>151</v>
      </c>
      <c r="N1532" s="537" t="s">
        <v>141</v>
      </c>
      <c r="O1532" s="538">
        <f t="shared" si="24"/>
        <v>12470.319939747809</v>
      </c>
    </row>
    <row r="1533" spans="1:15" s="225" customFormat="1" ht="47.25">
      <c r="A1533" s="532" t="s">
        <v>406</v>
      </c>
      <c r="B1533" s="533">
        <v>356</v>
      </c>
      <c r="C1533" s="532" t="s">
        <v>425</v>
      </c>
      <c r="D1533" s="532" t="s">
        <v>427</v>
      </c>
      <c r="E1533" s="533">
        <v>3560008</v>
      </c>
      <c r="F1533" s="533">
        <v>2623</v>
      </c>
      <c r="G1533" s="534">
        <v>25293</v>
      </c>
      <c r="H1533" s="541">
        <v>27</v>
      </c>
      <c r="I1533" s="532" t="s">
        <v>409</v>
      </c>
      <c r="J1533" s="532" t="s">
        <v>2012</v>
      </c>
      <c r="K1533" s="535">
        <v>1052.4000000000001</v>
      </c>
      <c r="L1533" s="536"/>
      <c r="M1533" s="537" t="s">
        <v>151</v>
      </c>
      <c r="N1533" s="537" t="s">
        <v>141</v>
      </c>
      <c r="O1533" s="538">
        <f t="shared" si="24"/>
        <v>437.52488974470464</v>
      </c>
    </row>
    <row r="1534" spans="1:15" s="225" customFormat="1" ht="47.25">
      <c r="A1534" s="532" t="s">
        <v>406</v>
      </c>
      <c r="B1534" s="533">
        <v>356</v>
      </c>
      <c r="C1534" s="532" t="s">
        <v>425</v>
      </c>
      <c r="D1534" s="532" t="s">
        <v>427</v>
      </c>
      <c r="E1534" s="533">
        <v>3560008</v>
      </c>
      <c r="F1534" s="533">
        <v>2628</v>
      </c>
      <c r="G1534" s="534">
        <v>25507</v>
      </c>
      <c r="H1534" s="533">
        <v>1188</v>
      </c>
      <c r="I1534" s="532" t="s">
        <v>409</v>
      </c>
      <c r="J1534" s="532" t="s">
        <v>2008</v>
      </c>
      <c r="K1534" s="535">
        <v>12108.26</v>
      </c>
      <c r="L1534" s="536"/>
      <c r="M1534" s="537" t="s">
        <v>151</v>
      </c>
      <c r="N1534" s="537" t="s">
        <v>141</v>
      </c>
      <c r="O1534" s="538">
        <f t="shared" si="24"/>
        <v>5033.8893210758424</v>
      </c>
    </row>
    <row r="1535" spans="1:15" s="225" customFormat="1" ht="47.25">
      <c r="A1535" s="532" t="s">
        <v>406</v>
      </c>
      <c r="B1535" s="533">
        <v>356</v>
      </c>
      <c r="C1535" s="532" t="s">
        <v>425</v>
      </c>
      <c r="D1535" s="532" t="s">
        <v>427</v>
      </c>
      <c r="E1535" s="533">
        <v>3560008</v>
      </c>
      <c r="F1535" s="533">
        <v>2629</v>
      </c>
      <c r="G1535" s="534">
        <v>25507</v>
      </c>
      <c r="H1535" s="533">
        <v>324</v>
      </c>
      <c r="I1535" s="532" t="s">
        <v>409</v>
      </c>
      <c r="J1535" s="532" t="s">
        <v>1997</v>
      </c>
      <c r="K1535" s="535">
        <v>10453.98</v>
      </c>
      <c r="L1535" s="536"/>
      <c r="M1535" s="537" t="s">
        <v>151</v>
      </c>
      <c r="N1535" s="537" t="s">
        <v>141</v>
      </c>
      <c r="O1535" s="538">
        <f t="shared" si="24"/>
        <v>4346.1387750791964</v>
      </c>
    </row>
    <row r="1536" spans="1:15" s="225" customFormat="1" ht="47.25">
      <c r="A1536" s="532" t="s">
        <v>406</v>
      </c>
      <c r="B1536" s="533">
        <v>356</v>
      </c>
      <c r="C1536" s="532" t="s">
        <v>425</v>
      </c>
      <c r="D1536" s="532" t="s">
        <v>427</v>
      </c>
      <c r="E1536" s="533">
        <v>3560008</v>
      </c>
      <c r="F1536" s="533">
        <v>2631</v>
      </c>
      <c r="G1536" s="534">
        <v>25627</v>
      </c>
      <c r="H1536" s="542">
        <v>9</v>
      </c>
      <c r="I1536" s="532" t="s">
        <v>409</v>
      </c>
      <c r="J1536" s="532" t="s">
        <v>2120</v>
      </c>
      <c r="K1536" s="535">
        <v>934.41</v>
      </c>
      <c r="L1536" s="536"/>
      <c r="M1536" s="537" t="s">
        <v>151</v>
      </c>
      <c r="N1536" s="537" t="s">
        <v>141</v>
      </c>
      <c r="O1536" s="538">
        <f t="shared" si="24"/>
        <v>388.47171439219824</v>
      </c>
    </row>
    <row r="1537" spans="1:15" s="225" customFormat="1" ht="47.25">
      <c r="A1537" s="532" t="s">
        <v>406</v>
      </c>
      <c r="B1537" s="533">
        <v>356</v>
      </c>
      <c r="C1537" s="532" t="s">
        <v>425</v>
      </c>
      <c r="D1537" s="532" t="s">
        <v>427</v>
      </c>
      <c r="E1537" s="533">
        <v>3560008</v>
      </c>
      <c r="F1537" s="533">
        <v>2632</v>
      </c>
      <c r="G1537" s="534">
        <v>25627</v>
      </c>
      <c r="H1537" s="539"/>
      <c r="I1537" s="532" t="s">
        <v>409</v>
      </c>
      <c r="J1537" s="532" t="s">
        <v>2186</v>
      </c>
      <c r="K1537" s="535">
        <v>824.77</v>
      </c>
      <c r="L1537" s="536"/>
      <c r="M1537" s="537" t="s">
        <v>151</v>
      </c>
      <c r="N1537" s="537" t="s">
        <v>141</v>
      </c>
      <c r="O1537" s="538">
        <f t="shared" si="24"/>
        <v>342.88996894217024</v>
      </c>
    </row>
    <row r="1538" spans="1:15" s="225" customFormat="1" ht="47.25">
      <c r="A1538" s="532" t="s">
        <v>406</v>
      </c>
      <c r="B1538" s="533">
        <v>356</v>
      </c>
      <c r="C1538" s="532" t="s">
        <v>425</v>
      </c>
      <c r="D1538" s="532" t="s">
        <v>427</v>
      </c>
      <c r="E1538" s="533">
        <v>3560008</v>
      </c>
      <c r="F1538" s="533">
        <v>2633</v>
      </c>
      <c r="G1538" s="534">
        <v>25780</v>
      </c>
      <c r="H1538" s="533">
        <v>-75</v>
      </c>
      <c r="I1538" s="532" t="s">
        <v>409</v>
      </c>
      <c r="J1538" s="532" t="s">
        <v>2014</v>
      </c>
      <c r="K1538" s="535">
        <v>-6168.37</v>
      </c>
      <c r="L1538" s="536"/>
      <c r="M1538" s="537" t="s">
        <v>151</v>
      </c>
      <c r="N1538" s="537" t="s">
        <v>141</v>
      </c>
      <c r="O1538" s="538">
        <f t="shared" si="24"/>
        <v>-2564.4388104851228</v>
      </c>
    </row>
    <row r="1539" spans="1:15" s="225" customFormat="1" ht="47.25">
      <c r="A1539" s="532" t="s">
        <v>406</v>
      </c>
      <c r="B1539" s="533">
        <v>356</v>
      </c>
      <c r="C1539" s="532" t="s">
        <v>425</v>
      </c>
      <c r="D1539" s="532" t="s">
        <v>427</v>
      </c>
      <c r="E1539" s="533">
        <v>3560008</v>
      </c>
      <c r="F1539" s="533">
        <v>2634</v>
      </c>
      <c r="G1539" s="534">
        <v>25780</v>
      </c>
      <c r="H1539" s="533">
        <v>453</v>
      </c>
      <c r="I1539" s="532" t="s">
        <v>409</v>
      </c>
      <c r="J1539" s="532" t="s">
        <v>2015</v>
      </c>
      <c r="K1539" s="535">
        <v>18721.38</v>
      </c>
      <c r="L1539" s="536"/>
      <c r="M1539" s="537" t="s">
        <v>151</v>
      </c>
      <c r="N1539" s="537" t="s">
        <v>141</v>
      </c>
      <c r="O1539" s="538">
        <f t="shared" si="24"/>
        <v>7783.2285446301003</v>
      </c>
    </row>
    <row r="1540" spans="1:15" s="225" customFormat="1" ht="47.25">
      <c r="A1540" s="532" t="s">
        <v>406</v>
      </c>
      <c r="B1540" s="533">
        <v>356</v>
      </c>
      <c r="C1540" s="532" t="s">
        <v>425</v>
      </c>
      <c r="D1540" s="532" t="s">
        <v>427</v>
      </c>
      <c r="E1540" s="533">
        <v>3560008</v>
      </c>
      <c r="F1540" s="533">
        <v>2636</v>
      </c>
      <c r="G1540" s="534">
        <v>25902</v>
      </c>
      <c r="H1540" s="539"/>
      <c r="I1540" s="532" t="s">
        <v>409</v>
      </c>
      <c r="J1540" s="532" t="s">
        <v>2318</v>
      </c>
      <c r="K1540" s="535">
        <v>1050.83</v>
      </c>
      <c r="L1540" s="536"/>
      <c r="M1540" s="537" t="s">
        <v>151</v>
      </c>
      <c r="N1540" s="537" t="s">
        <v>141</v>
      </c>
      <c r="O1540" s="538">
        <f t="shared" si="24"/>
        <v>436.87217777501701</v>
      </c>
    </row>
    <row r="1541" spans="1:15" s="225" customFormat="1" ht="47.25">
      <c r="A1541" s="532" t="s">
        <v>406</v>
      </c>
      <c r="B1541" s="533">
        <v>356</v>
      </c>
      <c r="C1541" s="532" t="s">
        <v>425</v>
      </c>
      <c r="D1541" s="532" t="s">
        <v>427</v>
      </c>
      <c r="E1541" s="533">
        <v>3560008</v>
      </c>
      <c r="F1541" s="533">
        <v>2637</v>
      </c>
      <c r="G1541" s="534">
        <v>26145</v>
      </c>
      <c r="H1541" s="533">
        <v>249</v>
      </c>
      <c r="I1541" s="532" t="s">
        <v>409</v>
      </c>
      <c r="J1541" s="532" t="s">
        <v>2016</v>
      </c>
      <c r="K1541" s="535">
        <v>14111.81</v>
      </c>
      <c r="L1541" s="536"/>
      <c r="M1541" s="537" t="s">
        <v>151</v>
      </c>
      <c r="N1541" s="537" t="s">
        <v>141</v>
      </c>
      <c r="O1541" s="538">
        <f t="shared" si="24"/>
        <v>5866.8454146220256</v>
      </c>
    </row>
    <row r="1542" spans="1:15" s="225" customFormat="1" ht="47.25">
      <c r="A1542" s="532" t="s">
        <v>406</v>
      </c>
      <c r="B1542" s="533">
        <v>356</v>
      </c>
      <c r="C1542" s="532" t="s">
        <v>425</v>
      </c>
      <c r="D1542" s="532" t="s">
        <v>427</v>
      </c>
      <c r="E1542" s="533">
        <v>3560008</v>
      </c>
      <c r="F1542" s="533">
        <v>2638</v>
      </c>
      <c r="G1542" s="534">
        <v>26329</v>
      </c>
      <c r="H1542" s="539"/>
      <c r="I1542" s="532" t="s">
        <v>409</v>
      </c>
      <c r="J1542" s="532" t="s">
        <v>1995</v>
      </c>
      <c r="K1542" s="535">
        <v>87.74</v>
      </c>
      <c r="L1542" s="536"/>
      <c r="M1542" s="537" t="s">
        <v>151</v>
      </c>
      <c r="N1542" s="537" t="s">
        <v>141</v>
      </c>
      <c r="O1542" s="538">
        <f t="shared" si="24"/>
        <v>36.477037083048629</v>
      </c>
    </row>
    <row r="1543" spans="1:15" s="225" customFormat="1" ht="47.25">
      <c r="A1543" s="532" t="s">
        <v>406</v>
      </c>
      <c r="B1543" s="533">
        <v>356</v>
      </c>
      <c r="C1543" s="532" t="s">
        <v>425</v>
      </c>
      <c r="D1543" s="532" t="s">
        <v>427</v>
      </c>
      <c r="E1543" s="533">
        <v>3560008</v>
      </c>
      <c r="F1543" s="533">
        <v>2639</v>
      </c>
      <c r="G1543" s="534">
        <v>26389</v>
      </c>
      <c r="H1543" s="533">
        <v>1</v>
      </c>
      <c r="I1543" s="532" t="s">
        <v>409</v>
      </c>
      <c r="J1543" s="532" t="s">
        <v>2190</v>
      </c>
      <c r="K1543" s="535">
        <v>46.81</v>
      </c>
      <c r="L1543" s="536"/>
      <c r="M1543" s="537" t="s">
        <v>151</v>
      </c>
      <c r="N1543" s="537" t="s">
        <v>141</v>
      </c>
      <c r="O1543" s="538">
        <f t="shared" si="24"/>
        <v>19.460794459283182</v>
      </c>
    </row>
    <row r="1544" spans="1:15" s="225" customFormat="1" ht="47.25">
      <c r="A1544" s="532" t="s">
        <v>406</v>
      </c>
      <c r="B1544" s="533">
        <v>356</v>
      </c>
      <c r="C1544" s="532" t="s">
        <v>425</v>
      </c>
      <c r="D1544" s="532" t="s">
        <v>427</v>
      </c>
      <c r="E1544" s="533">
        <v>3560008</v>
      </c>
      <c r="F1544" s="533">
        <v>2640</v>
      </c>
      <c r="G1544" s="534">
        <v>26389</v>
      </c>
      <c r="H1544" s="539"/>
      <c r="I1544" s="532" t="s">
        <v>409</v>
      </c>
      <c r="J1544" s="532" t="s">
        <v>2191</v>
      </c>
      <c r="K1544" s="535">
        <v>101.6</v>
      </c>
      <c r="L1544" s="536"/>
      <c r="M1544" s="537" t="s">
        <v>151</v>
      </c>
      <c r="N1544" s="537" t="s">
        <v>141</v>
      </c>
      <c r="O1544" s="538">
        <f t="shared" si="24"/>
        <v>42.239194981054716</v>
      </c>
    </row>
    <row r="1545" spans="1:15" s="225" customFormat="1" ht="47.25">
      <c r="A1545" s="532" t="s">
        <v>406</v>
      </c>
      <c r="B1545" s="533">
        <v>356</v>
      </c>
      <c r="C1545" s="532" t="s">
        <v>425</v>
      </c>
      <c r="D1545" s="532" t="s">
        <v>427</v>
      </c>
      <c r="E1545" s="533">
        <v>3560008</v>
      </c>
      <c r="F1545" s="533">
        <v>2641</v>
      </c>
      <c r="G1545" s="534">
        <v>26542</v>
      </c>
      <c r="H1545" s="533">
        <v>57</v>
      </c>
      <c r="I1545" s="532" t="s">
        <v>409</v>
      </c>
      <c r="J1545" s="532" t="s">
        <v>2071</v>
      </c>
      <c r="K1545" s="535">
        <v>3113.6</v>
      </c>
      <c r="L1545" s="536"/>
      <c r="M1545" s="537" t="s">
        <v>151</v>
      </c>
      <c r="N1545" s="537" t="s">
        <v>141</v>
      </c>
      <c r="O1545" s="538">
        <f t="shared" si="24"/>
        <v>1294.4484005217714</v>
      </c>
    </row>
    <row r="1546" spans="1:15" s="225" customFormat="1" ht="47.25">
      <c r="A1546" s="532" t="s">
        <v>406</v>
      </c>
      <c r="B1546" s="533">
        <v>356</v>
      </c>
      <c r="C1546" s="532" t="s">
        <v>425</v>
      </c>
      <c r="D1546" s="532" t="s">
        <v>427</v>
      </c>
      <c r="E1546" s="533">
        <v>3560008</v>
      </c>
      <c r="F1546" s="533">
        <v>2642</v>
      </c>
      <c r="G1546" s="534">
        <v>26542</v>
      </c>
      <c r="H1546" s="533">
        <v>48</v>
      </c>
      <c r="I1546" s="532" t="s">
        <v>409</v>
      </c>
      <c r="J1546" s="532" t="s">
        <v>2018</v>
      </c>
      <c r="K1546" s="535">
        <v>1796.89</v>
      </c>
      <c r="L1546" s="536"/>
      <c r="M1546" s="537" t="s">
        <v>151</v>
      </c>
      <c r="N1546" s="537" t="s">
        <v>141</v>
      </c>
      <c r="O1546" s="538">
        <f t="shared" si="24"/>
        <v>747.03924281011234</v>
      </c>
    </row>
    <row r="1547" spans="1:15" s="225" customFormat="1" ht="47.25">
      <c r="A1547" s="532" t="s">
        <v>406</v>
      </c>
      <c r="B1547" s="533">
        <v>356</v>
      </c>
      <c r="C1547" s="532" t="s">
        <v>425</v>
      </c>
      <c r="D1547" s="532" t="s">
        <v>427</v>
      </c>
      <c r="E1547" s="533">
        <v>3560008</v>
      </c>
      <c r="F1547" s="533">
        <v>2643</v>
      </c>
      <c r="G1547" s="534">
        <v>26754</v>
      </c>
      <c r="H1547" s="533">
        <v>26</v>
      </c>
      <c r="I1547" s="532" t="s">
        <v>409</v>
      </c>
      <c r="J1547" s="532" t="s">
        <v>2019</v>
      </c>
      <c r="K1547" s="535">
        <v>821.64</v>
      </c>
      <c r="L1547" s="536"/>
      <c r="M1547" s="537" t="s">
        <v>151</v>
      </c>
      <c r="N1547" s="537" t="s">
        <v>141</v>
      </c>
      <c r="O1547" s="538">
        <f t="shared" si="24"/>
        <v>341.58870240387597</v>
      </c>
    </row>
    <row r="1548" spans="1:15" s="225" customFormat="1" ht="47.25">
      <c r="A1548" s="532" t="s">
        <v>406</v>
      </c>
      <c r="B1548" s="533">
        <v>356</v>
      </c>
      <c r="C1548" s="532" t="s">
        <v>425</v>
      </c>
      <c r="D1548" s="532" t="s">
        <v>427</v>
      </c>
      <c r="E1548" s="533">
        <v>3560008</v>
      </c>
      <c r="F1548" s="533">
        <v>2644</v>
      </c>
      <c r="G1548" s="534">
        <v>26754</v>
      </c>
      <c r="H1548" s="539"/>
      <c r="I1548" s="532" t="s">
        <v>409</v>
      </c>
      <c r="J1548" s="532" t="s">
        <v>2319</v>
      </c>
      <c r="K1548" s="535">
        <v>175.43</v>
      </c>
      <c r="L1548" s="536"/>
      <c r="M1548" s="537" t="s">
        <v>151</v>
      </c>
      <c r="N1548" s="537" t="s">
        <v>141</v>
      </c>
      <c r="O1548" s="538">
        <f t="shared" si="24"/>
        <v>72.933287160693197</v>
      </c>
    </row>
    <row r="1549" spans="1:15" s="225" customFormat="1" ht="47.25">
      <c r="A1549" s="532" t="s">
        <v>406</v>
      </c>
      <c r="B1549" s="533">
        <v>356</v>
      </c>
      <c r="C1549" s="532" t="s">
        <v>425</v>
      </c>
      <c r="D1549" s="532" t="s">
        <v>427</v>
      </c>
      <c r="E1549" s="533">
        <v>3560008</v>
      </c>
      <c r="F1549" s="533">
        <v>2645</v>
      </c>
      <c r="G1549" s="534">
        <v>26754</v>
      </c>
      <c r="H1549" s="533">
        <v>19</v>
      </c>
      <c r="I1549" s="532" t="s">
        <v>409</v>
      </c>
      <c r="J1549" s="532" t="s">
        <v>2284</v>
      </c>
      <c r="K1549" s="535">
        <v>1037.1099999999999</v>
      </c>
      <c r="L1549" s="536"/>
      <c r="M1549" s="537" t="s">
        <v>151</v>
      </c>
      <c r="N1549" s="537" t="s">
        <v>141</v>
      </c>
      <c r="O1549" s="538">
        <f t="shared" si="24"/>
        <v>431.16822349214226</v>
      </c>
    </row>
    <row r="1550" spans="1:15" s="225" customFormat="1" ht="47.25">
      <c r="A1550" s="532" t="s">
        <v>406</v>
      </c>
      <c r="B1550" s="533">
        <v>356</v>
      </c>
      <c r="C1550" s="532" t="s">
        <v>425</v>
      </c>
      <c r="D1550" s="532" t="s">
        <v>427</v>
      </c>
      <c r="E1550" s="533">
        <v>3560008</v>
      </c>
      <c r="F1550" s="533">
        <v>2646</v>
      </c>
      <c r="G1550" s="534">
        <v>26754</v>
      </c>
      <c r="H1550" s="533">
        <v>-19</v>
      </c>
      <c r="I1550" s="532" t="s">
        <v>409</v>
      </c>
      <c r="J1550" s="532" t="s">
        <v>2285</v>
      </c>
      <c r="K1550" s="535">
        <v>-611.23</v>
      </c>
      <c r="L1550" s="536"/>
      <c r="M1550" s="537" t="s">
        <v>151</v>
      </c>
      <c r="N1550" s="537" t="s">
        <v>141</v>
      </c>
      <c r="O1550" s="538">
        <f t="shared" si="24"/>
        <v>-254.11282626250076</v>
      </c>
    </row>
    <row r="1551" spans="1:15" s="225" customFormat="1" ht="47.25">
      <c r="A1551" s="532" t="s">
        <v>406</v>
      </c>
      <c r="B1551" s="533">
        <v>356</v>
      </c>
      <c r="C1551" s="532" t="s">
        <v>425</v>
      </c>
      <c r="D1551" s="532" t="s">
        <v>427</v>
      </c>
      <c r="E1551" s="533">
        <v>3560008</v>
      </c>
      <c r="F1551" s="533">
        <v>2647</v>
      </c>
      <c r="G1551" s="534">
        <v>26815</v>
      </c>
      <c r="H1551" s="533">
        <v>3</v>
      </c>
      <c r="I1551" s="532" t="s">
        <v>409</v>
      </c>
      <c r="J1551" s="532" t="s">
        <v>2283</v>
      </c>
      <c r="K1551" s="535">
        <v>64.41</v>
      </c>
      <c r="L1551" s="536"/>
      <c r="M1551" s="537" t="s">
        <v>151</v>
      </c>
      <c r="N1551" s="537" t="s">
        <v>141</v>
      </c>
      <c r="O1551" s="538">
        <f t="shared" si="24"/>
        <v>26.777820361513132</v>
      </c>
    </row>
    <row r="1552" spans="1:15" s="225" customFormat="1" ht="47.25">
      <c r="A1552" s="532" t="s">
        <v>406</v>
      </c>
      <c r="B1552" s="533">
        <v>356</v>
      </c>
      <c r="C1552" s="532" t="s">
        <v>425</v>
      </c>
      <c r="D1552" s="532" t="s">
        <v>427</v>
      </c>
      <c r="E1552" s="533">
        <v>3560008</v>
      </c>
      <c r="F1552" s="533">
        <v>2648</v>
      </c>
      <c r="G1552" s="534">
        <v>26815</v>
      </c>
      <c r="H1552" s="533">
        <v>3</v>
      </c>
      <c r="I1552" s="532" t="s">
        <v>409</v>
      </c>
      <c r="J1552" s="532" t="s">
        <v>2194</v>
      </c>
      <c r="K1552" s="535">
        <v>64.150000000000006</v>
      </c>
      <c r="L1552" s="536"/>
      <c r="M1552" s="537" t="s">
        <v>151</v>
      </c>
      <c r="N1552" s="537" t="s">
        <v>141</v>
      </c>
      <c r="O1552" s="538">
        <f t="shared" si="24"/>
        <v>26.669727933412013</v>
      </c>
    </row>
    <row r="1553" spans="1:15" s="225" customFormat="1" ht="47.25">
      <c r="A1553" s="532" t="s">
        <v>406</v>
      </c>
      <c r="B1553" s="533">
        <v>356</v>
      </c>
      <c r="C1553" s="532" t="s">
        <v>425</v>
      </c>
      <c r="D1553" s="532" t="s">
        <v>427</v>
      </c>
      <c r="E1553" s="533">
        <v>3560008</v>
      </c>
      <c r="F1553" s="533">
        <v>2649</v>
      </c>
      <c r="G1553" s="534">
        <v>26815</v>
      </c>
      <c r="H1553" s="533">
        <v>-4</v>
      </c>
      <c r="I1553" s="532" t="s">
        <v>409</v>
      </c>
      <c r="J1553" s="532" t="s">
        <v>2097</v>
      </c>
      <c r="K1553" s="535">
        <v>-64.8</v>
      </c>
      <c r="L1553" s="536"/>
      <c r="M1553" s="537" t="s">
        <v>151</v>
      </c>
      <c r="N1553" s="537" t="s">
        <v>141</v>
      </c>
      <c r="O1553" s="538">
        <f t="shared" si="24"/>
        <v>-26.939959003664818</v>
      </c>
    </row>
    <row r="1554" spans="1:15" s="225" customFormat="1" ht="47.25">
      <c r="A1554" s="532" t="s">
        <v>406</v>
      </c>
      <c r="B1554" s="533">
        <v>356</v>
      </c>
      <c r="C1554" s="532" t="s">
        <v>425</v>
      </c>
      <c r="D1554" s="532" t="s">
        <v>427</v>
      </c>
      <c r="E1554" s="533">
        <v>3560008</v>
      </c>
      <c r="F1554" s="533">
        <v>2651</v>
      </c>
      <c r="G1554" s="534">
        <v>27180</v>
      </c>
      <c r="H1554" s="542">
        <v>6</v>
      </c>
      <c r="I1554" s="532" t="s">
        <v>409</v>
      </c>
      <c r="J1554" s="532" t="s">
        <v>2320</v>
      </c>
      <c r="K1554" s="535">
        <v>151.57</v>
      </c>
      <c r="L1554" s="536"/>
      <c r="M1554" s="537" t="s">
        <v>151</v>
      </c>
      <c r="N1554" s="537" t="s">
        <v>141</v>
      </c>
      <c r="O1554" s="538">
        <f t="shared" si="24"/>
        <v>63.01372818187464</v>
      </c>
    </row>
    <row r="1555" spans="1:15" s="225" customFormat="1" ht="47.25">
      <c r="A1555" s="532" t="s">
        <v>406</v>
      </c>
      <c r="B1555" s="533">
        <v>356</v>
      </c>
      <c r="C1555" s="532" t="s">
        <v>425</v>
      </c>
      <c r="D1555" s="532" t="s">
        <v>427</v>
      </c>
      <c r="E1555" s="533">
        <v>3560008</v>
      </c>
      <c r="F1555" s="533">
        <v>2652</v>
      </c>
      <c r="G1555" s="534">
        <v>27484</v>
      </c>
      <c r="H1555" s="541">
        <v>36</v>
      </c>
      <c r="I1555" s="532" t="s">
        <v>409</v>
      </c>
      <c r="J1555" s="532" t="s">
        <v>2072</v>
      </c>
      <c r="K1555" s="535">
        <v>1051.05</v>
      </c>
      <c r="L1555" s="536"/>
      <c r="M1555" s="537" t="s">
        <v>151</v>
      </c>
      <c r="N1555" s="537" t="s">
        <v>141</v>
      </c>
      <c r="O1555" s="538">
        <f t="shared" si="24"/>
        <v>436.96364059879488</v>
      </c>
    </row>
    <row r="1556" spans="1:15" s="225" customFormat="1" ht="47.25">
      <c r="A1556" s="532" t="s">
        <v>406</v>
      </c>
      <c r="B1556" s="533">
        <v>356</v>
      </c>
      <c r="C1556" s="532" t="s">
        <v>425</v>
      </c>
      <c r="D1556" s="532" t="s">
        <v>427</v>
      </c>
      <c r="E1556" s="533">
        <v>3560008</v>
      </c>
      <c r="F1556" s="533">
        <v>2653</v>
      </c>
      <c r="G1556" s="534">
        <v>27484</v>
      </c>
      <c r="H1556" s="533">
        <v>-45</v>
      </c>
      <c r="I1556" s="532" t="s">
        <v>409</v>
      </c>
      <c r="J1556" s="532" t="s">
        <v>2022</v>
      </c>
      <c r="K1556" s="535">
        <v>-1450.35</v>
      </c>
      <c r="L1556" s="536"/>
      <c r="M1556" s="537" t="s">
        <v>151</v>
      </c>
      <c r="N1556" s="537" t="s">
        <v>141</v>
      </c>
      <c r="O1556" s="538">
        <f t="shared" si="24"/>
        <v>-602.96866575563683</v>
      </c>
    </row>
    <row r="1557" spans="1:15" s="225" customFormat="1" ht="47.25">
      <c r="A1557" s="532" t="s">
        <v>406</v>
      </c>
      <c r="B1557" s="533">
        <v>356</v>
      </c>
      <c r="C1557" s="532" t="s">
        <v>425</v>
      </c>
      <c r="D1557" s="532" t="s">
        <v>427</v>
      </c>
      <c r="E1557" s="533">
        <v>3560008</v>
      </c>
      <c r="F1557" s="533">
        <v>2654</v>
      </c>
      <c r="G1557" s="534">
        <v>27484</v>
      </c>
      <c r="H1557" s="533">
        <v>12</v>
      </c>
      <c r="I1557" s="532" t="s">
        <v>409</v>
      </c>
      <c r="J1557" s="532" t="s">
        <v>2073</v>
      </c>
      <c r="K1557" s="535">
        <v>141.83000000000001</v>
      </c>
      <c r="L1557" s="536"/>
      <c r="M1557" s="537" t="s">
        <v>151</v>
      </c>
      <c r="N1557" s="537" t="s">
        <v>141</v>
      </c>
      <c r="O1557" s="538">
        <f t="shared" si="24"/>
        <v>58.964419529163301</v>
      </c>
    </row>
    <row r="1558" spans="1:15" s="225" customFormat="1" ht="47.25">
      <c r="A1558" s="532" t="s">
        <v>406</v>
      </c>
      <c r="B1558" s="533">
        <v>356</v>
      </c>
      <c r="C1558" s="532" t="s">
        <v>425</v>
      </c>
      <c r="D1558" s="532" t="s">
        <v>427</v>
      </c>
      <c r="E1558" s="533">
        <v>3560008</v>
      </c>
      <c r="F1558" s="533">
        <v>2655</v>
      </c>
      <c r="G1558" s="534">
        <v>27484</v>
      </c>
      <c r="H1558" s="533">
        <v>-12</v>
      </c>
      <c r="I1558" s="532" t="s">
        <v>409</v>
      </c>
      <c r="J1558" s="532" t="s">
        <v>2023</v>
      </c>
      <c r="K1558" s="535">
        <v>-386.76</v>
      </c>
      <c r="L1558" s="536"/>
      <c r="M1558" s="537" t="s">
        <v>151</v>
      </c>
      <c r="N1558" s="537" t="s">
        <v>141</v>
      </c>
      <c r="O1558" s="538">
        <f t="shared" si="24"/>
        <v>-160.79164420150317</v>
      </c>
    </row>
    <row r="1559" spans="1:15" s="225" customFormat="1" ht="47.25">
      <c r="A1559" s="532" t="s">
        <v>406</v>
      </c>
      <c r="B1559" s="533">
        <v>356</v>
      </c>
      <c r="C1559" s="532" t="s">
        <v>425</v>
      </c>
      <c r="D1559" s="532" t="s">
        <v>427</v>
      </c>
      <c r="E1559" s="533">
        <v>3560008</v>
      </c>
      <c r="F1559" s="533">
        <v>2656</v>
      </c>
      <c r="G1559" s="534">
        <v>27667</v>
      </c>
      <c r="H1559" s="533">
        <v>17</v>
      </c>
      <c r="I1559" s="532" t="s">
        <v>409</v>
      </c>
      <c r="J1559" s="532" t="s">
        <v>2284</v>
      </c>
      <c r="K1559" s="535">
        <v>1429.78</v>
      </c>
      <c r="L1559" s="536"/>
      <c r="M1559" s="537" t="s">
        <v>151</v>
      </c>
      <c r="N1559" s="537" t="s">
        <v>141</v>
      </c>
      <c r="O1559" s="538">
        <f t="shared" si="24"/>
        <v>594.4168917324057</v>
      </c>
    </row>
    <row r="1560" spans="1:15" s="225" customFormat="1" ht="47.25">
      <c r="A1560" s="532" t="s">
        <v>406</v>
      </c>
      <c r="B1560" s="533">
        <v>356</v>
      </c>
      <c r="C1560" s="532" t="s">
        <v>425</v>
      </c>
      <c r="D1560" s="532" t="s">
        <v>427</v>
      </c>
      <c r="E1560" s="533">
        <v>3560008</v>
      </c>
      <c r="F1560" s="533">
        <v>2657</v>
      </c>
      <c r="G1560" s="534">
        <v>27667</v>
      </c>
      <c r="H1560" s="533">
        <v>-17</v>
      </c>
      <c r="I1560" s="532" t="s">
        <v>409</v>
      </c>
      <c r="J1560" s="532" t="s">
        <v>2285</v>
      </c>
      <c r="K1560" s="535">
        <v>-547.91</v>
      </c>
      <c r="L1560" s="536"/>
      <c r="M1560" s="537" t="s">
        <v>151</v>
      </c>
      <c r="N1560" s="537" t="s">
        <v>141</v>
      </c>
      <c r="O1560" s="538">
        <f t="shared" si="24"/>
        <v>-227.78816261879615</v>
      </c>
    </row>
    <row r="1561" spans="1:15" s="225" customFormat="1" ht="47.25">
      <c r="A1561" s="532" t="s">
        <v>406</v>
      </c>
      <c r="B1561" s="533">
        <v>356</v>
      </c>
      <c r="C1561" s="532" t="s">
        <v>425</v>
      </c>
      <c r="D1561" s="532" t="s">
        <v>427</v>
      </c>
      <c r="E1561" s="533">
        <v>3560008</v>
      </c>
      <c r="F1561" s="533">
        <v>2658</v>
      </c>
      <c r="G1561" s="534">
        <v>27667</v>
      </c>
      <c r="H1561" s="533">
        <v>18</v>
      </c>
      <c r="I1561" s="532" t="s">
        <v>409</v>
      </c>
      <c r="J1561" s="532" t="s">
        <v>2024</v>
      </c>
      <c r="K1561" s="535">
        <v>230.42</v>
      </c>
      <c r="L1561" s="536"/>
      <c r="M1561" s="537" t="s">
        <v>151</v>
      </c>
      <c r="N1561" s="537" t="s">
        <v>141</v>
      </c>
      <c r="O1561" s="538">
        <f t="shared" si="24"/>
        <v>95.794835704080981</v>
      </c>
    </row>
    <row r="1562" spans="1:15" s="225" customFormat="1" ht="47.25">
      <c r="A1562" s="532" t="s">
        <v>406</v>
      </c>
      <c r="B1562" s="533">
        <v>356</v>
      </c>
      <c r="C1562" s="532" t="s">
        <v>425</v>
      </c>
      <c r="D1562" s="532" t="s">
        <v>427</v>
      </c>
      <c r="E1562" s="533">
        <v>3560008</v>
      </c>
      <c r="F1562" s="533">
        <v>2659</v>
      </c>
      <c r="G1562" s="534">
        <v>27667</v>
      </c>
      <c r="H1562" s="533">
        <v>138</v>
      </c>
      <c r="I1562" s="532" t="s">
        <v>409</v>
      </c>
      <c r="J1562" s="532" t="s">
        <v>2025</v>
      </c>
      <c r="K1562" s="535">
        <v>7213.34</v>
      </c>
      <c r="L1562" s="536"/>
      <c r="M1562" s="537" t="s">
        <v>151</v>
      </c>
      <c r="N1562" s="537" t="s">
        <v>141</v>
      </c>
      <c r="O1562" s="538">
        <f t="shared" ref="O1562:O1625" si="25">+K1562*E$3012</f>
        <v>2998.8747512267842</v>
      </c>
    </row>
    <row r="1563" spans="1:15" s="225" customFormat="1" ht="47.25">
      <c r="A1563" s="532" t="s">
        <v>406</v>
      </c>
      <c r="B1563" s="533">
        <v>356</v>
      </c>
      <c r="C1563" s="532" t="s">
        <v>425</v>
      </c>
      <c r="D1563" s="532" t="s">
        <v>427</v>
      </c>
      <c r="E1563" s="533">
        <v>3560008</v>
      </c>
      <c r="F1563" s="533">
        <v>2660</v>
      </c>
      <c r="G1563" s="534">
        <v>27667</v>
      </c>
      <c r="H1563" s="533">
        <v>660</v>
      </c>
      <c r="I1563" s="532" t="s">
        <v>409</v>
      </c>
      <c r="J1563" s="532" t="s">
        <v>2026</v>
      </c>
      <c r="K1563" s="535">
        <v>28355.62</v>
      </c>
      <c r="L1563" s="536"/>
      <c r="M1563" s="537" t="s">
        <v>151</v>
      </c>
      <c r="N1563" s="537" t="s">
        <v>141</v>
      </c>
      <c r="O1563" s="538">
        <f t="shared" si="25"/>
        <v>11788.568523510776</v>
      </c>
    </row>
    <row r="1564" spans="1:15" s="225" customFormat="1" ht="47.25">
      <c r="A1564" s="532" t="s">
        <v>406</v>
      </c>
      <c r="B1564" s="533">
        <v>356</v>
      </c>
      <c r="C1564" s="532" t="s">
        <v>425</v>
      </c>
      <c r="D1564" s="532" t="s">
        <v>427</v>
      </c>
      <c r="E1564" s="533">
        <v>3560008</v>
      </c>
      <c r="F1564" s="533">
        <v>2661</v>
      </c>
      <c r="G1564" s="534">
        <v>27667</v>
      </c>
      <c r="H1564" s="533">
        <v>-1</v>
      </c>
      <c r="I1564" s="532" t="s">
        <v>409</v>
      </c>
      <c r="J1564" s="532" t="s">
        <v>2027</v>
      </c>
      <c r="K1564" s="535">
        <v>-32.229999999999997</v>
      </c>
      <c r="L1564" s="536"/>
      <c r="M1564" s="537" t="s">
        <v>151</v>
      </c>
      <c r="N1564" s="537" t="s">
        <v>141</v>
      </c>
      <c r="O1564" s="538">
        <f t="shared" si="25"/>
        <v>-13.399303683458596</v>
      </c>
    </row>
    <row r="1565" spans="1:15" s="225" customFormat="1" ht="47.25">
      <c r="A1565" s="532" t="s">
        <v>406</v>
      </c>
      <c r="B1565" s="533">
        <v>356</v>
      </c>
      <c r="C1565" s="532" t="s">
        <v>425</v>
      </c>
      <c r="D1565" s="532" t="s">
        <v>427</v>
      </c>
      <c r="E1565" s="533">
        <v>3560008</v>
      </c>
      <c r="F1565" s="533">
        <v>2662</v>
      </c>
      <c r="G1565" s="534">
        <v>27667</v>
      </c>
      <c r="H1565" s="533">
        <v>318</v>
      </c>
      <c r="I1565" s="532" t="s">
        <v>409</v>
      </c>
      <c r="J1565" s="532" t="s">
        <v>2028</v>
      </c>
      <c r="K1565" s="535">
        <v>18027.900000000001</v>
      </c>
      <c r="L1565" s="536"/>
      <c r="M1565" s="537" t="s">
        <v>151</v>
      </c>
      <c r="N1565" s="537" t="s">
        <v>141</v>
      </c>
      <c r="O1565" s="538">
        <f t="shared" si="25"/>
        <v>7494.9210944779179</v>
      </c>
    </row>
    <row r="1566" spans="1:15" s="225" customFormat="1" ht="47.25">
      <c r="A1566" s="532" t="s">
        <v>406</v>
      </c>
      <c r="B1566" s="533">
        <v>356</v>
      </c>
      <c r="C1566" s="532" t="s">
        <v>425</v>
      </c>
      <c r="D1566" s="532" t="s">
        <v>427</v>
      </c>
      <c r="E1566" s="533">
        <v>3560008</v>
      </c>
      <c r="F1566" s="533">
        <v>2663</v>
      </c>
      <c r="G1566" s="534">
        <v>27667</v>
      </c>
      <c r="H1566" s="533">
        <v>597</v>
      </c>
      <c r="I1566" s="532" t="s">
        <v>409</v>
      </c>
      <c r="J1566" s="532" t="s">
        <v>2029</v>
      </c>
      <c r="K1566" s="535">
        <v>27823.54</v>
      </c>
      <c r="L1566" s="536"/>
      <c r="M1566" s="537" t="s">
        <v>151</v>
      </c>
      <c r="N1566" s="537" t="s">
        <v>141</v>
      </c>
      <c r="O1566" s="538">
        <f t="shared" si="25"/>
        <v>11567.361526802906</v>
      </c>
    </row>
    <row r="1567" spans="1:15" s="225" customFormat="1" ht="47.25">
      <c r="A1567" s="532" t="s">
        <v>406</v>
      </c>
      <c r="B1567" s="533">
        <v>356</v>
      </c>
      <c r="C1567" s="532" t="s">
        <v>425</v>
      </c>
      <c r="D1567" s="532" t="s">
        <v>427</v>
      </c>
      <c r="E1567" s="533">
        <v>3560008</v>
      </c>
      <c r="F1567" s="533">
        <v>2664</v>
      </c>
      <c r="G1567" s="534">
        <v>27880</v>
      </c>
      <c r="H1567" s="533">
        <v>12</v>
      </c>
      <c r="I1567" s="532" t="s">
        <v>409</v>
      </c>
      <c r="J1567" s="532" t="s">
        <v>2031</v>
      </c>
      <c r="K1567" s="535">
        <v>484.01</v>
      </c>
      <c r="L1567" s="536"/>
      <c r="M1567" s="537" t="s">
        <v>151</v>
      </c>
      <c r="N1567" s="537" t="s">
        <v>141</v>
      </c>
      <c r="O1567" s="538">
        <f t="shared" si="25"/>
        <v>201.22236971240446</v>
      </c>
    </row>
    <row r="1568" spans="1:15" s="225" customFormat="1" ht="47.25">
      <c r="A1568" s="532" t="s">
        <v>406</v>
      </c>
      <c r="B1568" s="533">
        <v>356</v>
      </c>
      <c r="C1568" s="532" t="s">
        <v>425</v>
      </c>
      <c r="D1568" s="532" t="s">
        <v>427</v>
      </c>
      <c r="E1568" s="533">
        <v>3560008</v>
      </c>
      <c r="F1568" s="533">
        <v>2665</v>
      </c>
      <c r="G1568" s="534">
        <v>27880</v>
      </c>
      <c r="H1568" s="533">
        <v>168</v>
      </c>
      <c r="I1568" s="532" t="s">
        <v>409</v>
      </c>
      <c r="J1568" s="532" t="s">
        <v>2033</v>
      </c>
      <c r="K1568" s="535">
        <v>7244.21</v>
      </c>
      <c r="L1568" s="536"/>
      <c r="M1568" s="537" t="s">
        <v>151</v>
      </c>
      <c r="N1568" s="537" t="s">
        <v>141</v>
      </c>
      <c r="O1568" s="538">
        <f t="shared" si="25"/>
        <v>3011.708648363252</v>
      </c>
    </row>
    <row r="1569" spans="1:15" s="225" customFormat="1" ht="47.25">
      <c r="A1569" s="532" t="s">
        <v>406</v>
      </c>
      <c r="B1569" s="533">
        <v>356</v>
      </c>
      <c r="C1569" s="532" t="s">
        <v>425</v>
      </c>
      <c r="D1569" s="532" t="s">
        <v>427</v>
      </c>
      <c r="E1569" s="533">
        <v>3560008</v>
      </c>
      <c r="F1569" s="533">
        <v>2666</v>
      </c>
      <c r="G1569" s="534">
        <v>27880</v>
      </c>
      <c r="H1569" s="533">
        <v>37</v>
      </c>
      <c r="I1569" s="532" t="s">
        <v>409</v>
      </c>
      <c r="J1569" s="532" t="s">
        <v>2075</v>
      </c>
      <c r="K1569" s="535">
        <v>1352.58</v>
      </c>
      <c r="L1569" s="536"/>
      <c r="M1569" s="537" t="s">
        <v>151</v>
      </c>
      <c r="N1569" s="537" t="s">
        <v>141</v>
      </c>
      <c r="O1569" s="538">
        <f t="shared" si="25"/>
        <v>562.32175538853335</v>
      </c>
    </row>
    <row r="1570" spans="1:15" s="225" customFormat="1" ht="47.25">
      <c r="A1570" s="532" t="s">
        <v>406</v>
      </c>
      <c r="B1570" s="533">
        <v>356</v>
      </c>
      <c r="C1570" s="532" t="s">
        <v>425</v>
      </c>
      <c r="D1570" s="532" t="s">
        <v>427</v>
      </c>
      <c r="E1570" s="533">
        <v>3560008</v>
      </c>
      <c r="F1570" s="533">
        <v>2667</v>
      </c>
      <c r="G1570" s="534">
        <v>28064</v>
      </c>
      <c r="H1570" s="539"/>
      <c r="I1570" s="532" t="s">
        <v>409</v>
      </c>
      <c r="J1570" s="532" t="s">
        <v>2034</v>
      </c>
      <c r="K1570" s="535">
        <v>664.3</v>
      </c>
      <c r="L1570" s="536"/>
      <c r="M1570" s="537" t="s">
        <v>151</v>
      </c>
      <c r="N1570" s="537" t="s">
        <v>141</v>
      </c>
      <c r="O1570" s="538">
        <f t="shared" si="25"/>
        <v>276.17615379837252</v>
      </c>
    </row>
    <row r="1571" spans="1:15" s="225" customFormat="1" ht="47.25">
      <c r="A1571" s="532" t="s">
        <v>406</v>
      </c>
      <c r="B1571" s="533">
        <v>356</v>
      </c>
      <c r="C1571" s="532" t="s">
        <v>425</v>
      </c>
      <c r="D1571" s="532" t="s">
        <v>427</v>
      </c>
      <c r="E1571" s="533">
        <v>3560008</v>
      </c>
      <c r="F1571" s="533">
        <v>2668</v>
      </c>
      <c r="G1571" s="534">
        <v>28064</v>
      </c>
      <c r="H1571" s="533">
        <v>138</v>
      </c>
      <c r="I1571" s="532" t="s">
        <v>409</v>
      </c>
      <c r="J1571" s="532" t="s">
        <v>2035</v>
      </c>
      <c r="K1571" s="535">
        <v>4668.96</v>
      </c>
      <c r="L1571" s="536"/>
      <c r="M1571" s="537" t="s">
        <v>151</v>
      </c>
      <c r="N1571" s="537" t="s">
        <v>141</v>
      </c>
      <c r="O1571" s="538">
        <f t="shared" si="25"/>
        <v>1941.0739350270201</v>
      </c>
    </row>
    <row r="1572" spans="1:15" s="225" customFormat="1" ht="47.25">
      <c r="A1572" s="532" t="s">
        <v>406</v>
      </c>
      <c r="B1572" s="533">
        <v>356</v>
      </c>
      <c r="C1572" s="532" t="s">
        <v>425</v>
      </c>
      <c r="D1572" s="532" t="s">
        <v>427</v>
      </c>
      <c r="E1572" s="533">
        <v>3560008</v>
      </c>
      <c r="F1572" s="533">
        <v>2669</v>
      </c>
      <c r="G1572" s="534">
        <v>28033</v>
      </c>
      <c r="H1572" s="539"/>
      <c r="I1572" s="532" t="s">
        <v>409</v>
      </c>
      <c r="J1572" s="532" t="s">
        <v>2321</v>
      </c>
      <c r="K1572" s="535">
        <v>-173.53</v>
      </c>
      <c r="L1572" s="536"/>
      <c r="M1572" s="537" t="s">
        <v>151</v>
      </c>
      <c r="N1572" s="537" t="s">
        <v>141</v>
      </c>
      <c r="O1572" s="538">
        <f t="shared" si="25"/>
        <v>-72.143380955338827</v>
      </c>
    </row>
    <row r="1573" spans="1:15" s="225" customFormat="1" ht="47.25">
      <c r="A1573" s="532" t="s">
        <v>406</v>
      </c>
      <c r="B1573" s="533">
        <v>356</v>
      </c>
      <c r="C1573" s="532" t="s">
        <v>425</v>
      </c>
      <c r="D1573" s="532" t="s">
        <v>427</v>
      </c>
      <c r="E1573" s="533">
        <v>3560008</v>
      </c>
      <c r="F1573" s="533">
        <v>2670</v>
      </c>
      <c r="G1573" s="534">
        <v>28306</v>
      </c>
      <c r="H1573" s="533">
        <v>48</v>
      </c>
      <c r="I1573" s="532" t="s">
        <v>409</v>
      </c>
      <c r="J1573" s="532" t="s">
        <v>2284</v>
      </c>
      <c r="K1573" s="535">
        <v>4557.24</v>
      </c>
      <c r="L1573" s="536"/>
      <c r="M1573" s="537" t="s">
        <v>151</v>
      </c>
      <c r="N1573" s="537" t="s">
        <v>141</v>
      </c>
      <c r="O1573" s="538">
        <f t="shared" si="25"/>
        <v>1894.627450152183</v>
      </c>
    </row>
    <row r="1574" spans="1:15" s="225" customFormat="1" ht="47.25">
      <c r="A1574" s="532" t="s">
        <v>406</v>
      </c>
      <c r="B1574" s="533">
        <v>356</v>
      </c>
      <c r="C1574" s="532" t="s">
        <v>425</v>
      </c>
      <c r="D1574" s="532" t="s">
        <v>427</v>
      </c>
      <c r="E1574" s="533">
        <v>3560008</v>
      </c>
      <c r="F1574" s="533">
        <v>2671</v>
      </c>
      <c r="G1574" s="534">
        <v>28306</v>
      </c>
      <c r="H1574" s="533">
        <v>-48</v>
      </c>
      <c r="I1574" s="532" t="s">
        <v>409</v>
      </c>
      <c r="J1574" s="532" t="s">
        <v>2285</v>
      </c>
      <c r="K1574" s="535">
        <v>-1632.96</v>
      </c>
      <c r="L1574" s="536"/>
      <c r="M1574" s="537" t="s">
        <v>151</v>
      </c>
      <c r="N1574" s="537" t="s">
        <v>141</v>
      </c>
      <c r="O1574" s="538">
        <f t="shared" si="25"/>
        <v>-678.88696689235348</v>
      </c>
    </row>
    <row r="1575" spans="1:15" s="225" customFormat="1" ht="47.25">
      <c r="A1575" s="532" t="s">
        <v>406</v>
      </c>
      <c r="B1575" s="533">
        <v>356</v>
      </c>
      <c r="C1575" s="532" t="s">
        <v>425</v>
      </c>
      <c r="D1575" s="532" t="s">
        <v>427</v>
      </c>
      <c r="E1575" s="533">
        <v>3560008</v>
      </c>
      <c r="F1575" s="533">
        <v>2672</v>
      </c>
      <c r="G1575" s="534">
        <v>28429</v>
      </c>
      <c r="H1575" s="533">
        <v>-1</v>
      </c>
      <c r="I1575" s="532" t="s">
        <v>409</v>
      </c>
      <c r="J1575" s="532" t="s">
        <v>2036</v>
      </c>
      <c r="K1575" s="535">
        <v>-89.1</v>
      </c>
      <c r="L1575" s="536"/>
      <c r="M1575" s="537" t="s">
        <v>151</v>
      </c>
      <c r="N1575" s="537" t="s">
        <v>141</v>
      </c>
      <c r="O1575" s="538">
        <f t="shared" si="25"/>
        <v>-37.042443630039124</v>
      </c>
    </row>
    <row r="1576" spans="1:15" s="225" customFormat="1" ht="47.25">
      <c r="A1576" s="532" t="s">
        <v>406</v>
      </c>
      <c r="B1576" s="533">
        <v>356</v>
      </c>
      <c r="C1576" s="532" t="s">
        <v>425</v>
      </c>
      <c r="D1576" s="532" t="s">
        <v>427</v>
      </c>
      <c r="E1576" s="533">
        <v>3560008</v>
      </c>
      <c r="F1576" s="533">
        <v>2678</v>
      </c>
      <c r="G1576" s="534">
        <v>28459</v>
      </c>
      <c r="H1576" s="539"/>
      <c r="I1576" s="532" t="s">
        <v>409</v>
      </c>
      <c r="J1576" s="532" t="s">
        <v>2100</v>
      </c>
      <c r="K1576" s="535">
        <v>-9.08</v>
      </c>
      <c r="L1576" s="536"/>
      <c r="M1576" s="537" t="s">
        <v>151</v>
      </c>
      <c r="N1576" s="537" t="s">
        <v>141</v>
      </c>
      <c r="O1576" s="538">
        <f t="shared" si="25"/>
        <v>-3.7749201813777247</v>
      </c>
    </row>
    <row r="1577" spans="1:15" s="225" customFormat="1" ht="47.25">
      <c r="A1577" s="532" t="s">
        <v>406</v>
      </c>
      <c r="B1577" s="533">
        <v>356</v>
      </c>
      <c r="C1577" s="532" t="s">
        <v>425</v>
      </c>
      <c r="D1577" s="532" t="s">
        <v>427</v>
      </c>
      <c r="E1577" s="533">
        <v>3560008</v>
      </c>
      <c r="F1577" s="533">
        <v>2681</v>
      </c>
      <c r="G1577" s="534">
        <v>28641</v>
      </c>
      <c r="H1577" s="533">
        <v>-24</v>
      </c>
      <c r="I1577" s="532" t="s">
        <v>409</v>
      </c>
      <c r="J1577" s="532" t="s">
        <v>2038</v>
      </c>
      <c r="K1577" s="535">
        <v>-161.62</v>
      </c>
      <c r="L1577" s="536"/>
      <c r="M1577" s="537" t="s">
        <v>151</v>
      </c>
      <c r="N1577" s="537" t="s">
        <v>141</v>
      </c>
      <c r="O1577" s="538">
        <f t="shared" si="25"/>
        <v>-67.191916268091177</v>
      </c>
    </row>
    <row r="1578" spans="1:15" s="225" customFormat="1" ht="47.25">
      <c r="A1578" s="532" t="s">
        <v>406</v>
      </c>
      <c r="B1578" s="533">
        <v>356</v>
      </c>
      <c r="C1578" s="532" t="s">
        <v>425</v>
      </c>
      <c r="D1578" s="532" t="s">
        <v>427</v>
      </c>
      <c r="E1578" s="533">
        <v>3560008</v>
      </c>
      <c r="F1578" s="533">
        <v>2683</v>
      </c>
      <c r="G1578" s="534">
        <v>28945</v>
      </c>
      <c r="H1578" s="533">
        <v>12</v>
      </c>
      <c r="I1578" s="532" t="s">
        <v>409</v>
      </c>
      <c r="J1578" s="532" t="s">
        <v>2284</v>
      </c>
      <c r="K1578" s="535">
        <v>1205.1500000000001</v>
      </c>
      <c r="L1578" s="536"/>
      <c r="M1578" s="537" t="s">
        <v>151</v>
      </c>
      <c r="N1578" s="537" t="s">
        <v>141</v>
      </c>
      <c r="O1578" s="538">
        <f t="shared" si="25"/>
        <v>501.02919125411512</v>
      </c>
    </row>
    <row r="1579" spans="1:15" s="225" customFormat="1" ht="47.25">
      <c r="A1579" s="532" t="s">
        <v>406</v>
      </c>
      <c r="B1579" s="533">
        <v>356</v>
      </c>
      <c r="C1579" s="532" t="s">
        <v>425</v>
      </c>
      <c r="D1579" s="532" t="s">
        <v>427</v>
      </c>
      <c r="E1579" s="533">
        <v>3560008</v>
      </c>
      <c r="F1579" s="533">
        <v>2684</v>
      </c>
      <c r="G1579" s="534">
        <v>28945</v>
      </c>
      <c r="H1579" s="533">
        <v>-12</v>
      </c>
      <c r="I1579" s="532" t="s">
        <v>409</v>
      </c>
      <c r="J1579" s="532" t="s">
        <v>2285</v>
      </c>
      <c r="K1579" s="535">
        <v>-435.24</v>
      </c>
      <c r="L1579" s="536"/>
      <c r="M1579" s="537" t="s">
        <v>151</v>
      </c>
      <c r="N1579" s="537" t="s">
        <v>141</v>
      </c>
      <c r="O1579" s="538">
        <f t="shared" si="25"/>
        <v>-180.94672464128206</v>
      </c>
    </row>
    <row r="1580" spans="1:15" s="225" customFormat="1" ht="47.25">
      <c r="A1580" s="532" t="s">
        <v>406</v>
      </c>
      <c r="B1580" s="533">
        <v>356</v>
      </c>
      <c r="C1580" s="532" t="s">
        <v>425</v>
      </c>
      <c r="D1580" s="532" t="s">
        <v>427</v>
      </c>
      <c r="E1580" s="533">
        <v>3560008</v>
      </c>
      <c r="F1580" s="533">
        <v>2685</v>
      </c>
      <c r="G1580" s="534">
        <v>28945</v>
      </c>
      <c r="H1580" s="533">
        <v>-33</v>
      </c>
      <c r="I1580" s="532" t="s">
        <v>409</v>
      </c>
      <c r="J1580" s="532" t="s">
        <v>2285</v>
      </c>
      <c r="K1580" s="535">
        <v>-846.49</v>
      </c>
      <c r="L1580" s="536"/>
      <c r="M1580" s="537" t="s">
        <v>151</v>
      </c>
      <c r="N1580" s="537" t="s">
        <v>141</v>
      </c>
      <c r="O1580" s="538">
        <f t="shared" si="25"/>
        <v>-351.91984408969495</v>
      </c>
    </row>
    <row r="1581" spans="1:15" s="225" customFormat="1" ht="47.25">
      <c r="A1581" s="532" t="s">
        <v>406</v>
      </c>
      <c r="B1581" s="533">
        <v>356</v>
      </c>
      <c r="C1581" s="532" t="s">
        <v>425</v>
      </c>
      <c r="D1581" s="532" t="s">
        <v>427</v>
      </c>
      <c r="E1581" s="533">
        <v>3560008</v>
      </c>
      <c r="F1581" s="533">
        <v>2686</v>
      </c>
      <c r="G1581" s="534">
        <v>28975</v>
      </c>
      <c r="H1581" s="533">
        <v>-15</v>
      </c>
      <c r="I1581" s="532" t="s">
        <v>409</v>
      </c>
      <c r="J1581" s="532" t="s">
        <v>2101</v>
      </c>
      <c r="K1581" s="535">
        <v>-91.98</v>
      </c>
      <c r="L1581" s="536"/>
      <c r="M1581" s="537" t="s">
        <v>151</v>
      </c>
      <c r="N1581" s="537" t="s">
        <v>141</v>
      </c>
      <c r="O1581" s="538">
        <f t="shared" si="25"/>
        <v>-38.239775141313125</v>
      </c>
    </row>
    <row r="1582" spans="1:15" s="225" customFormat="1" ht="47.25">
      <c r="A1582" s="532" t="s">
        <v>406</v>
      </c>
      <c r="B1582" s="533">
        <v>356</v>
      </c>
      <c r="C1582" s="532" t="s">
        <v>425</v>
      </c>
      <c r="D1582" s="532" t="s">
        <v>427</v>
      </c>
      <c r="E1582" s="533">
        <v>3560008</v>
      </c>
      <c r="F1582" s="533">
        <v>2689</v>
      </c>
      <c r="G1582" s="534">
        <v>29159</v>
      </c>
      <c r="H1582" s="533">
        <v>-3</v>
      </c>
      <c r="I1582" s="532" t="s">
        <v>409</v>
      </c>
      <c r="J1582" s="532" t="s">
        <v>2285</v>
      </c>
      <c r="K1582" s="535">
        <v>-108.81</v>
      </c>
      <c r="L1582" s="536"/>
      <c r="M1582" s="537" t="s">
        <v>151</v>
      </c>
      <c r="N1582" s="537" t="s">
        <v>141</v>
      </c>
      <c r="O1582" s="538">
        <f t="shared" si="25"/>
        <v>-45.236681160320515</v>
      </c>
    </row>
    <row r="1583" spans="1:15" s="225" customFormat="1" ht="47.25">
      <c r="A1583" s="532" t="s">
        <v>406</v>
      </c>
      <c r="B1583" s="533">
        <v>356</v>
      </c>
      <c r="C1583" s="532" t="s">
        <v>425</v>
      </c>
      <c r="D1583" s="532" t="s">
        <v>427</v>
      </c>
      <c r="E1583" s="533">
        <v>3560008</v>
      </c>
      <c r="F1583" s="533">
        <v>2692</v>
      </c>
      <c r="G1583" s="534">
        <v>29586</v>
      </c>
      <c r="H1583" s="533">
        <v>13</v>
      </c>
      <c r="I1583" s="532" t="s">
        <v>409</v>
      </c>
      <c r="J1583" s="532" t="s">
        <v>2284</v>
      </c>
      <c r="K1583" s="535">
        <v>582.76</v>
      </c>
      <c r="L1583" s="536"/>
      <c r="M1583" s="537" t="s">
        <v>151</v>
      </c>
      <c r="N1583" s="537" t="s">
        <v>141</v>
      </c>
      <c r="O1583" s="538">
        <f t="shared" si="25"/>
        <v>242.27670538542762</v>
      </c>
    </row>
    <row r="1584" spans="1:15" s="225" customFormat="1" ht="47.25">
      <c r="A1584" s="532" t="s">
        <v>406</v>
      </c>
      <c r="B1584" s="533">
        <v>356</v>
      </c>
      <c r="C1584" s="532" t="s">
        <v>425</v>
      </c>
      <c r="D1584" s="532" t="s">
        <v>427</v>
      </c>
      <c r="E1584" s="533">
        <v>3560008</v>
      </c>
      <c r="F1584" s="533">
        <v>2693</v>
      </c>
      <c r="G1584" s="534">
        <v>29586</v>
      </c>
      <c r="H1584" s="533">
        <v>-13</v>
      </c>
      <c r="I1584" s="532" t="s">
        <v>409</v>
      </c>
      <c r="J1584" s="532" t="s">
        <v>2285</v>
      </c>
      <c r="K1584" s="535">
        <v>-477.23</v>
      </c>
      <c r="L1584" s="536"/>
      <c r="M1584" s="537" t="s">
        <v>151</v>
      </c>
      <c r="N1584" s="537" t="s">
        <v>141</v>
      </c>
      <c r="O1584" s="538">
        <f t="shared" si="25"/>
        <v>-198.40365177961363</v>
      </c>
    </row>
    <row r="1585" spans="1:15" s="225" customFormat="1" ht="47.25">
      <c r="A1585" s="532" t="s">
        <v>406</v>
      </c>
      <c r="B1585" s="533">
        <v>356</v>
      </c>
      <c r="C1585" s="532" t="s">
        <v>425</v>
      </c>
      <c r="D1585" s="532" t="s">
        <v>427</v>
      </c>
      <c r="E1585" s="533">
        <v>3560008</v>
      </c>
      <c r="F1585" s="533">
        <v>2696</v>
      </c>
      <c r="G1585" s="534">
        <v>29706</v>
      </c>
      <c r="H1585" s="533">
        <v>-2</v>
      </c>
      <c r="I1585" s="532" t="s">
        <v>409</v>
      </c>
      <c r="J1585" s="532" t="s">
        <v>2322</v>
      </c>
      <c r="K1585" s="535">
        <v>-168</v>
      </c>
      <c r="L1585" s="536"/>
      <c r="M1585" s="537" t="s">
        <v>151</v>
      </c>
      <c r="N1585" s="537" t="s">
        <v>141</v>
      </c>
      <c r="O1585" s="538">
        <f t="shared" si="25"/>
        <v>-69.844338157649531</v>
      </c>
    </row>
    <row r="1586" spans="1:15" s="225" customFormat="1" ht="47.25">
      <c r="A1586" s="532" t="s">
        <v>406</v>
      </c>
      <c r="B1586" s="533">
        <v>356</v>
      </c>
      <c r="C1586" s="532" t="s">
        <v>425</v>
      </c>
      <c r="D1586" s="532" t="s">
        <v>427</v>
      </c>
      <c r="E1586" s="533">
        <v>3560008</v>
      </c>
      <c r="F1586" s="533">
        <v>2697</v>
      </c>
      <c r="G1586" s="534">
        <v>30316</v>
      </c>
      <c r="H1586" s="533">
        <v>12</v>
      </c>
      <c r="I1586" s="532" t="s">
        <v>409</v>
      </c>
      <c r="J1586" s="532" t="s">
        <v>2323</v>
      </c>
      <c r="K1586" s="535">
        <v>1105.76</v>
      </c>
      <c r="L1586" s="536"/>
      <c r="M1586" s="537" t="s">
        <v>151</v>
      </c>
      <c r="N1586" s="537" t="s">
        <v>141</v>
      </c>
      <c r="O1586" s="538">
        <f t="shared" si="25"/>
        <v>459.70878191191991</v>
      </c>
    </row>
    <row r="1587" spans="1:15" s="225" customFormat="1" ht="47.25">
      <c r="A1587" s="532" t="s">
        <v>406</v>
      </c>
      <c r="B1587" s="533">
        <v>356</v>
      </c>
      <c r="C1587" s="532" t="s">
        <v>425</v>
      </c>
      <c r="D1587" s="532" t="s">
        <v>427</v>
      </c>
      <c r="E1587" s="533">
        <v>3560008</v>
      </c>
      <c r="F1587" s="533">
        <v>2698</v>
      </c>
      <c r="G1587" s="534">
        <v>30316</v>
      </c>
      <c r="H1587" s="533">
        <v>-12</v>
      </c>
      <c r="I1587" s="532" t="s">
        <v>409</v>
      </c>
      <c r="J1587" s="532" t="s">
        <v>2285</v>
      </c>
      <c r="K1587" s="535">
        <v>-467.76</v>
      </c>
      <c r="L1587" s="536"/>
      <c r="M1587" s="537" t="s">
        <v>151</v>
      </c>
      <c r="N1587" s="537" t="s">
        <v>141</v>
      </c>
      <c r="O1587" s="538">
        <f t="shared" si="25"/>
        <v>-194.46659295608421</v>
      </c>
    </row>
    <row r="1588" spans="1:15" s="225" customFormat="1" ht="47.25">
      <c r="A1588" s="532" t="s">
        <v>406</v>
      </c>
      <c r="B1588" s="533">
        <v>356</v>
      </c>
      <c r="C1588" s="532" t="s">
        <v>425</v>
      </c>
      <c r="D1588" s="532" t="s">
        <v>427</v>
      </c>
      <c r="E1588" s="533">
        <v>3560008</v>
      </c>
      <c r="F1588" s="533">
        <v>2711</v>
      </c>
      <c r="G1588" s="534">
        <v>30925</v>
      </c>
      <c r="H1588" s="533">
        <v>-66</v>
      </c>
      <c r="I1588" s="532" t="s">
        <v>409</v>
      </c>
      <c r="J1588" s="532" t="s">
        <v>2036</v>
      </c>
      <c r="K1588" s="535">
        <v>-2265.7199999999998</v>
      </c>
      <c r="L1588" s="536"/>
      <c r="M1588" s="537" t="s">
        <v>151</v>
      </c>
      <c r="N1588" s="537" t="s">
        <v>141</v>
      </c>
      <c r="O1588" s="538">
        <f t="shared" si="25"/>
        <v>-941.95067768184333</v>
      </c>
    </row>
    <row r="1589" spans="1:15" s="225" customFormat="1" ht="47.25">
      <c r="A1589" s="532" t="s">
        <v>406</v>
      </c>
      <c r="B1589" s="533">
        <v>356</v>
      </c>
      <c r="C1589" s="532" t="s">
        <v>425</v>
      </c>
      <c r="D1589" s="532" t="s">
        <v>427</v>
      </c>
      <c r="E1589" s="533">
        <v>3560008</v>
      </c>
      <c r="F1589" s="533">
        <v>2713</v>
      </c>
      <c r="G1589" s="534">
        <v>31198</v>
      </c>
      <c r="H1589" s="533">
        <v>35</v>
      </c>
      <c r="I1589" s="532" t="s">
        <v>409</v>
      </c>
      <c r="J1589" s="532" t="s">
        <v>2284</v>
      </c>
      <c r="K1589" s="535">
        <v>3098.59</v>
      </c>
      <c r="L1589" s="536"/>
      <c r="M1589" s="537" t="s">
        <v>151</v>
      </c>
      <c r="N1589" s="537" t="s">
        <v>141</v>
      </c>
      <c r="O1589" s="538">
        <f t="shared" si="25"/>
        <v>1288.2081414994718</v>
      </c>
    </row>
    <row r="1590" spans="1:15" s="225" customFormat="1" ht="47.25">
      <c r="A1590" s="532" t="s">
        <v>406</v>
      </c>
      <c r="B1590" s="533">
        <v>356</v>
      </c>
      <c r="C1590" s="532" t="s">
        <v>425</v>
      </c>
      <c r="D1590" s="532" t="s">
        <v>427</v>
      </c>
      <c r="E1590" s="533">
        <v>3560008</v>
      </c>
      <c r="F1590" s="533">
        <v>2714</v>
      </c>
      <c r="G1590" s="534">
        <v>31198</v>
      </c>
      <c r="H1590" s="533">
        <v>-35</v>
      </c>
      <c r="I1590" s="532" t="s">
        <v>409</v>
      </c>
      <c r="J1590" s="532" t="s">
        <v>2285</v>
      </c>
      <c r="K1590" s="535">
        <v>-1482.95</v>
      </c>
      <c r="L1590" s="536"/>
      <c r="M1590" s="537" t="s">
        <v>151</v>
      </c>
      <c r="N1590" s="537" t="s">
        <v>141</v>
      </c>
      <c r="O1590" s="538">
        <f t="shared" si="25"/>
        <v>-616.52179327908561</v>
      </c>
    </row>
    <row r="1591" spans="1:15" s="225" customFormat="1" ht="47.25">
      <c r="A1591" s="532" t="s">
        <v>406</v>
      </c>
      <c r="B1591" s="533">
        <v>356</v>
      </c>
      <c r="C1591" s="532" t="s">
        <v>425</v>
      </c>
      <c r="D1591" s="532" t="s">
        <v>427</v>
      </c>
      <c r="E1591" s="533">
        <v>3560008</v>
      </c>
      <c r="F1591" s="533">
        <v>2716</v>
      </c>
      <c r="G1591" s="534">
        <v>31471</v>
      </c>
      <c r="H1591" s="533">
        <v>9</v>
      </c>
      <c r="I1591" s="532" t="s">
        <v>409</v>
      </c>
      <c r="J1591" s="532" t="s">
        <v>2284</v>
      </c>
      <c r="K1591" s="535">
        <v>625.11</v>
      </c>
      <c r="L1591" s="536"/>
      <c r="M1591" s="537" t="s">
        <v>151</v>
      </c>
      <c r="N1591" s="537" t="s">
        <v>141</v>
      </c>
      <c r="O1591" s="538">
        <f t="shared" si="25"/>
        <v>259.88329896266845</v>
      </c>
    </row>
    <row r="1592" spans="1:15" s="225" customFormat="1" ht="47.25">
      <c r="A1592" s="532" t="s">
        <v>406</v>
      </c>
      <c r="B1592" s="533">
        <v>356</v>
      </c>
      <c r="C1592" s="532" t="s">
        <v>425</v>
      </c>
      <c r="D1592" s="532" t="s">
        <v>427</v>
      </c>
      <c r="E1592" s="533">
        <v>3560008</v>
      </c>
      <c r="F1592" s="533">
        <v>2717</v>
      </c>
      <c r="G1592" s="534">
        <v>31471</v>
      </c>
      <c r="H1592" s="533">
        <v>-9</v>
      </c>
      <c r="I1592" s="532" t="s">
        <v>409</v>
      </c>
      <c r="J1592" s="532" t="s">
        <v>2285</v>
      </c>
      <c r="K1592" s="535">
        <v>-382.95</v>
      </c>
      <c r="L1592" s="536"/>
      <c r="M1592" s="537" t="s">
        <v>151</v>
      </c>
      <c r="N1592" s="537" t="s">
        <v>141</v>
      </c>
      <c r="O1592" s="538">
        <f t="shared" si="25"/>
        <v>-159.20767438971362</v>
      </c>
    </row>
    <row r="1593" spans="1:15" s="225" customFormat="1" ht="47.25">
      <c r="A1593" s="532" t="s">
        <v>406</v>
      </c>
      <c r="B1593" s="533">
        <v>356</v>
      </c>
      <c r="C1593" s="532" t="s">
        <v>425</v>
      </c>
      <c r="D1593" s="532" t="s">
        <v>427</v>
      </c>
      <c r="E1593" s="533">
        <v>3560008</v>
      </c>
      <c r="F1593" s="533">
        <v>2722</v>
      </c>
      <c r="G1593" s="534">
        <v>31746</v>
      </c>
      <c r="H1593" s="533">
        <v>44</v>
      </c>
      <c r="I1593" s="532" t="s">
        <v>409</v>
      </c>
      <c r="J1593" s="532" t="s">
        <v>2284</v>
      </c>
      <c r="K1593" s="535">
        <v>4474.74</v>
      </c>
      <c r="L1593" s="536"/>
      <c r="M1593" s="537" t="s">
        <v>151</v>
      </c>
      <c r="N1593" s="537" t="s">
        <v>141</v>
      </c>
      <c r="O1593" s="538">
        <f t="shared" si="25"/>
        <v>1860.3288912354801</v>
      </c>
    </row>
    <row r="1594" spans="1:15" s="225" customFormat="1" ht="47.25">
      <c r="A1594" s="532" t="s">
        <v>406</v>
      </c>
      <c r="B1594" s="533">
        <v>356</v>
      </c>
      <c r="C1594" s="532" t="s">
        <v>425</v>
      </c>
      <c r="D1594" s="532" t="s">
        <v>427</v>
      </c>
      <c r="E1594" s="533">
        <v>3560008</v>
      </c>
      <c r="F1594" s="533">
        <v>2723</v>
      </c>
      <c r="G1594" s="534">
        <v>31746</v>
      </c>
      <c r="H1594" s="533">
        <v>-44</v>
      </c>
      <c r="I1594" s="532" t="s">
        <v>409</v>
      </c>
      <c r="J1594" s="532" t="s">
        <v>2285</v>
      </c>
      <c r="K1594" s="535">
        <v>-1875.28</v>
      </c>
      <c r="L1594" s="536"/>
      <c r="M1594" s="537" t="s">
        <v>151</v>
      </c>
      <c r="N1594" s="537" t="s">
        <v>141</v>
      </c>
      <c r="O1594" s="538">
        <f t="shared" si="25"/>
        <v>-779.62910988260126</v>
      </c>
    </row>
    <row r="1595" spans="1:15" s="225" customFormat="1" ht="47.25">
      <c r="A1595" s="532" t="s">
        <v>406</v>
      </c>
      <c r="B1595" s="533">
        <v>356</v>
      </c>
      <c r="C1595" s="532" t="s">
        <v>425</v>
      </c>
      <c r="D1595" s="532" t="s">
        <v>427</v>
      </c>
      <c r="E1595" s="533">
        <v>3560008</v>
      </c>
      <c r="F1595" s="533">
        <v>2725</v>
      </c>
      <c r="G1595" s="534">
        <v>31867</v>
      </c>
      <c r="H1595" s="533">
        <v>3</v>
      </c>
      <c r="I1595" s="532" t="s">
        <v>409</v>
      </c>
      <c r="J1595" s="532" t="s">
        <v>2284</v>
      </c>
      <c r="K1595" s="535">
        <v>313.12</v>
      </c>
      <c r="L1595" s="536"/>
      <c r="M1595" s="537" t="s">
        <v>151</v>
      </c>
      <c r="N1595" s="537" t="s">
        <v>141</v>
      </c>
      <c r="O1595" s="538">
        <f t="shared" si="25"/>
        <v>130.17654264240014</v>
      </c>
    </row>
    <row r="1596" spans="1:15" s="225" customFormat="1" ht="47.25">
      <c r="A1596" s="532" t="s">
        <v>406</v>
      </c>
      <c r="B1596" s="533">
        <v>356</v>
      </c>
      <c r="C1596" s="532" t="s">
        <v>425</v>
      </c>
      <c r="D1596" s="532" t="s">
        <v>427</v>
      </c>
      <c r="E1596" s="533">
        <v>3560008</v>
      </c>
      <c r="F1596" s="533">
        <v>2726</v>
      </c>
      <c r="G1596" s="534">
        <v>31867</v>
      </c>
      <c r="H1596" s="533">
        <v>-3</v>
      </c>
      <c r="I1596" s="532" t="s">
        <v>409</v>
      </c>
      <c r="J1596" s="532" t="s">
        <v>2285</v>
      </c>
      <c r="K1596" s="535">
        <v>-128.37</v>
      </c>
      <c r="L1596" s="536"/>
      <c r="M1596" s="537" t="s">
        <v>151</v>
      </c>
      <c r="N1596" s="537" t="s">
        <v>141</v>
      </c>
      <c r="O1596" s="538">
        <f t="shared" si="25"/>
        <v>-53.368557674389706</v>
      </c>
    </row>
    <row r="1597" spans="1:15" s="225" customFormat="1" ht="47.25">
      <c r="A1597" s="532" t="s">
        <v>406</v>
      </c>
      <c r="B1597" s="533">
        <v>356</v>
      </c>
      <c r="C1597" s="532" t="s">
        <v>425</v>
      </c>
      <c r="D1597" s="532" t="s">
        <v>427</v>
      </c>
      <c r="E1597" s="533">
        <v>3560008</v>
      </c>
      <c r="F1597" s="533">
        <v>2727</v>
      </c>
      <c r="G1597" s="534">
        <v>32233</v>
      </c>
      <c r="H1597" s="533">
        <v>1</v>
      </c>
      <c r="I1597" s="532" t="s">
        <v>409</v>
      </c>
      <c r="J1597" s="532" t="s">
        <v>2284</v>
      </c>
      <c r="K1597" s="535">
        <v>110.89</v>
      </c>
      <c r="L1597" s="536"/>
      <c r="M1597" s="537" t="s">
        <v>151</v>
      </c>
      <c r="N1597" s="537" t="s">
        <v>141</v>
      </c>
      <c r="O1597" s="538">
        <f t="shared" si="25"/>
        <v>46.101420585129503</v>
      </c>
    </row>
    <row r="1598" spans="1:15" s="225" customFormat="1" ht="47.25">
      <c r="A1598" s="532" t="s">
        <v>406</v>
      </c>
      <c r="B1598" s="533">
        <v>356</v>
      </c>
      <c r="C1598" s="532" t="s">
        <v>425</v>
      </c>
      <c r="D1598" s="532" t="s">
        <v>427</v>
      </c>
      <c r="E1598" s="533">
        <v>3560008</v>
      </c>
      <c r="F1598" s="533">
        <v>2728</v>
      </c>
      <c r="G1598" s="534">
        <v>32233</v>
      </c>
      <c r="H1598" s="533">
        <v>-1</v>
      </c>
      <c r="I1598" s="532" t="s">
        <v>409</v>
      </c>
      <c r="J1598" s="532" t="s">
        <v>409</v>
      </c>
      <c r="K1598" s="535">
        <v>-42.8</v>
      </c>
      <c r="L1598" s="536"/>
      <c r="M1598" s="537" t="s">
        <v>151</v>
      </c>
      <c r="N1598" s="537" t="s">
        <v>141</v>
      </c>
      <c r="O1598" s="538">
        <f t="shared" si="25"/>
        <v>-17.793676625877382</v>
      </c>
    </row>
    <row r="1599" spans="1:15" s="225" customFormat="1" ht="47.25">
      <c r="A1599" s="532" t="s">
        <v>406</v>
      </c>
      <c r="B1599" s="533">
        <v>356</v>
      </c>
      <c r="C1599" s="532" t="s">
        <v>425</v>
      </c>
      <c r="D1599" s="532" t="s">
        <v>427</v>
      </c>
      <c r="E1599" s="533">
        <v>3560008</v>
      </c>
      <c r="F1599" s="533">
        <v>2729</v>
      </c>
      <c r="G1599" s="534">
        <v>32477</v>
      </c>
      <c r="H1599" s="533">
        <v>-37</v>
      </c>
      <c r="I1599" s="532" t="s">
        <v>409</v>
      </c>
      <c r="J1599" s="532" t="s">
        <v>2043</v>
      </c>
      <c r="K1599" s="535">
        <v>-2128.73</v>
      </c>
      <c r="L1599" s="536"/>
      <c r="M1599" s="537" t="s">
        <v>151</v>
      </c>
      <c r="N1599" s="537" t="s">
        <v>141</v>
      </c>
      <c r="O1599" s="538">
        <f t="shared" si="25"/>
        <v>-884.99844027579343</v>
      </c>
    </row>
    <row r="1600" spans="1:15" s="225" customFormat="1" ht="47.25">
      <c r="A1600" s="532" t="s">
        <v>406</v>
      </c>
      <c r="B1600" s="533">
        <v>356</v>
      </c>
      <c r="C1600" s="532" t="s">
        <v>425</v>
      </c>
      <c r="D1600" s="532" t="s">
        <v>427</v>
      </c>
      <c r="E1600" s="533">
        <v>3560008</v>
      </c>
      <c r="F1600" s="533">
        <v>2730</v>
      </c>
      <c r="G1600" s="534">
        <v>31777</v>
      </c>
      <c r="H1600" s="533">
        <v>9</v>
      </c>
      <c r="I1600" s="532" t="s">
        <v>409</v>
      </c>
      <c r="J1600" s="532" t="s">
        <v>2104</v>
      </c>
      <c r="K1600" s="535">
        <v>655.44</v>
      </c>
      <c r="L1600" s="536"/>
      <c r="M1600" s="537" t="s">
        <v>151</v>
      </c>
      <c r="N1600" s="537" t="s">
        <v>141</v>
      </c>
      <c r="O1600" s="538">
        <f t="shared" si="25"/>
        <v>272.4926964407727</v>
      </c>
    </row>
    <row r="1601" spans="1:15" s="225" customFormat="1" ht="47.25">
      <c r="A1601" s="532" t="s">
        <v>406</v>
      </c>
      <c r="B1601" s="533">
        <v>356</v>
      </c>
      <c r="C1601" s="532" t="s">
        <v>425</v>
      </c>
      <c r="D1601" s="532" t="s">
        <v>427</v>
      </c>
      <c r="E1601" s="533">
        <v>3560008</v>
      </c>
      <c r="F1601" s="533">
        <v>2731</v>
      </c>
      <c r="G1601" s="534">
        <v>32720</v>
      </c>
      <c r="H1601" s="533">
        <v>75</v>
      </c>
      <c r="I1601" s="532" t="s">
        <v>409</v>
      </c>
      <c r="J1601" s="532" t="s">
        <v>2295</v>
      </c>
      <c r="K1601" s="535">
        <v>7038.67</v>
      </c>
      <c r="L1601" s="536"/>
      <c r="M1601" s="537" t="s">
        <v>151</v>
      </c>
      <c r="N1601" s="537" t="s">
        <v>141</v>
      </c>
      <c r="O1601" s="538">
        <f t="shared" si="25"/>
        <v>2926.2574265482326</v>
      </c>
    </row>
    <row r="1602" spans="1:15" s="225" customFormat="1" ht="47.25">
      <c r="A1602" s="532" t="s">
        <v>406</v>
      </c>
      <c r="B1602" s="533">
        <v>356</v>
      </c>
      <c r="C1602" s="532" t="s">
        <v>425</v>
      </c>
      <c r="D1602" s="532" t="s">
        <v>427</v>
      </c>
      <c r="E1602" s="533">
        <v>3560008</v>
      </c>
      <c r="F1602" s="533">
        <v>2732</v>
      </c>
      <c r="G1602" s="534">
        <v>32720</v>
      </c>
      <c r="H1602" s="533">
        <v>-75</v>
      </c>
      <c r="I1602" s="532" t="s">
        <v>409</v>
      </c>
      <c r="J1602" s="532" t="s">
        <v>2296</v>
      </c>
      <c r="K1602" s="535">
        <v>-3207.84</v>
      </c>
      <c r="L1602" s="536"/>
      <c r="M1602" s="537" t="s">
        <v>151</v>
      </c>
      <c r="N1602" s="537" t="s">
        <v>141</v>
      </c>
      <c r="O1602" s="538">
        <f t="shared" si="25"/>
        <v>-1333.6277483073482</v>
      </c>
    </row>
    <row r="1603" spans="1:15" s="225" customFormat="1" ht="47.25">
      <c r="A1603" s="532" t="s">
        <v>406</v>
      </c>
      <c r="B1603" s="533">
        <v>356</v>
      </c>
      <c r="C1603" s="532" t="s">
        <v>425</v>
      </c>
      <c r="D1603" s="532" t="s">
        <v>427</v>
      </c>
      <c r="E1603" s="533">
        <v>3560008</v>
      </c>
      <c r="F1603" s="533">
        <v>2733</v>
      </c>
      <c r="G1603" s="534">
        <v>32720</v>
      </c>
      <c r="H1603" s="533">
        <v>-3</v>
      </c>
      <c r="I1603" s="532" t="s">
        <v>409</v>
      </c>
      <c r="J1603" s="532" t="s">
        <v>2045</v>
      </c>
      <c r="K1603" s="535">
        <v>-284.77999999999997</v>
      </c>
      <c r="L1603" s="536"/>
      <c r="M1603" s="537" t="s">
        <v>151</v>
      </c>
      <c r="N1603" s="537" t="s">
        <v>141</v>
      </c>
      <c r="O1603" s="538">
        <f t="shared" si="25"/>
        <v>-118.39446797937758</v>
      </c>
    </row>
    <row r="1604" spans="1:15" s="225" customFormat="1" ht="47.25">
      <c r="A1604" s="532" t="s">
        <v>406</v>
      </c>
      <c r="B1604" s="533">
        <v>356</v>
      </c>
      <c r="C1604" s="532" t="s">
        <v>425</v>
      </c>
      <c r="D1604" s="532" t="s">
        <v>427</v>
      </c>
      <c r="E1604" s="533">
        <v>3560008</v>
      </c>
      <c r="F1604" s="533">
        <v>2748</v>
      </c>
      <c r="G1604" s="534">
        <v>34638</v>
      </c>
      <c r="H1604" s="539"/>
      <c r="I1604" s="532" t="s">
        <v>409</v>
      </c>
      <c r="J1604" s="532" t="s">
        <v>2324</v>
      </c>
      <c r="K1604" s="535">
        <v>1680.75</v>
      </c>
      <c r="L1604" s="536"/>
      <c r="M1604" s="537" t="s">
        <v>151</v>
      </c>
      <c r="N1604" s="537" t="s">
        <v>141</v>
      </c>
      <c r="O1604" s="538">
        <f t="shared" si="25"/>
        <v>698.75518665755624</v>
      </c>
    </row>
    <row r="1605" spans="1:15" s="225" customFormat="1" ht="47.25">
      <c r="A1605" s="532" t="s">
        <v>406</v>
      </c>
      <c r="B1605" s="533">
        <v>356</v>
      </c>
      <c r="C1605" s="532" t="s">
        <v>425</v>
      </c>
      <c r="D1605" s="532" t="s">
        <v>427</v>
      </c>
      <c r="E1605" s="533">
        <v>3560008</v>
      </c>
      <c r="F1605" s="533">
        <v>8359</v>
      </c>
      <c r="G1605" s="534">
        <v>35795</v>
      </c>
      <c r="H1605" s="533">
        <v>-42</v>
      </c>
      <c r="I1605" s="532" t="s">
        <v>409</v>
      </c>
      <c r="J1605" s="532" t="s">
        <v>434</v>
      </c>
      <c r="K1605" s="535">
        <v>-420.05</v>
      </c>
      <c r="L1605" s="536"/>
      <c r="M1605" s="537" t="s">
        <v>151</v>
      </c>
      <c r="N1605" s="537" t="s">
        <v>141</v>
      </c>
      <c r="O1605" s="538">
        <f t="shared" si="25"/>
        <v>-174.63163239952792</v>
      </c>
    </row>
    <row r="1606" spans="1:15" s="225" customFormat="1" ht="47.25">
      <c r="A1606" s="532" t="s">
        <v>406</v>
      </c>
      <c r="B1606" s="533">
        <v>356</v>
      </c>
      <c r="C1606" s="532" t="s">
        <v>425</v>
      </c>
      <c r="D1606" s="532" t="s">
        <v>427</v>
      </c>
      <c r="E1606" s="533">
        <v>3560008</v>
      </c>
      <c r="F1606" s="533">
        <v>9338</v>
      </c>
      <c r="G1606" s="534">
        <v>35976</v>
      </c>
      <c r="H1606" s="533">
        <v>-3</v>
      </c>
      <c r="I1606" s="532" t="s">
        <v>409</v>
      </c>
      <c r="J1606" s="532" t="s">
        <v>2325</v>
      </c>
      <c r="K1606" s="535">
        <v>-133.97999999999999</v>
      </c>
      <c r="L1606" s="536"/>
      <c r="M1606" s="537" t="s">
        <v>151</v>
      </c>
      <c r="N1606" s="537" t="s">
        <v>141</v>
      </c>
      <c r="O1606" s="538">
        <f t="shared" si="25"/>
        <v>-55.7008596807255</v>
      </c>
    </row>
    <row r="1607" spans="1:15" s="225" customFormat="1" ht="47.25">
      <c r="A1607" s="532" t="s">
        <v>406</v>
      </c>
      <c r="B1607" s="533">
        <v>356</v>
      </c>
      <c r="C1607" s="532" t="s">
        <v>425</v>
      </c>
      <c r="D1607" s="532" t="s">
        <v>427</v>
      </c>
      <c r="E1607" s="533">
        <v>3560008</v>
      </c>
      <c r="F1607" s="533">
        <v>11120</v>
      </c>
      <c r="G1607" s="534">
        <v>38352</v>
      </c>
      <c r="H1607" s="533">
        <v>10</v>
      </c>
      <c r="I1607" s="532" t="s">
        <v>409</v>
      </c>
      <c r="J1607" s="532" t="s">
        <v>2326</v>
      </c>
      <c r="K1607" s="535">
        <v>95.38</v>
      </c>
      <c r="L1607" s="536"/>
      <c r="M1607" s="537" t="s">
        <v>151</v>
      </c>
      <c r="N1607" s="537" t="s">
        <v>141</v>
      </c>
      <c r="O1607" s="538">
        <f t="shared" si="25"/>
        <v>39.653291508789358</v>
      </c>
    </row>
    <row r="1608" spans="1:15" s="225" customFormat="1" ht="47.25">
      <c r="A1608" s="532" t="s">
        <v>406</v>
      </c>
      <c r="B1608" s="533">
        <v>356</v>
      </c>
      <c r="C1608" s="532" t="s">
        <v>425</v>
      </c>
      <c r="D1608" s="532" t="s">
        <v>427</v>
      </c>
      <c r="E1608" s="533">
        <v>3560008</v>
      </c>
      <c r="F1608" s="533">
        <v>11121</v>
      </c>
      <c r="G1608" s="534">
        <v>38352</v>
      </c>
      <c r="H1608" s="533">
        <v>9</v>
      </c>
      <c r="I1608" s="532" t="s">
        <v>409</v>
      </c>
      <c r="J1608" s="532" t="s">
        <v>2327</v>
      </c>
      <c r="K1608" s="535">
        <v>573.75</v>
      </c>
      <c r="L1608" s="536"/>
      <c r="M1608" s="537" t="s">
        <v>151</v>
      </c>
      <c r="N1608" s="537" t="s">
        <v>141</v>
      </c>
      <c r="O1608" s="538">
        <f t="shared" si="25"/>
        <v>238.53088701161559</v>
      </c>
    </row>
    <row r="1609" spans="1:15" s="225" customFormat="1" ht="47.25">
      <c r="A1609" s="532" t="s">
        <v>406</v>
      </c>
      <c r="B1609" s="533">
        <v>356</v>
      </c>
      <c r="C1609" s="532" t="s">
        <v>425</v>
      </c>
      <c r="D1609" s="532" t="s">
        <v>427</v>
      </c>
      <c r="E1609" s="533">
        <v>3560008</v>
      </c>
      <c r="F1609" s="533">
        <v>11122</v>
      </c>
      <c r="G1609" s="534">
        <v>38352</v>
      </c>
      <c r="H1609" s="533">
        <v>56</v>
      </c>
      <c r="I1609" s="532" t="s">
        <v>409</v>
      </c>
      <c r="J1609" s="532" t="s">
        <v>2326</v>
      </c>
      <c r="K1609" s="535">
        <v>534.1</v>
      </c>
      <c r="L1609" s="536"/>
      <c r="M1609" s="537" t="s">
        <v>151</v>
      </c>
      <c r="N1609" s="537" t="s">
        <v>141</v>
      </c>
      <c r="O1609" s="538">
        <f t="shared" si="25"/>
        <v>222.04679172619416</v>
      </c>
    </row>
    <row r="1610" spans="1:15" s="225" customFormat="1" ht="47.25">
      <c r="A1610" s="532" t="s">
        <v>406</v>
      </c>
      <c r="B1610" s="533">
        <v>356</v>
      </c>
      <c r="C1610" s="532" t="s">
        <v>425</v>
      </c>
      <c r="D1610" s="532" t="s">
        <v>427</v>
      </c>
      <c r="E1610" s="533">
        <v>3560008</v>
      </c>
      <c r="F1610" s="533">
        <v>11124</v>
      </c>
      <c r="G1610" s="534">
        <v>38352</v>
      </c>
      <c r="H1610" s="533">
        <v>40</v>
      </c>
      <c r="I1610" s="532" t="s">
        <v>409</v>
      </c>
      <c r="J1610" s="532" t="s">
        <v>2326</v>
      </c>
      <c r="K1610" s="535">
        <v>381.5</v>
      </c>
      <c r="L1610" s="536"/>
      <c r="M1610" s="537" t="s">
        <v>151</v>
      </c>
      <c r="N1610" s="537" t="s">
        <v>141</v>
      </c>
      <c r="O1610" s="538">
        <f t="shared" si="25"/>
        <v>158.60485123299583</v>
      </c>
    </row>
    <row r="1611" spans="1:15" s="225" customFormat="1" ht="47.25">
      <c r="A1611" s="532" t="s">
        <v>406</v>
      </c>
      <c r="B1611" s="533">
        <v>356</v>
      </c>
      <c r="C1611" s="532" t="s">
        <v>425</v>
      </c>
      <c r="D1611" s="532" t="s">
        <v>427</v>
      </c>
      <c r="E1611" s="533">
        <v>3560008</v>
      </c>
      <c r="F1611" s="533">
        <v>12090</v>
      </c>
      <c r="G1611" s="534">
        <v>38717</v>
      </c>
      <c r="H1611" s="533">
        <v>2</v>
      </c>
      <c r="I1611" s="532" t="s">
        <v>409</v>
      </c>
      <c r="J1611" s="532" t="s">
        <v>2328</v>
      </c>
      <c r="K1611" s="535">
        <v>19.079999999999998</v>
      </c>
      <c r="L1611" s="536"/>
      <c r="M1611" s="537" t="s">
        <v>151</v>
      </c>
      <c r="N1611" s="537" t="s">
        <v>141</v>
      </c>
      <c r="O1611" s="538">
        <f t="shared" si="25"/>
        <v>7.9323212621901966</v>
      </c>
    </row>
    <row r="1612" spans="1:15" s="225" customFormat="1" ht="47.25">
      <c r="A1612" s="532" t="s">
        <v>406</v>
      </c>
      <c r="B1612" s="533">
        <v>356</v>
      </c>
      <c r="C1612" s="532" t="s">
        <v>425</v>
      </c>
      <c r="D1612" s="532" t="s">
        <v>427</v>
      </c>
      <c r="E1612" s="533">
        <v>3560008</v>
      </c>
      <c r="F1612" s="533">
        <v>12091</v>
      </c>
      <c r="G1612" s="534">
        <v>38717</v>
      </c>
      <c r="H1612" s="533">
        <v>4</v>
      </c>
      <c r="I1612" s="532" t="s">
        <v>409</v>
      </c>
      <c r="J1612" s="532" t="s">
        <v>2329</v>
      </c>
      <c r="K1612" s="535">
        <v>72.099999999999994</v>
      </c>
      <c r="L1612" s="536"/>
      <c r="M1612" s="537" t="s">
        <v>151</v>
      </c>
      <c r="N1612" s="537" t="s">
        <v>141</v>
      </c>
      <c r="O1612" s="538">
        <f t="shared" si="25"/>
        <v>29.974861792657922</v>
      </c>
    </row>
    <row r="1613" spans="1:15" s="225" customFormat="1" ht="47.25">
      <c r="A1613" s="532" t="s">
        <v>406</v>
      </c>
      <c r="B1613" s="533">
        <v>356</v>
      </c>
      <c r="C1613" s="532" t="s">
        <v>425</v>
      </c>
      <c r="D1613" s="532" t="s">
        <v>427</v>
      </c>
      <c r="E1613" s="533">
        <v>3560008</v>
      </c>
      <c r="F1613" s="533">
        <v>12092</v>
      </c>
      <c r="G1613" s="534">
        <v>38717</v>
      </c>
      <c r="H1613" s="533">
        <v>4</v>
      </c>
      <c r="I1613" s="532" t="s">
        <v>409</v>
      </c>
      <c r="J1613" s="532" t="s">
        <v>2328</v>
      </c>
      <c r="K1613" s="535">
        <v>38.15</v>
      </c>
      <c r="L1613" s="536"/>
      <c r="M1613" s="537" t="s">
        <v>151</v>
      </c>
      <c r="N1613" s="537" t="s">
        <v>141</v>
      </c>
      <c r="O1613" s="538">
        <f t="shared" si="25"/>
        <v>15.860485123299581</v>
      </c>
    </row>
    <row r="1614" spans="1:15" s="225" customFormat="1" ht="47.25">
      <c r="A1614" s="532" t="s">
        <v>406</v>
      </c>
      <c r="B1614" s="533">
        <v>356</v>
      </c>
      <c r="C1614" s="532" t="s">
        <v>425</v>
      </c>
      <c r="D1614" s="532" t="s">
        <v>441</v>
      </c>
      <c r="E1614" s="533">
        <v>3560009</v>
      </c>
      <c r="F1614" s="533">
        <v>2750</v>
      </c>
      <c r="G1614" s="534">
        <v>24958</v>
      </c>
      <c r="H1614" s="533">
        <v>582</v>
      </c>
      <c r="I1614" s="532" t="s">
        <v>409</v>
      </c>
      <c r="J1614" s="532" t="s">
        <v>2204</v>
      </c>
      <c r="K1614" s="535">
        <v>15766.11</v>
      </c>
      <c r="L1614" s="536"/>
      <c r="M1614" s="537" t="s">
        <v>151</v>
      </c>
      <c r="N1614" s="537" t="s">
        <v>141</v>
      </c>
      <c r="O1614" s="538">
        <f t="shared" si="25"/>
        <v>6554.6042754208329</v>
      </c>
    </row>
    <row r="1615" spans="1:15" s="225" customFormat="1" ht="47.25">
      <c r="A1615" s="532" t="s">
        <v>406</v>
      </c>
      <c r="B1615" s="533">
        <v>356</v>
      </c>
      <c r="C1615" s="532" t="s">
        <v>425</v>
      </c>
      <c r="D1615" s="532" t="s">
        <v>441</v>
      </c>
      <c r="E1615" s="533">
        <v>3560009</v>
      </c>
      <c r="F1615" s="533">
        <v>2751</v>
      </c>
      <c r="G1615" s="534">
        <v>24958</v>
      </c>
      <c r="H1615" s="533">
        <v>84</v>
      </c>
      <c r="I1615" s="532" t="s">
        <v>409</v>
      </c>
      <c r="J1615" s="532" t="s">
        <v>1998</v>
      </c>
      <c r="K1615" s="535">
        <v>3590.67</v>
      </c>
      <c r="L1615" s="536"/>
      <c r="M1615" s="537" t="s">
        <v>151</v>
      </c>
      <c r="N1615" s="537" t="s">
        <v>141</v>
      </c>
      <c r="O1615" s="538">
        <f t="shared" si="25"/>
        <v>1492.785533884092</v>
      </c>
    </row>
    <row r="1616" spans="1:15" s="225" customFormat="1" ht="47.25">
      <c r="A1616" s="532" t="s">
        <v>406</v>
      </c>
      <c r="B1616" s="533">
        <v>356</v>
      </c>
      <c r="C1616" s="532" t="s">
        <v>425</v>
      </c>
      <c r="D1616" s="532" t="s">
        <v>441</v>
      </c>
      <c r="E1616" s="533">
        <v>3560009</v>
      </c>
      <c r="F1616" s="533">
        <v>2752</v>
      </c>
      <c r="G1616" s="534">
        <v>24958</v>
      </c>
      <c r="H1616" s="533">
        <v>144</v>
      </c>
      <c r="I1616" s="532" t="s">
        <v>409</v>
      </c>
      <c r="J1616" s="532" t="s">
        <v>2000</v>
      </c>
      <c r="K1616" s="535">
        <v>6289.5</v>
      </c>
      <c r="L1616" s="536"/>
      <c r="M1616" s="537" t="s">
        <v>151</v>
      </c>
      <c r="N1616" s="537" t="s">
        <v>141</v>
      </c>
      <c r="O1616" s="538">
        <f t="shared" si="25"/>
        <v>2614.7974097770043</v>
      </c>
    </row>
    <row r="1617" spans="1:15" s="225" customFormat="1" ht="47.25">
      <c r="A1617" s="532" t="s">
        <v>406</v>
      </c>
      <c r="B1617" s="533">
        <v>356</v>
      </c>
      <c r="C1617" s="532" t="s">
        <v>425</v>
      </c>
      <c r="D1617" s="532" t="s">
        <v>441</v>
      </c>
      <c r="E1617" s="533">
        <v>3560009</v>
      </c>
      <c r="F1617" s="533">
        <v>2753</v>
      </c>
      <c r="G1617" s="534">
        <v>24958</v>
      </c>
      <c r="H1617" s="533">
        <v>66</v>
      </c>
      <c r="I1617" s="532" t="s">
        <v>409</v>
      </c>
      <c r="J1617" s="532" t="s">
        <v>1999</v>
      </c>
      <c r="K1617" s="535">
        <v>3624.9</v>
      </c>
      <c r="L1617" s="536"/>
      <c r="M1617" s="537" t="s">
        <v>151</v>
      </c>
      <c r="N1617" s="537" t="s">
        <v>141</v>
      </c>
      <c r="O1617" s="538">
        <f t="shared" si="25"/>
        <v>1507.016317783713</v>
      </c>
    </row>
    <row r="1618" spans="1:15" s="225" customFormat="1" ht="47.25">
      <c r="A1618" s="532" t="s">
        <v>406</v>
      </c>
      <c r="B1618" s="533">
        <v>356</v>
      </c>
      <c r="C1618" s="532" t="s">
        <v>425</v>
      </c>
      <c r="D1618" s="532" t="s">
        <v>441</v>
      </c>
      <c r="E1618" s="533">
        <v>3560009</v>
      </c>
      <c r="F1618" s="533">
        <v>2755</v>
      </c>
      <c r="G1618" s="534">
        <v>25262</v>
      </c>
      <c r="H1618" s="539"/>
      <c r="I1618" s="532" t="s">
        <v>409</v>
      </c>
      <c r="J1618" s="532" t="s">
        <v>2068</v>
      </c>
      <c r="K1618" s="535">
        <v>4174.2</v>
      </c>
      <c r="L1618" s="536"/>
      <c r="M1618" s="537" t="s">
        <v>151</v>
      </c>
      <c r="N1618" s="537" t="s">
        <v>141</v>
      </c>
      <c r="O1618" s="538">
        <f t="shared" si="25"/>
        <v>1735.3823591527421</v>
      </c>
    </row>
    <row r="1619" spans="1:15" s="225" customFormat="1" ht="47.25">
      <c r="A1619" s="532" t="s">
        <v>406</v>
      </c>
      <c r="B1619" s="533">
        <v>356</v>
      </c>
      <c r="C1619" s="532" t="s">
        <v>425</v>
      </c>
      <c r="D1619" s="532" t="s">
        <v>441</v>
      </c>
      <c r="E1619" s="533">
        <v>3560009</v>
      </c>
      <c r="F1619" s="533">
        <v>2761</v>
      </c>
      <c r="G1619" s="534">
        <v>25507</v>
      </c>
      <c r="H1619" s="533">
        <v>90</v>
      </c>
      <c r="I1619" s="532" t="s">
        <v>409</v>
      </c>
      <c r="J1619" s="532" t="s">
        <v>2008</v>
      </c>
      <c r="K1619" s="535">
        <v>917.3</v>
      </c>
      <c r="L1619" s="536"/>
      <c r="M1619" s="537" t="s">
        <v>151</v>
      </c>
      <c r="N1619" s="537" t="s">
        <v>141</v>
      </c>
      <c r="O1619" s="538">
        <f t="shared" si="25"/>
        <v>381.35840114292807</v>
      </c>
    </row>
    <row r="1620" spans="1:15" s="225" customFormat="1" ht="47.25">
      <c r="A1620" s="532" t="s">
        <v>406</v>
      </c>
      <c r="B1620" s="533">
        <v>356</v>
      </c>
      <c r="C1620" s="532" t="s">
        <v>425</v>
      </c>
      <c r="D1620" s="532" t="s">
        <v>441</v>
      </c>
      <c r="E1620" s="533">
        <v>3560009</v>
      </c>
      <c r="F1620" s="533">
        <v>2762</v>
      </c>
      <c r="G1620" s="534">
        <v>25507</v>
      </c>
      <c r="H1620" s="533">
        <v>6</v>
      </c>
      <c r="I1620" s="532" t="s">
        <v>409</v>
      </c>
      <c r="J1620" s="532" t="s">
        <v>1997</v>
      </c>
      <c r="K1620" s="535">
        <v>428.45</v>
      </c>
      <c r="L1620" s="536"/>
      <c r="M1620" s="537" t="s">
        <v>151</v>
      </c>
      <c r="N1620" s="537" t="s">
        <v>141</v>
      </c>
      <c r="O1620" s="538">
        <f t="shared" si="25"/>
        <v>178.12384930741038</v>
      </c>
    </row>
    <row r="1621" spans="1:15" s="225" customFormat="1" ht="47.25">
      <c r="A1621" s="532" t="s">
        <v>406</v>
      </c>
      <c r="B1621" s="533">
        <v>356</v>
      </c>
      <c r="C1621" s="532" t="s">
        <v>425</v>
      </c>
      <c r="D1621" s="532" t="s">
        <v>441</v>
      </c>
      <c r="E1621" s="533">
        <v>3560009</v>
      </c>
      <c r="F1621" s="533">
        <v>2763</v>
      </c>
      <c r="G1621" s="534">
        <v>25627</v>
      </c>
      <c r="H1621" s="539"/>
      <c r="I1621" s="532" t="s">
        <v>409</v>
      </c>
      <c r="J1621" s="532" t="s">
        <v>2186</v>
      </c>
      <c r="K1621" s="535">
        <v>263.64999999999998</v>
      </c>
      <c r="L1621" s="536"/>
      <c r="M1621" s="537" t="s">
        <v>151</v>
      </c>
      <c r="N1621" s="537" t="s">
        <v>141</v>
      </c>
      <c r="O1621" s="538">
        <f t="shared" si="25"/>
        <v>109.60987949562082</v>
      </c>
    </row>
    <row r="1622" spans="1:15" s="225" customFormat="1" ht="47.25">
      <c r="A1622" s="532" t="s">
        <v>406</v>
      </c>
      <c r="B1622" s="533">
        <v>356</v>
      </c>
      <c r="C1622" s="532" t="s">
        <v>425</v>
      </c>
      <c r="D1622" s="532" t="s">
        <v>441</v>
      </c>
      <c r="E1622" s="533">
        <v>3560009</v>
      </c>
      <c r="F1622" s="533">
        <v>2764</v>
      </c>
      <c r="G1622" s="534">
        <v>25780</v>
      </c>
      <c r="H1622" s="533">
        <v>27</v>
      </c>
      <c r="I1622" s="532" t="s">
        <v>409</v>
      </c>
      <c r="J1622" s="532" t="s">
        <v>2015</v>
      </c>
      <c r="K1622" s="535">
        <v>1417.6</v>
      </c>
      <c r="L1622" s="536"/>
      <c r="M1622" s="537" t="s">
        <v>151</v>
      </c>
      <c r="N1622" s="537" t="s">
        <v>141</v>
      </c>
      <c r="O1622" s="538">
        <f t="shared" si="25"/>
        <v>589.35317721597607</v>
      </c>
    </row>
    <row r="1623" spans="1:15" s="225" customFormat="1" ht="47.25">
      <c r="A1623" s="532" t="s">
        <v>406</v>
      </c>
      <c r="B1623" s="533">
        <v>356</v>
      </c>
      <c r="C1623" s="532" t="s">
        <v>425</v>
      </c>
      <c r="D1623" s="532" t="s">
        <v>441</v>
      </c>
      <c r="E1623" s="533">
        <v>3560009</v>
      </c>
      <c r="F1623" s="533">
        <v>2766</v>
      </c>
      <c r="G1623" s="534">
        <v>26145</v>
      </c>
      <c r="H1623" s="533">
        <v>27</v>
      </c>
      <c r="I1623" s="532" t="s">
        <v>409</v>
      </c>
      <c r="J1623" s="532" t="s">
        <v>2016</v>
      </c>
      <c r="K1623" s="535">
        <v>1610.86</v>
      </c>
      <c r="L1623" s="536"/>
      <c r="M1623" s="537" t="s">
        <v>151</v>
      </c>
      <c r="N1623" s="537" t="s">
        <v>141</v>
      </c>
      <c r="O1623" s="538">
        <f t="shared" si="25"/>
        <v>669.69911050375788</v>
      </c>
    </row>
    <row r="1624" spans="1:15" s="225" customFormat="1" ht="47.25">
      <c r="A1624" s="532" t="s">
        <v>406</v>
      </c>
      <c r="B1624" s="533">
        <v>356</v>
      </c>
      <c r="C1624" s="532" t="s">
        <v>425</v>
      </c>
      <c r="D1624" s="532" t="s">
        <v>441</v>
      </c>
      <c r="E1624" s="533">
        <v>3560009</v>
      </c>
      <c r="F1624" s="533">
        <v>2767</v>
      </c>
      <c r="G1624" s="534">
        <v>26329</v>
      </c>
      <c r="H1624" s="539"/>
      <c r="I1624" s="532" t="s">
        <v>409</v>
      </c>
      <c r="J1624" s="532" t="s">
        <v>1995</v>
      </c>
      <c r="K1624" s="535">
        <v>25.33</v>
      </c>
      <c r="L1624" s="536"/>
      <c r="M1624" s="537" t="s">
        <v>151</v>
      </c>
      <c r="N1624" s="537" t="s">
        <v>141</v>
      </c>
      <c r="O1624" s="538">
        <f t="shared" si="25"/>
        <v>10.530696937697991</v>
      </c>
    </row>
    <row r="1625" spans="1:15" s="225" customFormat="1" ht="47.25">
      <c r="A1625" s="532" t="s">
        <v>406</v>
      </c>
      <c r="B1625" s="533">
        <v>356</v>
      </c>
      <c r="C1625" s="532" t="s">
        <v>425</v>
      </c>
      <c r="D1625" s="532" t="s">
        <v>441</v>
      </c>
      <c r="E1625" s="533">
        <v>3560009</v>
      </c>
      <c r="F1625" s="533">
        <v>2768</v>
      </c>
      <c r="G1625" s="534">
        <v>26389</v>
      </c>
      <c r="H1625" s="539"/>
      <c r="I1625" s="532" t="s">
        <v>409</v>
      </c>
      <c r="J1625" s="532" t="s">
        <v>2191</v>
      </c>
      <c r="K1625" s="535">
        <v>120.71</v>
      </c>
      <c r="L1625" s="536"/>
      <c r="M1625" s="537" t="s">
        <v>151</v>
      </c>
      <c r="N1625" s="537" t="s">
        <v>141</v>
      </c>
      <c r="O1625" s="538">
        <f t="shared" si="25"/>
        <v>50.183988446487348</v>
      </c>
    </row>
    <row r="1626" spans="1:15" s="225" customFormat="1" ht="47.25">
      <c r="A1626" s="532" t="s">
        <v>406</v>
      </c>
      <c r="B1626" s="533">
        <v>356</v>
      </c>
      <c r="C1626" s="532" t="s">
        <v>425</v>
      </c>
      <c r="D1626" s="532" t="s">
        <v>441</v>
      </c>
      <c r="E1626" s="533">
        <v>3560009</v>
      </c>
      <c r="F1626" s="533">
        <v>2769</v>
      </c>
      <c r="G1626" s="534">
        <v>26389</v>
      </c>
      <c r="H1626" s="533">
        <v>-3</v>
      </c>
      <c r="I1626" s="532" t="s">
        <v>409</v>
      </c>
      <c r="J1626" s="532" t="s">
        <v>2330</v>
      </c>
      <c r="K1626" s="535">
        <v>-554.55999999999995</v>
      </c>
      <c r="L1626" s="536"/>
      <c r="M1626" s="537" t="s">
        <v>151</v>
      </c>
      <c r="N1626" s="537" t="s">
        <v>141</v>
      </c>
      <c r="O1626" s="538">
        <f t="shared" ref="O1626:O1689" si="26">+K1626*E$3012</f>
        <v>-230.55283433753644</v>
      </c>
    </row>
    <row r="1627" spans="1:15" s="225" customFormat="1" ht="47.25">
      <c r="A1627" s="532" t="s">
        <v>406</v>
      </c>
      <c r="B1627" s="533">
        <v>356</v>
      </c>
      <c r="C1627" s="532" t="s">
        <v>425</v>
      </c>
      <c r="D1627" s="532" t="s">
        <v>441</v>
      </c>
      <c r="E1627" s="533">
        <v>3560009</v>
      </c>
      <c r="F1627" s="533">
        <v>2770</v>
      </c>
      <c r="G1627" s="534">
        <v>26542</v>
      </c>
      <c r="H1627" s="533">
        <v>3</v>
      </c>
      <c r="I1627" s="532" t="s">
        <v>409</v>
      </c>
      <c r="J1627" s="532" t="s">
        <v>2071</v>
      </c>
      <c r="K1627" s="535">
        <v>184.64</v>
      </c>
      <c r="L1627" s="536"/>
      <c r="M1627" s="537" t="s">
        <v>151</v>
      </c>
      <c r="N1627" s="537" t="s">
        <v>141</v>
      </c>
      <c r="O1627" s="538">
        <f t="shared" si="26"/>
        <v>76.762253556121479</v>
      </c>
    </row>
    <row r="1628" spans="1:15" s="225" customFormat="1" ht="47.25">
      <c r="A1628" s="532" t="s">
        <v>406</v>
      </c>
      <c r="B1628" s="533">
        <v>356</v>
      </c>
      <c r="C1628" s="532" t="s">
        <v>425</v>
      </c>
      <c r="D1628" s="532" t="s">
        <v>441</v>
      </c>
      <c r="E1628" s="533">
        <v>3560009</v>
      </c>
      <c r="F1628" s="533">
        <v>2771</v>
      </c>
      <c r="G1628" s="534">
        <v>26542</v>
      </c>
      <c r="H1628" s="533">
        <v>3</v>
      </c>
      <c r="I1628" s="532" t="s">
        <v>409</v>
      </c>
      <c r="J1628" s="532" t="s">
        <v>2018</v>
      </c>
      <c r="K1628" s="535">
        <v>145.72999999999999</v>
      </c>
      <c r="L1628" s="536"/>
      <c r="M1628" s="537" t="s">
        <v>151</v>
      </c>
      <c r="N1628" s="537" t="s">
        <v>141</v>
      </c>
      <c r="O1628" s="538">
        <f t="shared" si="26"/>
        <v>60.585805950680154</v>
      </c>
    </row>
    <row r="1629" spans="1:15" s="225" customFormat="1" ht="47.25">
      <c r="A1629" s="532" t="s">
        <v>406</v>
      </c>
      <c r="B1629" s="533">
        <v>356</v>
      </c>
      <c r="C1629" s="532" t="s">
        <v>425</v>
      </c>
      <c r="D1629" s="532" t="s">
        <v>441</v>
      </c>
      <c r="E1629" s="533">
        <v>3560009</v>
      </c>
      <c r="F1629" s="533">
        <v>2772</v>
      </c>
      <c r="G1629" s="534">
        <v>26754</v>
      </c>
      <c r="H1629" s="533">
        <v>1</v>
      </c>
      <c r="I1629" s="532" t="s">
        <v>409</v>
      </c>
      <c r="J1629" s="532" t="s">
        <v>2284</v>
      </c>
      <c r="K1629" s="535">
        <v>68.239999999999995</v>
      </c>
      <c r="L1629" s="536"/>
      <c r="M1629" s="537" t="s">
        <v>151</v>
      </c>
      <c r="N1629" s="537" t="s">
        <v>141</v>
      </c>
      <c r="O1629" s="538">
        <f t="shared" si="26"/>
        <v>28.370104975464308</v>
      </c>
    </row>
    <row r="1630" spans="1:15" s="225" customFormat="1" ht="47.25">
      <c r="A1630" s="532" t="s">
        <v>406</v>
      </c>
      <c r="B1630" s="533">
        <v>356</v>
      </c>
      <c r="C1630" s="532" t="s">
        <v>425</v>
      </c>
      <c r="D1630" s="532" t="s">
        <v>441</v>
      </c>
      <c r="E1630" s="533">
        <v>3560009</v>
      </c>
      <c r="F1630" s="533">
        <v>2773</v>
      </c>
      <c r="G1630" s="534">
        <v>26754</v>
      </c>
      <c r="H1630" s="533">
        <v>-1</v>
      </c>
      <c r="I1630" s="532" t="s">
        <v>409</v>
      </c>
      <c r="J1630" s="532" t="s">
        <v>2285</v>
      </c>
      <c r="K1630" s="535">
        <v>-38.03</v>
      </c>
      <c r="L1630" s="536"/>
      <c r="M1630" s="537" t="s">
        <v>151</v>
      </c>
      <c r="N1630" s="537" t="s">
        <v>141</v>
      </c>
      <c r="O1630" s="538">
        <f t="shared" si="26"/>
        <v>-15.810596310329833</v>
      </c>
    </row>
    <row r="1631" spans="1:15" s="225" customFormat="1" ht="47.25">
      <c r="A1631" s="532" t="s">
        <v>406</v>
      </c>
      <c r="B1631" s="533">
        <v>356</v>
      </c>
      <c r="C1631" s="532" t="s">
        <v>425</v>
      </c>
      <c r="D1631" s="532" t="s">
        <v>441</v>
      </c>
      <c r="E1631" s="533">
        <v>3560009</v>
      </c>
      <c r="F1631" s="533">
        <v>2774</v>
      </c>
      <c r="G1631" s="534">
        <v>27484</v>
      </c>
      <c r="H1631" s="533">
        <v>9</v>
      </c>
      <c r="I1631" s="532" t="s">
        <v>409</v>
      </c>
      <c r="J1631" s="532" t="s">
        <v>2072</v>
      </c>
      <c r="K1631" s="535">
        <v>328.45</v>
      </c>
      <c r="L1631" s="536"/>
      <c r="M1631" s="537" t="s">
        <v>151</v>
      </c>
      <c r="N1631" s="537" t="s">
        <v>141</v>
      </c>
      <c r="O1631" s="538">
        <f t="shared" si="26"/>
        <v>136.54983849928564</v>
      </c>
    </row>
    <row r="1632" spans="1:15" s="225" customFormat="1" ht="47.25">
      <c r="A1632" s="532" t="s">
        <v>406</v>
      </c>
      <c r="B1632" s="533">
        <v>356</v>
      </c>
      <c r="C1632" s="532" t="s">
        <v>425</v>
      </c>
      <c r="D1632" s="532" t="s">
        <v>441</v>
      </c>
      <c r="E1632" s="533">
        <v>3560009</v>
      </c>
      <c r="F1632" s="533">
        <v>2775</v>
      </c>
      <c r="G1632" s="534">
        <v>27484</v>
      </c>
      <c r="H1632" s="533">
        <v>6</v>
      </c>
      <c r="I1632" s="532" t="s">
        <v>409</v>
      </c>
      <c r="J1632" s="532" t="s">
        <v>2073</v>
      </c>
      <c r="K1632" s="535">
        <v>88.64</v>
      </c>
      <c r="L1632" s="536"/>
      <c r="M1632" s="537" t="s">
        <v>151</v>
      </c>
      <c r="N1632" s="537" t="s">
        <v>141</v>
      </c>
      <c r="O1632" s="538">
        <f t="shared" si="26"/>
        <v>36.851203180321754</v>
      </c>
    </row>
    <row r="1633" spans="1:15" s="225" customFormat="1" ht="47.25">
      <c r="A1633" s="532" t="s">
        <v>406</v>
      </c>
      <c r="B1633" s="533">
        <v>356</v>
      </c>
      <c r="C1633" s="532" t="s">
        <v>425</v>
      </c>
      <c r="D1633" s="532" t="s">
        <v>441</v>
      </c>
      <c r="E1633" s="533">
        <v>3560009</v>
      </c>
      <c r="F1633" s="533">
        <v>2776</v>
      </c>
      <c r="G1633" s="534">
        <v>27484</v>
      </c>
      <c r="H1633" s="533">
        <v>-6</v>
      </c>
      <c r="I1633" s="532" t="s">
        <v>409</v>
      </c>
      <c r="J1633" s="532" t="s">
        <v>2023</v>
      </c>
      <c r="K1633" s="535">
        <v>-228.36</v>
      </c>
      <c r="L1633" s="536"/>
      <c r="M1633" s="537" t="s">
        <v>151</v>
      </c>
      <c r="N1633" s="537" t="s">
        <v>141</v>
      </c>
      <c r="O1633" s="538">
        <f t="shared" si="26"/>
        <v>-94.938411081433628</v>
      </c>
    </row>
    <row r="1634" spans="1:15" s="225" customFormat="1" ht="47.25">
      <c r="A1634" s="532" t="s">
        <v>406</v>
      </c>
      <c r="B1634" s="533">
        <v>356</v>
      </c>
      <c r="C1634" s="532" t="s">
        <v>425</v>
      </c>
      <c r="D1634" s="532" t="s">
        <v>441</v>
      </c>
      <c r="E1634" s="533">
        <v>3560009</v>
      </c>
      <c r="F1634" s="533">
        <v>2777</v>
      </c>
      <c r="G1634" s="534">
        <v>27667</v>
      </c>
      <c r="H1634" s="533">
        <v>5</v>
      </c>
      <c r="I1634" s="532" t="s">
        <v>409</v>
      </c>
      <c r="J1634" s="532" t="s">
        <v>2284</v>
      </c>
      <c r="K1634" s="535">
        <v>525.64</v>
      </c>
      <c r="L1634" s="536"/>
      <c r="M1634" s="537" t="s">
        <v>151</v>
      </c>
      <c r="N1634" s="537" t="s">
        <v>141</v>
      </c>
      <c r="O1634" s="538">
        <f t="shared" si="26"/>
        <v>218.52963041182679</v>
      </c>
    </row>
    <row r="1635" spans="1:15" s="225" customFormat="1" ht="47.25">
      <c r="A1635" s="532" t="s">
        <v>406</v>
      </c>
      <c r="B1635" s="533">
        <v>356</v>
      </c>
      <c r="C1635" s="532" t="s">
        <v>425</v>
      </c>
      <c r="D1635" s="532" t="s">
        <v>441</v>
      </c>
      <c r="E1635" s="533">
        <v>3560009</v>
      </c>
      <c r="F1635" s="533">
        <v>2778</v>
      </c>
      <c r="G1635" s="534">
        <v>27667</v>
      </c>
      <c r="H1635" s="533">
        <v>-5</v>
      </c>
      <c r="I1635" s="532" t="s">
        <v>409</v>
      </c>
      <c r="J1635" s="532" t="s">
        <v>2285</v>
      </c>
      <c r="K1635" s="535">
        <v>-190.3</v>
      </c>
      <c r="L1635" s="536"/>
      <c r="M1635" s="537" t="s">
        <v>151</v>
      </c>
      <c r="N1635" s="537" t="s">
        <v>141</v>
      </c>
      <c r="O1635" s="538">
        <f t="shared" si="26"/>
        <v>-79.115342567861347</v>
      </c>
    </row>
    <row r="1636" spans="1:15" s="225" customFormat="1" ht="47.25">
      <c r="A1636" s="532" t="s">
        <v>406</v>
      </c>
      <c r="B1636" s="533">
        <v>356</v>
      </c>
      <c r="C1636" s="532" t="s">
        <v>425</v>
      </c>
      <c r="D1636" s="532" t="s">
        <v>441</v>
      </c>
      <c r="E1636" s="533">
        <v>3560009</v>
      </c>
      <c r="F1636" s="533">
        <v>2779</v>
      </c>
      <c r="G1636" s="534">
        <v>27667</v>
      </c>
      <c r="H1636" s="533">
        <v>21</v>
      </c>
      <c r="I1636" s="532" t="s">
        <v>409</v>
      </c>
      <c r="J1636" s="532" t="s">
        <v>2025</v>
      </c>
      <c r="K1636" s="535">
        <v>1662.66</v>
      </c>
      <c r="L1636" s="536"/>
      <c r="M1636" s="537" t="s">
        <v>151</v>
      </c>
      <c r="N1636" s="537" t="s">
        <v>141</v>
      </c>
      <c r="O1636" s="538">
        <f t="shared" si="26"/>
        <v>691.23444810236651</v>
      </c>
    </row>
    <row r="1637" spans="1:15" s="225" customFormat="1" ht="47.25">
      <c r="A1637" s="532" t="s">
        <v>406</v>
      </c>
      <c r="B1637" s="533">
        <v>356</v>
      </c>
      <c r="C1637" s="532" t="s">
        <v>425</v>
      </c>
      <c r="D1637" s="532" t="s">
        <v>441</v>
      </c>
      <c r="E1637" s="533">
        <v>3560009</v>
      </c>
      <c r="F1637" s="533">
        <v>2780</v>
      </c>
      <c r="G1637" s="534">
        <v>27667</v>
      </c>
      <c r="H1637" s="533">
        <v>54</v>
      </c>
      <c r="I1637" s="532" t="s">
        <v>409</v>
      </c>
      <c r="J1637" s="532" t="s">
        <v>2026</v>
      </c>
      <c r="K1637" s="535">
        <v>3850.99</v>
      </c>
      <c r="L1637" s="536"/>
      <c r="M1637" s="537" t="s">
        <v>151</v>
      </c>
      <c r="N1637" s="537" t="s">
        <v>141</v>
      </c>
      <c r="O1637" s="538">
        <f t="shared" si="26"/>
        <v>1601.0109988198021</v>
      </c>
    </row>
    <row r="1638" spans="1:15" s="225" customFormat="1" ht="47.25">
      <c r="A1638" s="532" t="s">
        <v>406</v>
      </c>
      <c r="B1638" s="533">
        <v>356</v>
      </c>
      <c r="C1638" s="532" t="s">
        <v>425</v>
      </c>
      <c r="D1638" s="532" t="s">
        <v>441</v>
      </c>
      <c r="E1638" s="533">
        <v>3560009</v>
      </c>
      <c r="F1638" s="533">
        <v>2781</v>
      </c>
      <c r="G1638" s="534">
        <v>27667</v>
      </c>
      <c r="H1638" s="542">
        <v>12</v>
      </c>
      <c r="I1638" s="532" t="s">
        <v>409</v>
      </c>
      <c r="J1638" s="532" t="s">
        <v>2028</v>
      </c>
      <c r="K1638" s="535">
        <v>1218.92</v>
      </c>
      <c r="L1638" s="536"/>
      <c r="M1638" s="537" t="s">
        <v>151</v>
      </c>
      <c r="N1638" s="537" t="s">
        <v>141</v>
      </c>
      <c r="O1638" s="538">
        <f t="shared" si="26"/>
        <v>506.7539325423939</v>
      </c>
    </row>
    <row r="1639" spans="1:15" s="225" customFormat="1" ht="47.25">
      <c r="A1639" s="532" t="s">
        <v>406</v>
      </c>
      <c r="B1639" s="533">
        <v>356</v>
      </c>
      <c r="C1639" s="532" t="s">
        <v>425</v>
      </c>
      <c r="D1639" s="532" t="s">
        <v>441</v>
      </c>
      <c r="E1639" s="533">
        <v>3560009</v>
      </c>
      <c r="F1639" s="533">
        <v>2782</v>
      </c>
      <c r="G1639" s="534">
        <v>27667</v>
      </c>
      <c r="H1639" s="533">
        <v>21</v>
      </c>
      <c r="I1639" s="532" t="s">
        <v>409</v>
      </c>
      <c r="J1639" s="532" t="s">
        <v>2029</v>
      </c>
      <c r="K1639" s="535">
        <v>1817.96</v>
      </c>
      <c r="L1639" s="536"/>
      <c r="M1639" s="537" t="s">
        <v>151</v>
      </c>
      <c r="N1639" s="537" t="s">
        <v>141</v>
      </c>
      <c r="O1639" s="538">
        <f t="shared" si="26"/>
        <v>755.79888688738424</v>
      </c>
    </row>
    <row r="1640" spans="1:15" s="225" customFormat="1" ht="47.25">
      <c r="A1640" s="532" t="s">
        <v>406</v>
      </c>
      <c r="B1640" s="533">
        <v>356</v>
      </c>
      <c r="C1640" s="532" t="s">
        <v>425</v>
      </c>
      <c r="D1640" s="532" t="s">
        <v>441</v>
      </c>
      <c r="E1640" s="533">
        <v>3560009</v>
      </c>
      <c r="F1640" s="533">
        <v>2783</v>
      </c>
      <c r="G1640" s="534">
        <v>27880</v>
      </c>
      <c r="H1640" s="533">
        <v>6</v>
      </c>
      <c r="I1640" s="532" t="s">
        <v>409</v>
      </c>
      <c r="J1640" s="532" t="s">
        <v>2033</v>
      </c>
      <c r="K1640" s="535">
        <v>323.39999999999998</v>
      </c>
      <c r="L1640" s="536"/>
      <c r="M1640" s="537" t="s">
        <v>151</v>
      </c>
      <c r="N1640" s="537" t="s">
        <v>141</v>
      </c>
      <c r="O1640" s="538">
        <f t="shared" si="26"/>
        <v>134.45035095347535</v>
      </c>
    </row>
    <row r="1641" spans="1:15" s="225" customFormat="1" ht="47.25">
      <c r="A1641" s="532" t="s">
        <v>406</v>
      </c>
      <c r="B1641" s="533">
        <v>356</v>
      </c>
      <c r="C1641" s="532" t="s">
        <v>425</v>
      </c>
      <c r="D1641" s="532" t="s">
        <v>441</v>
      </c>
      <c r="E1641" s="533">
        <v>3560009</v>
      </c>
      <c r="F1641" s="533">
        <v>2784</v>
      </c>
      <c r="G1641" s="534">
        <v>27880</v>
      </c>
      <c r="H1641" s="533">
        <v>6</v>
      </c>
      <c r="I1641" s="532" t="s">
        <v>409</v>
      </c>
      <c r="J1641" s="532" t="s">
        <v>2075</v>
      </c>
      <c r="K1641" s="535">
        <v>274.16000000000003</v>
      </c>
      <c r="L1641" s="536"/>
      <c r="M1641" s="537" t="s">
        <v>151</v>
      </c>
      <c r="N1641" s="537" t="s">
        <v>141</v>
      </c>
      <c r="O1641" s="538">
        <f t="shared" si="26"/>
        <v>113.97930803155475</v>
      </c>
    </row>
    <row r="1642" spans="1:15" s="225" customFormat="1" ht="47.25">
      <c r="A1642" s="532" t="s">
        <v>406</v>
      </c>
      <c r="B1642" s="533">
        <v>356</v>
      </c>
      <c r="C1642" s="532" t="s">
        <v>425</v>
      </c>
      <c r="D1642" s="532" t="s">
        <v>441</v>
      </c>
      <c r="E1642" s="533">
        <v>3560009</v>
      </c>
      <c r="F1642" s="533">
        <v>2785</v>
      </c>
      <c r="G1642" s="534">
        <v>28064</v>
      </c>
      <c r="H1642" s="543"/>
      <c r="I1642" s="532" t="s">
        <v>409</v>
      </c>
      <c r="J1642" s="532" t="s">
        <v>2196</v>
      </c>
      <c r="K1642" s="535">
        <v>43.4</v>
      </c>
      <c r="L1642" s="536"/>
      <c r="M1642" s="537" t="s">
        <v>151</v>
      </c>
      <c r="N1642" s="537" t="s">
        <v>141</v>
      </c>
      <c r="O1642" s="538">
        <f t="shared" si="26"/>
        <v>18.043120690726131</v>
      </c>
    </row>
    <row r="1643" spans="1:15" s="225" customFormat="1" ht="47.25">
      <c r="A1643" s="532" t="s">
        <v>406</v>
      </c>
      <c r="B1643" s="533">
        <v>356</v>
      </c>
      <c r="C1643" s="532" t="s">
        <v>425</v>
      </c>
      <c r="D1643" s="532" t="s">
        <v>441</v>
      </c>
      <c r="E1643" s="533">
        <v>3560009</v>
      </c>
      <c r="F1643" s="533">
        <v>2786</v>
      </c>
      <c r="G1643" s="534">
        <v>28064</v>
      </c>
      <c r="H1643" s="533">
        <v>12</v>
      </c>
      <c r="I1643" s="532" t="s">
        <v>409</v>
      </c>
      <c r="J1643" s="532" t="s">
        <v>2035</v>
      </c>
      <c r="K1643" s="535">
        <v>507.5</v>
      </c>
      <c r="L1643" s="536"/>
      <c r="M1643" s="537" t="s">
        <v>151</v>
      </c>
      <c r="N1643" s="537" t="s">
        <v>141</v>
      </c>
      <c r="O1643" s="538">
        <f t="shared" si="26"/>
        <v>210.98810485123298</v>
      </c>
    </row>
    <row r="1644" spans="1:15" s="225" customFormat="1" ht="47.25">
      <c r="A1644" s="532" t="s">
        <v>406</v>
      </c>
      <c r="B1644" s="533">
        <v>356</v>
      </c>
      <c r="C1644" s="532" t="s">
        <v>425</v>
      </c>
      <c r="D1644" s="532" t="s">
        <v>441</v>
      </c>
      <c r="E1644" s="533">
        <v>3560009</v>
      </c>
      <c r="F1644" s="533">
        <v>2787</v>
      </c>
      <c r="G1644" s="534">
        <v>28033</v>
      </c>
      <c r="H1644" s="539"/>
      <c r="I1644" s="532" t="s">
        <v>409</v>
      </c>
      <c r="J1644" s="532" t="s">
        <v>2321</v>
      </c>
      <c r="K1644" s="535">
        <v>-7.12</v>
      </c>
      <c r="L1644" s="536"/>
      <c r="M1644" s="537" t="s">
        <v>151</v>
      </c>
      <c r="N1644" s="537" t="s">
        <v>141</v>
      </c>
      <c r="O1644" s="538">
        <f t="shared" si="26"/>
        <v>-2.9600695695384802</v>
      </c>
    </row>
    <row r="1645" spans="1:15" s="225" customFormat="1" ht="47.25">
      <c r="A1645" s="532" t="s">
        <v>406</v>
      </c>
      <c r="B1645" s="533">
        <v>356</v>
      </c>
      <c r="C1645" s="532" t="s">
        <v>425</v>
      </c>
      <c r="D1645" s="532" t="s">
        <v>441</v>
      </c>
      <c r="E1645" s="533">
        <v>3560009</v>
      </c>
      <c r="F1645" s="533">
        <v>2788</v>
      </c>
      <c r="G1645" s="534">
        <v>28064</v>
      </c>
      <c r="H1645" s="533">
        <v>-12</v>
      </c>
      <c r="I1645" s="532" t="s">
        <v>409</v>
      </c>
      <c r="J1645" s="532" t="s">
        <v>2036</v>
      </c>
      <c r="K1645" s="535">
        <v>-166.14</v>
      </c>
      <c r="L1645" s="536"/>
      <c r="M1645" s="537" t="s">
        <v>151</v>
      </c>
      <c r="N1645" s="537" t="s">
        <v>141</v>
      </c>
      <c r="O1645" s="538">
        <f t="shared" si="26"/>
        <v>-69.071061556618403</v>
      </c>
    </row>
    <row r="1646" spans="1:15" s="225" customFormat="1" ht="47.25">
      <c r="A1646" s="532" t="s">
        <v>406</v>
      </c>
      <c r="B1646" s="533">
        <v>356</v>
      </c>
      <c r="C1646" s="532" t="s">
        <v>425</v>
      </c>
      <c r="D1646" s="532" t="s">
        <v>441</v>
      </c>
      <c r="E1646" s="533">
        <v>3560009</v>
      </c>
      <c r="F1646" s="533">
        <v>2789</v>
      </c>
      <c r="G1646" s="534">
        <v>28306</v>
      </c>
      <c r="H1646" s="533">
        <v>2</v>
      </c>
      <c r="I1646" s="532" t="s">
        <v>409</v>
      </c>
      <c r="J1646" s="532" t="s">
        <v>2284</v>
      </c>
      <c r="K1646" s="535">
        <v>237.37</v>
      </c>
      <c r="L1646" s="536"/>
      <c r="M1646" s="537" t="s">
        <v>151</v>
      </c>
      <c r="N1646" s="537" t="s">
        <v>141</v>
      </c>
      <c r="O1646" s="538">
        <f t="shared" si="26"/>
        <v>98.684229455245656</v>
      </c>
    </row>
    <row r="1647" spans="1:15" s="225" customFormat="1" ht="47.25">
      <c r="A1647" s="532" t="s">
        <v>406</v>
      </c>
      <c r="B1647" s="533">
        <v>356</v>
      </c>
      <c r="C1647" s="532" t="s">
        <v>425</v>
      </c>
      <c r="D1647" s="532" t="s">
        <v>441</v>
      </c>
      <c r="E1647" s="533">
        <v>3560009</v>
      </c>
      <c r="F1647" s="533">
        <v>2790</v>
      </c>
      <c r="G1647" s="534">
        <v>28306</v>
      </c>
      <c r="H1647" s="533">
        <v>-2</v>
      </c>
      <c r="I1647" s="532" t="s">
        <v>409</v>
      </c>
      <c r="J1647" s="532" t="s">
        <v>2285</v>
      </c>
      <c r="K1647" s="535">
        <v>-83.66</v>
      </c>
      <c r="L1647" s="536"/>
      <c r="M1647" s="537" t="s">
        <v>151</v>
      </c>
      <c r="N1647" s="537" t="s">
        <v>141</v>
      </c>
      <c r="O1647" s="538">
        <f t="shared" si="26"/>
        <v>-34.780817442077144</v>
      </c>
    </row>
    <row r="1648" spans="1:15" s="225" customFormat="1" ht="47.25">
      <c r="A1648" s="532" t="s">
        <v>406</v>
      </c>
      <c r="B1648" s="533">
        <v>356</v>
      </c>
      <c r="C1648" s="532" t="s">
        <v>425</v>
      </c>
      <c r="D1648" s="532" t="s">
        <v>441</v>
      </c>
      <c r="E1648" s="533">
        <v>3560009</v>
      </c>
      <c r="F1648" s="533">
        <v>2791</v>
      </c>
      <c r="G1648" s="534">
        <v>28429</v>
      </c>
      <c r="H1648" s="533">
        <v>-6</v>
      </c>
      <c r="I1648" s="532" t="s">
        <v>409</v>
      </c>
      <c r="J1648" s="532" t="s">
        <v>2036</v>
      </c>
      <c r="K1648" s="535">
        <v>-416.84</v>
      </c>
      <c r="L1648" s="536"/>
      <c r="M1648" s="537" t="s">
        <v>151</v>
      </c>
      <c r="N1648" s="537" t="s">
        <v>141</v>
      </c>
      <c r="O1648" s="538">
        <f t="shared" si="26"/>
        <v>-173.29710665258708</v>
      </c>
    </row>
    <row r="1649" spans="1:15" s="225" customFormat="1" ht="47.25">
      <c r="A1649" s="532" t="s">
        <v>406</v>
      </c>
      <c r="B1649" s="533">
        <v>356</v>
      </c>
      <c r="C1649" s="532" t="s">
        <v>425</v>
      </c>
      <c r="D1649" s="532" t="s">
        <v>441</v>
      </c>
      <c r="E1649" s="533">
        <v>3560009</v>
      </c>
      <c r="F1649" s="533">
        <v>2796</v>
      </c>
      <c r="G1649" s="534">
        <v>28337</v>
      </c>
      <c r="H1649" s="533">
        <v>11</v>
      </c>
      <c r="I1649" s="532" t="s">
        <v>409</v>
      </c>
      <c r="J1649" s="532" t="s">
        <v>2210</v>
      </c>
      <c r="K1649" s="535">
        <v>-326.29000000000002</v>
      </c>
      <c r="L1649" s="536"/>
      <c r="M1649" s="537" t="s">
        <v>151</v>
      </c>
      <c r="N1649" s="537" t="s">
        <v>141</v>
      </c>
      <c r="O1649" s="538">
        <f t="shared" si="26"/>
        <v>-135.65183986583017</v>
      </c>
    </row>
    <row r="1650" spans="1:15" s="225" customFormat="1" ht="47.25">
      <c r="A1650" s="532" t="s">
        <v>406</v>
      </c>
      <c r="B1650" s="533">
        <v>356</v>
      </c>
      <c r="C1650" s="532" t="s">
        <v>425</v>
      </c>
      <c r="D1650" s="532" t="s">
        <v>441</v>
      </c>
      <c r="E1650" s="533">
        <v>3560009</v>
      </c>
      <c r="F1650" s="533">
        <v>2798</v>
      </c>
      <c r="G1650" s="534">
        <v>28641</v>
      </c>
      <c r="H1650" s="533">
        <v>-5</v>
      </c>
      <c r="I1650" s="532" t="s">
        <v>409</v>
      </c>
      <c r="J1650" s="532" t="s">
        <v>2038</v>
      </c>
      <c r="K1650" s="535">
        <v>-33.67</v>
      </c>
      <c r="L1650" s="536"/>
      <c r="M1650" s="537" t="s">
        <v>151</v>
      </c>
      <c r="N1650" s="537" t="s">
        <v>141</v>
      </c>
      <c r="O1650" s="538">
        <f t="shared" si="26"/>
        <v>-13.997969439095595</v>
      </c>
    </row>
    <row r="1651" spans="1:15" s="225" customFormat="1" ht="47.25">
      <c r="A1651" s="532" t="s">
        <v>406</v>
      </c>
      <c r="B1651" s="533">
        <v>356</v>
      </c>
      <c r="C1651" s="532" t="s">
        <v>425</v>
      </c>
      <c r="D1651" s="532" t="s">
        <v>441</v>
      </c>
      <c r="E1651" s="533">
        <v>3560009</v>
      </c>
      <c r="F1651" s="533">
        <v>2799</v>
      </c>
      <c r="G1651" s="534">
        <v>28945</v>
      </c>
      <c r="H1651" s="533">
        <v>10</v>
      </c>
      <c r="I1651" s="532" t="s">
        <v>409</v>
      </c>
      <c r="J1651" s="532" t="s">
        <v>2284</v>
      </c>
      <c r="K1651" s="535">
        <v>1324.39</v>
      </c>
      <c r="L1651" s="536"/>
      <c r="M1651" s="537" t="s">
        <v>151</v>
      </c>
      <c r="N1651" s="537" t="s">
        <v>141</v>
      </c>
      <c r="O1651" s="538">
        <f t="shared" si="26"/>
        <v>550.60204174172304</v>
      </c>
    </row>
    <row r="1652" spans="1:15" s="225" customFormat="1" ht="47.25">
      <c r="A1652" s="532" t="s">
        <v>406</v>
      </c>
      <c r="B1652" s="533">
        <v>356</v>
      </c>
      <c r="C1652" s="532" t="s">
        <v>425</v>
      </c>
      <c r="D1652" s="532" t="s">
        <v>441</v>
      </c>
      <c r="E1652" s="533">
        <v>3560009</v>
      </c>
      <c r="F1652" s="533">
        <v>2800</v>
      </c>
      <c r="G1652" s="534">
        <v>28945</v>
      </c>
      <c r="H1652" s="533">
        <v>-10</v>
      </c>
      <c r="I1652" s="532" t="s">
        <v>409</v>
      </c>
      <c r="J1652" s="532" t="s">
        <v>2285</v>
      </c>
      <c r="K1652" s="535">
        <v>-466.7</v>
      </c>
      <c r="L1652" s="536"/>
      <c r="M1652" s="537" t="s">
        <v>151</v>
      </c>
      <c r="N1652" s="537" t="s">
        <v>141</v>
      </c>
      <c r="O1652" s="538">
        <f t="shared" si="26"/>
        <v>-194.02590844151808</v>
      </c>
    </row>
    <row r="1653" spans="1:15" s="225" customFormat="1" ht="47.25">
      <c r="A1653" s="532" t="s">
        <v>406</v>
      </c>
      <c r="B1653" s="533">
        <v>356</v>
      </c>
      <c r="C1653" s="532" t="s">
        <v>425</v>
      </c>
      <c r="D1653" s="532" t="s">
        <v>441</v>
      </c>
      <c r="E1653" s="533">
        <v>3560009</v>
      </c>
      <c r="F1653" s="533">
        <v>2801</v>
      </c>
      <c r="G1653" s="534">
        <v>28945</v>
      </c>
      <c r="H1653" s="533">
        <v>-6</v>
      </c>
      <c r="I1653" s="532" t="s">
        <v>409</v>
      </c>
      <c r="J1653" s="532" t="s">
        <v>2285</v>
      </c>
      <c r="K1653" s="535">
        <v>-192.39</v>
      </c>
      <c r="L1653" s="536"/>
      <c r="M1653" s="537" t="s">
        <v>151</v>
      </c>
      <c r="N1653" s="537" t="s">
        <v>141</v>
      </c>
      <c r="O1653" s="538">
        <f t="shared" si="26"/>
        <v>-79.984239393751153</v>
      </c>
    </row>
    <row r="1654" spans="1:15" s="225" customFormat="1" ht="47.25">
      <c r="A1654" s="532" t="s">
        <v>406</v>
      </c>
      <c r="B1654" s="533">
        <v>356</v>
      </c>
      <c r="C1654" s="532" t="s">
        <v>425</v>
      </c>
      <c r="D1654" s="532" t="s">
        <v>441</v>
      </c>
      <c r="E1654" s="533">
        <v>3560009</v>
      </c>
      <c r="F1654" s="533">
        <v>2802</v>
      </c>
      <c r="G1654" s="534">
        <v>28975</v>
      </c>
      <c r="H1654" s="533">
        <v>-60</v>
      </c>
      <c r="I1654" s="532" t="s">
        <v>409</v>
      </c>
      <c r="J1654" s="532" t="s">
        <v>2039</v>
      </c>
      <c r="K1654" s="535">
        <v>-630.41999999999996</v>
      </c>
      <c r="L1654" s="536"/>
      <c r="M1654" s="537" t="s">
        <v>151</v>
      </c>
      <c r="N1654" s="537" t="s">
        <v>141</v>
      </c>
      <c r="O1654" s="538">
        <f t="shared" si="26"/>
        <v>-262.09087893657988</v>
      </c>
    </row>
    <row r="1655" spans="1:15" s="225" customFormat="1" ht="47.25">
      <c r="A1655" s="532" t="s">
        <v>406</v>
      </c>
      <c r="B1655" s="533">
        <v>356</v>
      </c>
      <c r="C1655" s="532" t="s">
        <v>425</v>
      </c>
      <c r="D1655" s="532" t="s">
        <v>441</v>
      </c>
      <c r="E1655" s="533">
        <v>3560009</v>
      </c>
      <c r="F1655" s="533">
        <v>2803</v>
      </c>
      <c r="G1655" s="534">
        <v>29006</v>
      </c>
      <c r="H1655" s="533">
        <v>6</v>
      </c>
      <c r="I1655" s="532" t="s">
        <v>409</v>
      </c>
      <c r="J1655" s="532" t="s">
        <v>2077</v>
      </c>
      <c r="K1655" s="535">
        <v>640.39</v>
      </c>
      <c r="L1655" s="536"/>
      <c r="M1655" s="537" t="s">
        <v>151</v>
      </c>
      <c r="N1655" s="537" t="s">
        <v>141</v>
      </c>
      <c r="O1655" s="538">
        <f t="shared" si="26"/>
        <v>266.23580781414989</v>
      </c>
    </row>
    <row r="1656" spans="1:15" s="225" customFormat="1" ht="47.25">
      <c r="A1656" s="532" t="s">
        <v>406</v>
      </c>
      <c r="B1656" s="533">
        <v>356</v>
      </c>
      <c r="C1656" s="532" t="s">
        <v>425</v>
      </c>
      <c r="D1656" s="532" t="s">
        <v>441</v>
      </c>
      <c r="E1656" s="533">
        <v>3560009</v>
      </c>
      <c r="F1656" s="533">
        <v>2804</v>
      </c>
      <c r="G1656" s="534">
        <v>29159</v>
      </c>
      <c r="H1656" s="533">
        <v>10</v>
      </c>
      <c r="I1656" s="532" t="s">
        <v>409</v>
      </c>
      <c r="J1656" s="532" t="s">
        <v>2284</v>
      </c>
      <c r="K1656" s="535">
        <v>1428.24</v>
      </c>
      <c r="L1656" s="536"/>
      <c r="M1656" s="537" t="s">
        <v>151</v>
      </c>
      <c r="N1656" s="537" t="s">
        <v>141</v>
      </c>
      <c r="O1656" s="538">
        <f t="shared" si="26"/>
        <v>593.77665196596058</v>
      </c>
    </row>
    <row r="1657" spans="1:15" s="225" customFormat="1" ht="47.25">
      <c r="A1657" s="532" t="s">
        <v>406</v>
      </c>
      <c r="B1657" s="533">
        <v>356</v>
      </c>
      <c r="C1657" s="532" t="s">
        <v>425</v>
      </c>
      <c r="D1657" s="532" t="s">
        <v>441</v>
      </c>
      <c r="E1657" s="533">
        <v>3560009</v>
      </c>
      <c r="F1657" s="533">
        <v>2805</v>
      </c>
      <c r="G1657" s="534">
        <v>29159</v>
      </c>
      <c r="H1657" s="533">
        <v>-10</v>
      </c>
      <c r="I1657" s="532" t="s">
        <v>409</v>
      </c>
      <c r="J1657" s="532" t="s">
        <v>2285</v>
      </c>
      <c r="K1657" s="535">
        <v>-466.7</v>
      </c>
      <c r="L1657" s="536"/>
      <c r="M1657" s="537" t="s">
        <v>151</v>
      </c>
      <c r="N1657" s="537" t="s">
        <v>141</v>
      </c>
      <c r="O1657" s="538">
        <f t="shared" si="26"/>
        <v>-194.02590844151808</v>
      </c>
    </row>
    <row r="1658" spans="1:15" s="225" customFormat="1" ht="47.25">
      <c r="A1658" s="532" t="s">
        <v>406</v>
      </c>
      <c r="B1658" s="533">
        <v>356</v>
      </c>
      <c r="C1658" s="532" t="s">
        <v>425</v>
      </c>
      <c r="D1658" s="532" t="s">
        <v>441</v>
      </c>
      <c r="E1658" s="533">
        <v>3560009</v>
      </c>
      <c r="F1658" s="533">
        <v>2808</v>
      </c>
      <c r="G1658" s="534">
        <v>29586</v>
      </c>
      <c r="H1658" s="533">
        <v>5</v>
      </c>
      <c r="I1658" s="532" t="s">
        <v>409</v>
      </c>
      <c r="J1658" s="532" t="s">
        <v>2284</v>
      </c>
      <c r="K1658" s="535">
        <v>280.16000000000003</v>
      </c>
      <c r="L1658" s="536"/>
      <c r="M1658" s="537" t="s">
        <v>151</v>
      </c>
      <c r="N1658" s="537" t="s">
        <v>141</v>
      </c>
      <c r="O1658" s="538">
        <f t="shared" si="26"/>
        <v>116.47374868004223</v>
      </c>
    </row>
    <row r="1659" spans="1:15" s="225" customFormat="1" ht="47.25">
      <c r="A1659" s="532" t="s">
        <v>406</v>
      </c>
      <c r="B1659" s="533">
        <v>356</v>
      </c>
      <c r="C1659" s="532" t="s">
        <v>425</v>
      </c>
      <c r="D1659" s="532" t="s">
        <v>441</v>
      </c>
      <c r="E1659" s="533">
        <v>3560009</v>
      </c>
      <c r="F1659" s="533">
        <v>2809</v>
      </c>
      <c r="G1659" s="534">
        <v>29586</v>
      </c>
      <c r="H1659" s="533">
        <v>-5</v>
      </c>
      <c r="I1659" s="532" t="s">
        <v>409</v>
      </c>
      <c r="J1659" s="532" t="s">
        <v>2285</v>
      </c>
      <c r="K1659" s="535">
        <v>-251.1</v>
      </c>
      <c r="L1659" s="536"/>
      <c r="M1659" s="537" t="s">
        <v>151</v>
      </c>
      <c r="N1659" s="537" t="s">
        <v>141</v>
      </c>
      <c r="O1659" s="538">
        <f t="shared" si="26"/>
        <v>-104.39234113920118</v>
      </c>
    </row>
    <row r="1660" spans="1:15" s="225" customFormat="1" ht="47.25">
      <c r="A1660" s="532" t="s">
        <v>406</v>
      </c>
      <c r="B1660" s="533">
        <v>356</v>
      </c>
      <c r="C1660" s="532" t="s">
        <v>425</v>
      </c>
      <c r="D1660" s="532" t="s">
        <v>441</v>
      </c>
      <c r="E1660" s="533">
        <v>3560009</v>
      </c>
      <c r="F1660" s="533">
        <v>2811</v>
      </c>
      <c r="G1660" s="534">
        <v>29829</v>
      </c>
      <c r="H1660" s="533">
        <v>4</v>
      </c>
      <c r="I1660" s="532" t="s">
        <v>409</v>
      </c>
      <c r="J1660" s="532" t="s">
        <v>2284</v>
      </c>
      <c r="K1660" s="535">
        <v>697.68</v>
      </c>
      <c r="L1660" s="536"/>
      <c r="M1660" s="537" t="s">
        <v>151</v>
      </c>
      <c r="N1660" s="537" t="s">
        <v>141</v>
      </c>
      <c r="O1660" s="538">
        <f t="shared" si="26"/>
        <v>290.05355860612457</v>
      </c>
    </row>
    <row r="1661" spans="1:15" s="225" customFormat="1" ht="47.25">
      <c r="A1661" s="532" t="s">
        <v>406</v>
      </c>
      <c r="B1661" s="533">
        <v>356</v>
      </c>
      <c r="C1661" s="532" t="s">
        <v>425</v>
      </c>
      <c r="D1661" s="532" t="s">
        <v>441</v>
      </c>
      <c r="E1661" s="533">
        <v>3560009</v>
      </c>
      <c r="F1661" s="533">
        <v>2812</v>
      </c>
      <c r="G1661" s="534">
        <v>29829</v>
      </c>
      <c r="H1661" s="533">
        <v>-4</v>
      </c>
      <c r="I1661" s="532" t="s">
        <v>409</v>
      </c>
      <c r="J1661" s="532" t="s">
        <v>2285</v>
      </c>
      <c r="K1661" s="535">
        <v>-200.96</v>
      </c>
      <c r="L1661" s="536"/>
      <c r="M1661" s="537" t="s">
        <v>151</v>
      </c>
      <c r="N1661" s="537" t="s">
        <v>141</v>
      </c>
      <c r="O1661" s="538">
        <f t="shared" si="26"/>
        <v>-83.547132120007447</v>
      </c>
    </row>
    <row r="1662" spans="1:15" s="225" customFormat="1" ht="47.25">
      <c r="A1662" s="532" t="s">
        <v>406</v>
      </c>
      <c r="B1662" s="533">
        <v>356</v>
      </c>
      <c r="C1662" s="532" t="s">
        <v>425</v>
      </c>
      <c r="D1662" s="532" t="s">
        <v>441</v>
      </c>
      <c r="E1662" s="533">
        <v>3560009</v>
      </c>
      <c r="F1662" s="533">
        <v>2813</v>
      </c>
      <c r="G1662" s="534">
        <v>30316</v>
      </c>
      <c r="H1662" s="533">
        <v>4</v>
      </c>
      <c r="I1662" s="532" t="s">
        <v>409</v>
      </c>
      <c r="J1662" s="532" t="s">
        <v>2284</v>
      </c>
      <c r="K1662" s="535">
        <v>485.24</v>
      </c>
      <c r="L1662" s="536"/>
      <c r="M1662" s="537" t="s">
        <v>151</v>
      </c>
      <c r="N1662" s="537" t="s">
        <v>141</v>
      </c>
      <c r="O1662" s="538">
        <f t="shared" si="26"/>
        <v>201.7337300453444</v>
      </c>
    </row>
    <row r="1663" spans="1:15" s="225" customFormat="1" ht="47.25">
      <c r="A1663" s="532" t="s">
        <v>406</v>
      </c>
      <c r="B1663" s="533">
        <v>356</v>
      </c>
      <c r="C1663" s="532" t="s">
        <v>425</v>
      </c>
      <c r="D1663" s="532" t="s">
        <v>441</v>
      </c>
      <c r="E1663" s="533">
        <v>3560009</v>
      </c>
      <c r="F1663" s="533">
        <v>2814</v>
      </c>
      <c r="G1663" s="534">
        <v>30316</v>
      </c>
      <c r="H1663" s="533">
        <v>-4</v>
      </c>
      <c r="I1663" s="532" t="s">
        <v>409</v>
      </c>
      <c r="J1663" s="532" t="s">
        <v>2010</v>
      </c>
      <c r="K1663" s="535">
        <v>-269.64999999999998</v>
      </c>
      <c r="L1663" s="536"/>
      <c r="M1663" s="537" t="s">
        <v>151</v>
      </c>
      <c r="N1663" s="537" t="s">
        <v>141</v>
      </c>
      <c r="O1663" s="538">
        <f t="shared" si="26"/>
        <v>-112.1043201441083</v>
      </c>
    </row>
    <row r="1664" spans="1:15" s="225" customFormat="1" ht="47.25">
      <c r="A1664" s="532" t="s">
        <v>406</v>
      </c>
      <c r="B1664" s="533">
        <v>356</v>
      </c>
      <c r="C1664" s="532" t="s">
        <v>425</v>
      </c>
      <c r="D1664" s="532" t="s">
        <v>441</v>
      </c>
      <c r="E1664" s="533">
        <v>3560009</v>
      </c>
      <c r="F1664" s="533">
        <v>2822</v>
      </c>
      <c r="G1664" s="534">
        <v>30925</v>
      </c>
      <c r="H1664" s="533">
        <v>-18</v>
      </c>
      <c r="I1664" s="532" t="s">
        <v>409</v>
      </c>
      <c r="J1664" s="532" t="s">
        <v>2036</v>
      </c>
      <c r="K1664" s="535">
        <v>-526.13</v>
      </c>
      <c r="L1664" s="536"/>
      <c r="M1664" s="537" t="s">
        <v>151</v>
      </c>
      <c r="N1664" s="537" t="s">
        <v>141</v>
      </c>
      <c r="O1664" s="538">
        <f t="shared" si="26"/>
        <v>-218.7333430647866</v>
      </c>
    </row>
    <row r="1665" spans="1:15" s="225" customFormat="1" ht="47.25">
      <c r="A1665" s="532" t="s">
        <v>406</v>
      </c>
      <c r="B1665" s="533">
        <v>356</v>
      </c>
      <c r="C1665" s="532" t="s">
        <v>425</v>
      </c>
      <c r="D1665" s="532" t="s">
        <v>441</v>
      </c>
      <c r="E1665" s="533">
        <v>3560009</v>
      </c>
      <c r="F1665" s="533">
        <v>2824</v>
      </c>
      <c r="G1665" s="534">
        <v>31198</v>
      </c>
      <c r="H1665" s="533">
        <v>18</v>
      </c>
      <c r="I1665" s="532" t="s">
        <v>409</v>
      </c>
      <c r="J1665" s="532" t="s">
        <v>2284</v>
      </c>
      <c r="K1665" s="535">
        <v>1991.96</v>
      </c>
      <c r="L1665" s="536"/>
      <c r="M1665" s="537" t="s">
        <v>151</v>
      </c>
      <c r="N1665" s="537" t="s">
        <v>141</v>
      </c>
      <c r="O1665" s="538">
        <f t="shared" si="26"/>
        <v>828.13766569352128</v>
      </c>
    </row>
    <row r="1666" spans="1:15" s="225" customFormat="1" ht="47.25">
      <c r="A1666" s="532" t="s">
        <v>406</v>
      </c>
      <c r="B1666" s="533">
        <v>356</v>
      </c>
      <c r="C1666" s="532" t="s">
        <v>425</v>
      </c>
      <c r="D1666" s="532" t="s">
        <v>441</v>
      </c>
      <c r="E1666" s="533">
        <v>3560009</v>
      </c>
      <c r="F1666" s="533">
        <v>2825</v>
      </c>
      <c r="G1666" s="534">
        <v>31198</v>
      </c>
      <c r="H1666" s="533">
        <v>-18</v>
      </c>
      <c r="I1666" s="532" t="s">
        <v>409</v>
      </c>
      <c r="J1666" s="532" t="s">
        <v>2285</v>
      </c>
      <c r="K1666" s="535">
        <v>-1219.8599999999999</v>
      </c>
      <c r="L1666" s="536"/>
      <c r="M1666" s="537" t="s">
        <v>151</v>
      </c>
      <c r="N1666" s="537" t="s">
        <v>141</v>
      </c>
      <c r="O1666" s="538">
        <f t="shared" si="26"/>
        <v>-507.14472824399019</v>
      </c>
    </row>
    <row r="1667" spans="1:15" s="225" customFormat="1" ht="47.25">
      <c r="A1667" s="532" t="s">
        <v>406</v>
      </c>
      <c r="B1667" s="533">
        <v>356</v>
      </c>
      <c r="C1667" s="532" t="s">
        <v>425</v>
      </c>
      <c r="D1667" s="532" t="s">
        <v>441</v>
      </c>
      <c r="E1667" s="533">
        <v>3560009</v>
      </c>
      <c r="F1667" s="533">
        <v>2827</v>
      </c>
      <c r="G1667" s="534">
        <v>31471</v>
      </c>
      <c r="H1667" s="533">
        <v>4</v>
      </c>
      <c r="I1667" s="532" t="s">
        <v>409</v>
      </c>
      <c r="J1667" s="532" t="s">
        <v>2284</v>
      </c>
      <c r="K1667" s="535">
        <v>347.28</v>
      </c>
      <c r="L1667" s="536"/>
      <c r="M1667" s="537" t="s">
        <v>151</v>
      </c>
      <c r="N1667" s="537" t="s">
        <v>141</v>
      </c>
      <c r="O1667" s="538">
        <f t="shared" si="26"/>
        <v>144.37822473445553</v>
      </c>
    </row>
    <row r="1668" spans="1:15" s="225" customFormat="1" ht="47.25">
      <c r="A1668" s="532" t="s">
        <v>406</v>
      </c>
      <c r="B1668" s="533">
        <v>356</v>
      </c>
      <c r="C1668" s="532" t="s">
        <v>425</v>
      </c>
      <c r="D1668" s="532" t="s">
        <v>441</v>
      </c>
      <c r="E1668" s="533">
        <v>3560009</v>
      </c>
      <c r="F1668" s="533">
        <v>2828</v>
      </c>
      <c r="G1668" s="534">
        <v>31471</v>
      </c>
      <c r="H1668" s="533">
        <v>-4</v>
      </c>
      <c r="I1668" s="532" t="s">
        <v>409</v>
      </c>
      <c r="J1668" s="532" t="s">
        <v>2285</v>
      </c>
      <c r="K1668" s="535">
        <v>-273.83999999999997</v>
      </c>
      <c r="L1668" s="536"/>
      <c r="M1668" s="537" t="s">
        <v>151</v>
      </c>
      <c r="N1668" s="537" t="s">
        <v>141</v>
      </c>
      <c r="O1668" s="538">
        <f t="shared" si="26"/>
        <v>-113.84627119696873</v>
      </c>
    </row>
    <row r="1669" spans="1:15" s="225" customFormat="1" ht="47.25">
      <c r="A1669" s="532" t="s">
        <v>406</v>
      </c>
      <c r="B1669" s="533">
        <v>356</v>
      </c>
      <c r="C1669" s="532" t="s">
        <v>425</v>
      </c>
      <c r="D1669" s="532" t="s">
        <v>441</v>
      </c>
      <c r="E1669" s="533">
        <v>3560009</v>
      </c>
      <c r="F1669" s="533">
        <v>2830</v>
      </c>
      <c r="G1669" s="534">
        <v>31746</v>
      </c>
      <c r="H1669" s="533">
        <v>5</v>
      </c>
      <c r="I1669" s="532" t="s">
        <v>409</v>
      </c>
      <c r="J1669" s="532" t="s">
        <v>2284</v>
      </c>
      <c r="K1669" s="535">
        <v>635.62</v>
      </c>
      <c r="L1669" s="536"/>
      <c r="M1669" s="537" t="s">
        <v>151</v>
      </c>
      <c r="N1669" s="537" t="s">
        <v>141</v>
      </c>
      <c r="O1669" s="538">
        <f t="shared" si="26"/>
        <v>264.25272749860238</v>
      </c>
    </row>
    <row r="1670" spans="1:15" s="225" customFormat="1" ht="47.25">
      <c r="A1670" s="532" t="s">
        <v>406</v>
      </c>
      <c r="B1670" s="533">
        <v>356</v>
      </c>
      <c r="C1670" s="532" t="s">
        <v>425</v>
      </c>
      <c r="D1670" s="532" t="s">
        <v>441</v>
      </c>
      <c r="E1670" s="533">
        <v>3560009</v>
      </c>
      <c r="F1670" s="533">
        <v>2831</v>
      </c>
      <c r="G1670" s="534">
        <v>31746</v>
      </c>
      <c r="H1670" s="533">
        <v>-5</v>
      </c>
      <c r="I1670" s="532" t="s">
        <v>409</v>
      </c>
      <c r="J1670" s="532" t="s">
        <v>2010</v>
      </c>
      <c r="K1670" s="535">
        <v>-341.95</v>
      </c>
      <c r="L1670" s="536"/>
      <c r="M1670" s="537" t="s">
        <v>151</v>
      </c>
      <c r="N1670" s="537" t="s">
        <v>141</v>
      </c>
      <c r="O1670" s="538">
        <f t="shared" si="26"/>
        <v>-142.16232995838249</v>
      </c>
    </row>
    <row r="1671" spans="1:15" s="225" customFormat="1" ht="47.25">
      <c r="A1671" s="532" t="s">
        <v>406</v>
      </c>
      <c r="B1671" s="533">
        <v>356</v>
      </c>
      <c r="C1671" s="532" t="s">
        <v>425</v>
      </c>
      <c r="D1671" s="532" t="s">
        <v>441</v>
      </c>
      <c r="E1671" s="533">
        <v>3560009</v>
      </c>
      <c r="F1671" s="533">
        <v>2832</v>
      </c>
      <c r="G1671" s="534">
        <v>31867</v>
      </c>
      <c r="H1671" s="533">
        <v>3</v>
      </c>
      <c r="I1671" s="532" t="s">
        <v>409</v>
      </c>
      <c r="J1671" s="532" t="s">
        <v>2284</v>
      </c>
      <c r="K1671" s="535">
        <v>391.39</v>
      </c>
      <c r="L1671" s="536"/>
      <c r="M1671" s="537" t="s">
        <v>151</v>
      </c>
      <c r="N1671" s="537" t="s">
        <v>141</v>
      </c>
      <c r="O1671" s="538">
        <f t="shared" si="26"/>
        <v>162.71652090191935</v>
      </c>
    </row>
    <row r="1672" spans="1:15" s="225" customFormat="1" ht="47.25">
      <c r="A1672" s="532" t="s">
        <v>406</v>
      </c>
      <c r="B1672" s="533">
        <v>356</v>
      </c>
      <c r="C1672" s="532" t="s">
        <v>425</v>
      </c>
      <c r="D1672" s="532" t="s">
        <v>441</v>
      </c>
      <c r="E1672" s="533">
        <v>3560009</v>
      </c>
      <c r="F1672" s="533">
        <v>2833</v>
      </c>
      <c r="G1672" s="534">
        <v>31867</v>
      </c>
      <c r="H1672" s="533">
        <v>-3</v>
      </c>
      <c r="I1672" s="532" t="s">
        <v>409</v>
      </c>
      <c r="J1672" s="532" t="s">
        <v>2285</v>
      </c>
      <c r="K1672" s="535">
        <v>-205.77</v>
      </c>
      <c r="L1672" s="536"/>
      <c r="M1672" s="537" t="s">
        <v>151</v>
      </c>
      <c r="N1672" s="537" t="s">
        <v>141</v>
      </c>
      <c r="O1672" s="538">
        <f t="shared" si="26"/>
        <v>-85.546842039878243</v>
      </c>
    </row>
    <row r="1673" spans="1:15" s="225" customFormat="1" ht="47.25">
      <c r="A1673" s="532" t="s">
        <v>406</v>
      </c>
      <c r="B1673" s="533">
        <v>356</v>
      </c>
      <c r="C1673" s="532" t="s">
        <v>425</v>
      </c>
      <c r="D1673" s="532" t="s">
        <v>441</v>
      </c>
      <c r="E1673" s="533">
        <v>3560009</v>
      </c>
      <c r="F1673" s="533">
        <v>2834</v>
      </c>
      <c r="G1673" s="534">
        <v>32963</v>
      </c>
      <c r="H1673" s="533">
        <v>9</v>
      </c>
      <c r="I1673" s="532" t="s">
        <v>409</v>
      </c>
      <c r="J1673" s="532" t="s">
        <v>2331</v>
      </c>
      <c r="K1673" s="535">
        <v>1254.73</v>
      </c>
      <c r="L1673" s="536"/>
      <c r="M1673" s="537" t="s">
        <v>151</v>
      </c>
      <c r="N1673" s="537" t="s">
        <v>141</v>
      </c>
      <c r="O1673" s="538">
        <f t="shared" si="26"/>
        <v>521.64158581278332</v>
      </c>
    </row>
    <row r="1674" spans="1:15" s="225" customFormat="1" ht="47.25">
      <c r="A1674" s="532" t="s">
        <v>406</v>
      </c>
      <c r="B1674" s="533">
        <v>356</v>
      </c>
      <c r="C1674" s="532" t="s">
        <v>425</v>
      </c>
      <c r="D1674" s="532" t="s">
        <v>441</v>
      </c>
      <c r="E1674" s="533">
        <v>3560009</v>
      </c>
      <c r="F1674" s="533">
        <v>2835</v>
      </c>
      <c r="G1674" s="534">
        <v>33419</v>
      </c>
      <c r="H1674" s="533">
        <v>-15</v>
      </c>
      <c r="I1674" s="532" t="s">
        <v>409</v>
      </c>
      <c r="J1674" s="532" t="s">
        <v>2332</v>
      </c>
      <c r="K1674" s="535">
        <v>-1036.8</v>
      </c>
      <c r="L1674" s="536"/>
      <c r="M1674" s="537" t="s">
        <v>151</v>
      </c>
      <c r="N1674" s="537" t="s">
        <v>141</v>
      </c>
      <c r="O1674" s="538">
        <f t="shared" si="26"/>
        <v>-431.03934405863708</v>
      </c>
    </row>
    <row r="1675" spans="1:15" s="225" customFormat="1" ht="47.25">
      <c r="A1675" s="532" t="s">
        <v>406</v>
      </c>
      <c r="B1675" s="533">
        <v>356</v>
      </c>
      <c r="C1675" s="532" t="s">
        <v>425</v>
      </c>
      <c r="D1675" s="532" t="s">
        <v>441</v>
      </c>
      <c r="E1675" s="533">
        <v>3560009</v>
      </c>
      <c r="F1675" s="533">
        <v>2836</v>
      </c>
      <c r="G1675" s="534">
        <v>33877</v>
      </c>
      <c r="H1675" s="533">
        <v>9</v>
      </c>
      <c r="I1675" s="532" t="s">
        <v>409</v>
      </c>
      <c r="J1675" s="532" t="s">
        <v>2333</v>
      </c>
      <c r="K1675" s="535">
        <v>1373.94</v>
      </c>
      <c r="L1675" s="536"/>
      <c r="M1675" s="537" t="s">
        <v>151</v>
      </c>
      <c r="N1675" s="537" t="s">
        <v>141</v>
      </c>
      <c r="O1675" s="538">
        <f t="shared" si="26"/>
        <v>571.20196409714879</v>
      </c>
    </row>
    <row r="1676" spans="1:15" s="225" customFormat="1" ht="47.25">
      <c r="A1676" s="532" t="s">
        <v>406</v>
      </c>
      <c r="B1676" s="533">
        <v>356</v>
      </c>
      <c r="C1676" s="532" t="s">
        <v>425</v>
      </c>
      <c r="D1676" s="532" t="s">
        <v>441</v>
      </c>
      <c r="E1676" s="533">
        <v>3560009</v>
      </c>
      <c r="F1676" s="533">
        <v>2837</v>
      </c>
      <c r="G1676" s="534">
        <v>34942</v>
      </c>
      <c r="H1676" s="533">
        <v>-2</v>
      </c>
      <c r="I1676" s="532" t="s">
        <v>409</v>
      </c>
      <c r="J1676" s="532" t="s">
        <v>2334</v>
      </c>
      <c r="K1676" s="535">
        <v>-139.22</v>
      </c>
      <c r="L1676" s="536"/>
      <c r="M1676" s="537" t="s">
        <v>151</v>
      </c>
      <c r="N1676" s="537" t="s">
        <v>141</v>
      </c>
      <c r="O1676" s="538">
        <f t="shared" si="26"/>
        <v>-57.879337847071241</v>
      </c>
    </row>
    <row r="1677" spans="1:15" s="225" customFormat="1" ht="47.25">
      <c r="A1677" s="532" t="s">
        <v>406</v>
      </c>
      <c r="B1677" s="533">
        <v>356</v>
      </c>
      <c r="C1677" s="532" t="s">
        <v>425</v>
      </c>
      <c r="D1677" s="532" t="s">
        <v>428</v>
      </c>
      <c r="E1677" s="533">
        <v>3560010</v>
      </c>
      <c r="F1677" s="533">
        <v>2838</v>
      </c>
      <c r="G1677" s="534">
        <v>25203</v>
      </c>
      <c r="H1677" s="533">
        <v>801</v>
      </c>
      <c r="I1677" s="532" t="s">
        <v>409</v>
      </c>
      <c r="J1677" s="532" t="s">
        <v>2335</v>
      </c>
      <c r="K1677" s="535">
        <v>18265.490000000002</v>
      </c>
      <c r="L1677" s="536"/>
      <c r="M1677" s="537" t="s">
        <v>151</v>
      </c>
      <c r="N1677" s="537" t="s">
        <v>141</v>
      </c>
      <c r="O1677" s="538">
        <f t="shared" si="26"/>
        <v>7593.696786756941</v>
      </c>
    </row>
    <row r="1678" spans="1:15" s="225" customFormat="1" ht="47.25">
      <c r="A1678" s="532" t="s">
        <v>406</v>
      </c>
      <c r="B1678" s="533">
        <v>356</v>
      </c>
      <c r="C1678" s="532" t="s">
        <v>425</v>
      </c>
      <c r="D1678" s="532" t="s">
        <v>428</v>
      </c>
      <c r="E1678" s="533">
        <v>3560010</v>
      </c>
      <c r="F1678" s="533">
        <v>2839</v>
      </c>
      <c r="G1678" s="534">
        <v>25203</v>
      </c>
      <c r="H1678" s="533">
        <v>150</v>
      </c>
      <c r="I1678" s="532" t="s">
        <v>409</v>
      </c>
      <c r="J1678" s="532" t="s">
        <v>1998</v>
      </c>
      <c r="K1678" s="535">
        <v>7694.3</v>
      </c>
      <c r="L1678" s="536"/>
      <c r="M1678" s="537" t="s">
        <v>151</v>
      </c>
      <c r="N1678" s="537" t="s">
        <v>141</v>
      </c>
      <c r="O1678" s="538">
        <f t="shared" si="26"/>
        <v>3198.8291136095404</v>
      </c>
    </row>
    <row r="1679" spans="1:15" s="225" customFormat="1" ht="47.25">
      <c r="A1679" s="532" t="s">
        <v>406</v>
      </c>
      <c r="B1679" s="533">
        <v>356</v>
      </c>
      <c r="C1679" s="532" t="s">
        <v>425</v>
      </c>
      <c r="D1679" s="532" t="s">
        <v>428</v>
      </c>
      <c r="E1679" s="533">
        <v>3560010</v>
      </c>
      <c r="F1679" s="533">
        <v>2840</v>
      </c>
      <c r="G1679" s="534">
        <v>25203</v>
      </c>
      <c r="H1679" s="533">
        <v>60</v>
      </c>
      <c r="I1679" s="532" t="s">
        <v>409</v>
      </c>
      <c r="J1679" s="532" t="s">
        <v>1999</v>
      </c>
      <c r="K1679" s="535">
        <v>3954.44</v>
      </c>
      <c r="L1679" s="536"/>
      <c r="M1679" s="537" t="s">
        <v>151</v>
      </c>
      <c r="N1679" s="537" t="s">
        <v>141</v>
      </c>
      <c r="O1679" s="538">
        <f t="shared" si="26"/>
        <v>1644.0193130008074</v>
      </c>
    </row>
    <row r="1680" spans="1:15" s="225" customFormat="1" ht="47.25">
      <c r="A1680" s="532" t="s">
        <v>406</v>
      </c>
      <c r="B1680" s="533">
        <v>356</v>
      </c>
      <c r="C1680" s="532" t="s">
        <v>425</v>
      </c>
      <c r="D1680" s="532" t="s">
        <v>428</v>
      </c>
      <c r="E1680" s="533">
        <v>3560010</v>
      </c>
      <c r="F1680" s="533">
        <v>2841</v>
      </c>
      <c r="G1680" s="534">
        <v>25203</v>
      </c>
      <c r="H1680" s="533">
        <v>264</v>
      </c>
      <c r="I1680" s="532" t="s">
        <v>409</v>
      </c>
      <c r="J1680" s="532" t="s">
        <v>2000</v>
      </c>
      <c r="K1680" s="535">
        <v>13836.89</v>
      </c>
      <c r="L1680" s="536"/>
      <c r="M1680" s="537" t="s">
        <v>151</v>
      </c>
      <c r="N1680" s="537" t="s">
        <v>141</v>
      </c>
      <c r="O1680" s="538">
        <f t="shared" si="26"/>
        <v>5752.5501441083288</v>
      </c>
    </row>
    <row r="1681" spans="1:15" s="225" customFormat="1" ht="47.25">
      <c r="A1681" s="532" t="s">
        <v>406</v>
      </c>
      <c r="B1681" s="533">
        <v>356</v>
      </c>
      <c r="C1681" s="532" t="s">
        <v>425</v>
      </c>
      <c r="D1681" s="532" t="s">
        <v>428</v>
      </c>
      <c r="E1681" s="533">
        <v>3560010</v>
      </c>
      <c r="F1681" s="533">
        <v>2844</v>
      </c>
      <c r="G1681" s="534">
        <v>25262</v>
      </c>
      <c r="H1681" s="539"/>
      <c r="I1681" s="532" t="s">
        <v>409</v>
      </c>
      <c r="J1681" s="532" t="s">
        <v>2068</v>
      </c>
      <c r="K1681" s="535">
        <v>6553.19</v>
      </c>
      <c r="L1681" s="536"/>
      <c r="M1681" s="537" t="s">
        <v>151</v>
      </c>
      <c r="N1681" s="537" t="s">
        <v>141</v>
      </c>
      <c r="O1681" s="538">
        <f t="shared" si="26"/>
        <v>2724.4239188769484</v>
      </c>
    </row>
    <row r="1682" spans="1:15" s="225" customFormat="1" ht="47.25">
      <c r="A1682" s="532" t="s">
        <v>406</v>
      </c>
      <c r="B1682" s="533">
        <v>356</v>
      </c>
      <c r="C1682" s="532" t="s">
        <v>425</v>
      </c>
      <c r="D1682" s="532" t="s">
        <v>428</v>
      </c>
      <c r="E1682" s="533">
        <v>3560010</v>
      </c>
      <c r="F1682" s="533">
        <v>2846</v>
      </c>
      <c r="G1682" s="534">
        <v>25293</v>
      </c>
      <c r="H1682" s="533">
        <v>15</v>
      </c>
      <c r="I1682" s="532" t="s">
        <v>409</v>
      </c>
      <c r="J1682" s="532" t="s">
        <v>2012</v>
      </c>
      <c r="K1682" s="535">
        <v>877</v>
      </c>
      <c r="L1682" s="536"/>
      <c r="M1682" s="537" t="s">
        <v>151</v>
      </c>
      <c r="N1682" s="537" t="s">
        <v>141</v>
      </c>
      <c r="O1682" s="538">
        <f t="shared" si="26"/>
        <v>364.60407478725381</v>
      </c>
    </row>
    <row r="1683" spans="1:15" s="225" customFormat="1" ht="47.25">
      <c r="A1683" s="532" t="s">
        <v>406</v>
      </c>
      <c r="B1683" s="533">
        <v>356</v>
      </c>
      <c r="C1683" s="532" t="s">
        <v>425</v>
      </c>
      <c r="D1683" s="532" t="s">
        <v>428</v>
      </c>
      <c r="E1683" s="533">
        <v>3560010</v>
      </c>
      <c r="F1683" s="533">
        <v>2851</v>
      </c>
      <c r="G1683" s="534">
        <v>25507</v>
      </c>
      <c r="H1683" s="533">
        <v>72</v>
      </c>
      <c r="I1683" s="532" t="s">
        <v>409</v>
      </c>
      <c r="J1683" s="532" t="s">
        <v>2008</v>
      </c>
      <c r="K1683" s="535">
        <v>733.83</v>
      </c>
      <c r="L1683" s="536"/>
      <c r="M1683" s="537" t="s">
        <v>151</v>
      </c>
      <c r="N1683" s="537" t="s">
        <v>141</v>
      </c>
      <c r="O1683" s="538">
        <f t="shared" si="26"/>
        <v>305.08256351326168</v>
      </c>
    </row>
    <row r="1684" spans="1:15" s="225" customFormat="1" ht="47.25">
      <c r="A1684" s="532" t="s">
        <v>406</v>
      </c>
      <c r="B1684" s="533">
        <v>356</v>
      </c>
      <c r="C1684" s="532" t="s">
        <v>425</v>
      </c>
      <c r="D1684" s="532" t="s">
        <v>428</v>
      </c>
      <c r="E1684" s="533">
        <v>3560010</v>
      </c>
      <c r="F1684" s="533">
        <v>2852</v>
      </c>
      <c r="G1684" s="534">
        <v>25507</v>
      </c>
      <c r="H1684" s="533">
        <v>36</v>
      </c>
      <c r="I1684" s="532" t="s">
        <v>409</v>
      </c>
      <c r="J1684" s="532" t="s">
        <v>1997</v>
      </c>
      <c r="K1684" s="535">
        <v>1587.77</v>
      </c>
      <c r="L1684" s="536"/>
      <c r="M1684" s="537" t="s">
        <v>151</v>
      </c>
      <c r="N1684" s="537" t="s">
        <v>141</v>
      </c>
      <c r="O1684" s="538">
        <f t="shared" si="26"/>
        <v>660.09967140816195</v>
      </c>
    </row>
    <row r="1685" spans="1:15" s="225" customFormat="1" ht="47.25">
      <c r="A1685" s="532" t="s">
        <v>406</v>
      </c>
      <c r="B1685" s="533">
        <v>356</v>
      </c>
      <c r="C1685" s="532" t="s">
        <v>425</v>
      </c>
      <c r="D1685" s="532" t="s">
        <v>428</v>
      </c>
      <c r="E1685" s="533">
        <v>3560010</v>
      </c>
      <c r="F1685" s="533">
        <v>2853</v>
      </c>
      <c r="G1685" s="534">
        <v>25627</v>
      </c>
      <c r="H1685" s="533">
        <v>9</v>
      </c>
      <c r="I1685" s="532" t="s">
        <v>409</v>
      </c>
      <c r="J1685" s="532" t="s">
        <v>2120</v>
      </c>
      <c r="K1685" s="535">
        <v>1401.59</v>
      </c>
      <c r="L1685" s="536"/>
      <c r="M1685" s="537" t="s">
        <v>151</v>
      </c>
      <c r="N1685" s="537" t="s">
        <v>141</v>
      </c>
      <c r="O1685" s="538">
        <f t="shared" si="26"/>
        <v>582.69717808559528</v>
      </c>
    </row>
    <row r="1686" spans="1:15" s="225" customFormat="1" ht="47.25">
      <c r="A1686" s="532" t="s">
        <v>406</v>
      </c>
      <c r="B1686" s="533">
        <v>356</v>
      </c>
      <c r="C1686" s="532" t="s">
        <v>425</v>
      </c>
      <c r="D1686" s="532" t="s">
        <v>428</v>
      </c>
      <c r="E1686" s="533">
        <v>3560010</v>
      </c>
      <c r="F1686" s="533">
        <v>2854</v>
      </c>
      <c r="G1686" s="534">
        <v>25780</v>
      </c>
      <c r="H1686" s="533">
        <v>90</v>
      </c>
      <c r="I1686" s="532" t="s">
        <v>409</v>
      </c>
      <c r="J1686" s="532" t="s">
        <v>2015</v>
      </c>
      <c r="K1686" s="535">
        <v>7616.61</v>
      </c>
      <c r="L1686" s="536"/>
      <c r="M1686" s="537" t="s">
        <v>151</v>
      </c>
      <c r="N1686" s="537" t="s">
        <v>141</v>
      </c>
      <c r="O1686" s="538">
        <f t="shared" si="26"/>
        <v>3166.5302646127084</v>
      </c>
    </row>
    <row r="1687" spans="1:15" s="225" customFormat="1" ht="47.25">
      <c r="A1687" s="532" t="s">
        <v>406</v>
      </c>
      <c r="B1687" s="533">
        <v>356</v>
      </c>
      <c r="C1687" s="532" t="s">
        <v>425</v>
      </c>
      <c r="D1687" s="532" t="s">
        <v>428</v>
      </c>
      <c r="E1687" s="533">
        <v>3560010</v>
      </c>
      <c r="F1687" s="533">
        <v>2856</v>
      </c>
      <c r="G1687" s="534">
        <v>25902</v>
      </c>
      <c r="H1687" s="539"/>
      <c r="I1687" s="532" t="s">
        <v>409</v>
      </c>
      <c r="J1687" s="532" t="s">
        <v>2318</v>
      </c>
      <c r="K1687" s="535">
        <v>87.57</v>
      </c>
      <c r="L1687" s="536"/>
      <c r="M1687" s="537" t="s">
        <v>151</v>
      </c>
      <c r="N1687" s="537" t="s">
        <v>141</v>
      </c>
      <c r="O1687" s="538">
        <f t="shared" si="26"/>
        <v>36.406361264674814</v>
      </c>
    </row>
    <row r="1688" spans="1:15" s="225" customFormat="1" ht="47.25">
      <c r="A1688" s="532" t="s">
        <v>406</v>
      </c>
      <c r="B1688" s="533">
        <v>356</v>
      </c>
      <c r="C1688" s="532" t="s">
        <v>425</v>
      </c>
      <c r="D1688" s="532" t="s">
        <v>428</v>
      </c>
      <c r="E1688" s="533">
        <v>3560010</v>
      </c>
      <c r="F1688" s="533">
        <v>2857</v>
      </c>
      <c r="G1688" s="534">
        <v>26145</v>
      </c>
      <c r="H1688" s="533">
        <v>21</v>
      </c>
      <c r="I1688" s="532" t="s">
        <v>409</v>
      </c>
      <c r="J1688" s="532" t="s">
        <v>2016</v>
      </c>
      <c r="K1688" s="535">
        <v>1458.03</v>
      </c>
      <c r="L1688" s="536"/>
      <c r="M1688" s="537" t="s">
        <v>151</v>
      </c>
      <c r="N1688" s="537" t="s">
        <v>141</v>
      </c>
      <c r="O1688" s="538">
        <f t="shared" si="26"/>
        <v>606.16154978570091</v>
      </c>
    </row>
    <row r="1689" spans="1:15" s="225" customFormat="1" ht="47.25">
      <c r="A1689" s="532" t="s">
        <v>406</v>
      </c>
      <c r="B1689" s="533">
        <v>356</v>
      </c>
      <c r="C1689" s="532" t="s">
        <v>425</v>
      </c>
      <c r="D1689" s="532" t="s">
        <v>428</v>
      </c>
      <c r="E1689" s="533">
        <v>3560010</v>
      </c>
      <c r="F1689" s="533">
        <v>2858</v>
      </c>
      <c r="G1689" s="534">
        <v>26329</v>
      </c>
      <c r="H1689" s="539"/>
      <c r="I1689" s="532" t="s">
        <v>409</v>
      </c>
      <c r="J1689" s="532" t="s">
        <v>1995</v>
      </c>
      <c r="K1689" s="535">
        <v>29.35</v>
      </c>
      <c r="L1689" s="536"/>
      <c r="M1689" s="537" t="s">
        <v>151</v>
      </c>
      <c r="N1689" s="537" t="s">
        <v>141</v>
      </c>
      <c r="O1689" s="538">
        <f t="shared" si="26"/>
        <v>12.201972172184608</v>
      </c>
    </row>
    <row r="1690" spans="1:15" s="225" customFormat="1" ht="47.25">
      <c r="A1690" s="532" t="s">
        <v>406</v>
      </c>
      <c r="B1690" s="533">
        <v>356</v>
      </c>
      <c r="C1690" s="532" t="s">
        <v>425</v>
      </c>
      <c r="D1690" s="532" t="s">
        <v>428</v>
      </c>
      <c r="E1690" s="533">
        <v>3560010</v>
      </c>
      <c r="F1690" s="533">
        <v>2859</v>
      </c>
      <c r="G1690" s="534">
        <v>26389</v>
      </c>
      <c r="H1690" s="539"/>
      <c r="I1690" s="532" t="s">
        <v>409</v>
      </c>
      <c r="J1690" s="532" t="s">
        <v>2191</v>
      </c>
      <c r="K1690" s="535">
        <v>136.57</v>
      </c>
      <c r="L1690" s="536"/>
      <c r="M1690" s="537" t="s">
        <v>151</v>
      </c>
      <c r="N1690" s="537" t="s">
        <v>141</v>
      </c>
      <c r="O1690" s="538">
        <f t="shared" ref="O1690:O1753" si="27">+K1690*E$3012</f>
        <v>56.777626560655932</v>
      </c>
    </row>
    <row r="1691" spans="1:15" s="225" customFormat="1" ht="47.25">
      <c r="A1691" s="532" t="s">
        <v>406</v>
      </c>
      <c r="B1691" s="533">
        <v>356</v>
      </c>
      <c r="C1691" s="532" t="s">
        <v>425</v>
      </c>
      <c r="D1691" s="532" t="s">
        <v>428</v>
      </c>
      <c r="E1691" s="533">
        <v>3560010</v>
      </c>
      <c r="F1691" s="533">
        <v>2860</v>
      </c>
      <c r="G1691" s="534">
        <v>26542</v>
      </c>
      <c r="H1691" s="533">
        <v>18</v>
      </c>
      <c r="I1691" s="532" t="s">
        <v>409</v>
      </c>
      <c r="J1691" s="532" t="s">
        <v>2071</v>
      </c>
      <c r="K1691" s="535">
        <v>1411.33</v>
      </c>
      <c r="L1691" s="536"/>
      <c r="M1691" s="537" t="s">
        <v>151</v>
      </c>
      <c r="N1691" s="537" t="s">
        <v>141</v>
      </c>
      <c r="O1691" s="538">
        <f t="shared" si="27"/>
        <v>586.74648673830666</v>
      </c>
    </row>
    <row r="1692" spans="1:15" s="225" customFormat="1" ht="47.25">
      <c r="A1692" s="532" t="s">
        <v>406</v>
      </c>
      <c r="B1692" s="533">
        <v>356</v>
      </c>
      <c r="C1692" s="532" t="s">
        <v>425</v>
      </c>
      <c r="D1692" s="532" t="s">
        <v>428</v>
      </c>
      <c r="E1692" s="533">
        <v>3560010</v>
      </c>
      <c r="F1692" s="533">
        <v>2861</v>
      </c>
      <c r="G1692" s="534">
        <v>26542</v>
      </c>
      <c r="H1692" s="533">
        <v>12</v>
      </c>
      <c r="I1692" s="532" t="s">
        <v>409</v>
      </c>
      <c r="J1692" s="532" t="s">
        <v>2018</v>
      </c>
      <c r="K1692" s="535">
        <v>677.91</v>
      </c>
      <c r="L1692" s="536"/>
      <c r="M1692" s="537" t="s">
        <v>151</v>
      </c>
      <c r="N1692" s="537" t="s">
        <v>141</v>
      </c>
      <c r="O1692" s="538">
        <f t="shared" si="27"/>
        <v>281.83437666935828</v>
      </c>
    </row>
    <row r="1693" spans="1:15" s="225" customFormat="1" ht="47.25">
      <c r="A1693" s="532" t="s">
        <v>406</v>
      </c>
      <c r="B1693" s="533">
        <v>356</v>
      </c>
      <c r="C1693" s="532" t="s">
        <v>425</v>
      </c>
      <c r="D1693" s="532" t="s">
        <v>428</v>
      </c>
      <c r="E1693" s="533">
        <v>3560010</v>
      </c>
      <c r="F1693" s="533">
        <v>2863</v>
      </c>
      <c r="G1693" s="534">
        <v>26754</v>
      </c>
      <c r="H1693" s="533">
        <v>1</v>
      </c>
      <c r="I1693" s="532" t="s">
        <v>409</v>
      </c>
      <c r="J1693" s="532" t="s">
        <v>2284</v>
      </c>
      <c r="K1693" s="535">
        <v>81.88</v>
      </c>
      <c r="L1693" s="536"/>
      <c r="M1693" s="537" t="s">
        <v>151</v>
      </c>
      <c r="N1693" s="537" t="s">
        <v>141</v>
      </c>
      <c r="O1693" s="538">
        <f t="shared" si="27"/>
        <v>34.040800049692521</v>
      </c>
    </row>
    <row r="1694" spans="1:15" s="225" customFormat="1" ht="47.25">
      <c r="A1694" s="532" t="s">
        <v>406</v>
      </c>
      <c r="B1694" s="533">
        <v>356</v>
      </c>
      <c r="C1694" s="532" t="s">
        <v>425</v>
      </c>
      <c r="D1694" s="532" t="s">
        <v>428</v>
      </c>
      <c r="E1694" s="533">
        <v>3560010</v>
      </c>
      <c r="F1694" s="533">
        <v>2864</v>
      </c>
      <c r="G1694" s="534">
        <v>26754</v>
      </c>
      <c r="H1694" s="533">
        <v>-1</v>
      </c>
      <c r="I1694" s="532" t="s">
        <v>409</v>
      </c>
      <c r="J1694" s="532" t="s">
        <v>2285</v>
      </c>
      <c r="K1694" s="535">
        <v>-46.72</v>
      </c>
      <c r="L1694" s="536"/>
      <c r="M1694" s="537" t="s">
        <v>151</v>
      </c>
      <c r="N1694" s="537" t="s">
        <v>141</v>
      </c>
      <c r="O1694" s="538">
        <f t="shared" si="27"/>
        <v>-19.42337784955587</v>
      </c>
    </row>
    <row r="1695" spans="1:15" s="225" customFormat="1" ht="47.25">
      <c r="A1695" s="532" t="s">
        <v>406</v>
      </c>
      <c r="B1695" s="533">
        <v>356</v>
      </c>
      <c r="C1695" s="532" t="s">
        <v>425</v>
      </c>
      <c r="D1695" s="532" t="s">
        <v>428</v>
      </c>
      <c r="E1695" s="533">
        <v>3560010</v>
      </c>
      <c r="F1695" s="533">
        <v>2866</v>
      </c>
      <c r="G1695" s="534">
        <v>27029</v>
      </c>
      <c r="H1695" s="533">
        <v>6</v>
      </c>
      <c r="I1695" s="532" t="s">
        <v>409</v>
      </c>
      <c r="J1695" s="532" t="s">
        <v>2336</v>
      </c>
      <c r="K1695" s="535">
        <v>576.89</v>
      </c>
      <c r="L1695" s="536"/>
      <c r="M1695" s="537" t="s">
        <v>151</v>
      </c>
      <c r="N1695" s="537" t="s">
        <v>141</v>
      </c>
      <c r="O1695" s="538">
        <f t="shared" si="27"/>
        <v>239.83631095099071</v>
      </c>
    </row>
    <row r="1696" spans="1:15" s="225" customFormat="1" ht="47.25">
      <c r="A1696" s="532" t="s">
        <v>406</v>
      </c>
      <c r="B1696" s="533">
        <v>356</v>
      </c>
      <c r="C1696" s="532" t="s">
        <v>425</v>
      </c>
      <c r="D1696" s="532" t="s">
        <v>428</v>
      </c>
      <c r="E1696" s="533">
        <v>3560010</v>
      </c>
      <c r="F1696" s="533">
        <v>2867</v>
      </c>
      <c r="G1696" s="534">
        <v>27210</v>
      </c>
      <c r="H1696" s="533">
        <v>6</v>
      </c>
      <c r="I1696" s="532" t="s">
        <v>409</v>
      </c>
      <c r="J1696" s="532" t="s">
        <v>2253</v>
      </c>
      <c r="K1696" s="535">
        <v>274.35000000000002</v>
      </c>
      <c r="L1696" s="536"/>
      <c r="M1696" s="537" t="s">
        <v>151</v>
      </c>
      <c r="N1696" s="537" t="s">
        <v>141</v>
      </c>
      <c r="O1696" s="538">
        <f t="shared" si="27"/>
        <v>114.05829865209019</v>
      </c>
    </row>
    <row r="1697" spans="1:15" s="225" customFormat="1" ht="47.25">
      <c r="A1697" s="532" t="s">
        <v>406</v>
      </c>
      <c r="B1697" s="533">
        <v>356</v>
      </c>
      <c r="C1697" s="532" t="s">
        <v>425</v>
      </c>
      <c r="D1697" s="532" t="s">
        <v>428</v>
      </c>
      <c r="E1697" s="533">
        <v>3560010</v>
      </c>
      <c r="F1697" s="533">
        <v>2868</v>
      </c>
      <c r="G1697" s="534">
        <v>27484</v>
      </c>
      <c r="H1697" s="533">
        <v>6</v>
      </c>
      <c r="I1697" s="532" t="s">
        <v>409</v>
      </c>
      <c r="J1697" s="532" t="s">
        <v>2072</v>
      </c>
      <c r="K1697" s="535">
        <v>262.75</v>
      </c>
      <c r="L1697" s="536"/>
      <c r="M1697" s="537" t="s">
        <v>151</v>
      </c>
      <c r="N1697" s="537" t="s">
        <v>141</v>
      </c>
      <c r="O1697" s="538">
        <f t="shared" si="27"/>
        <v>109.23571339834771</v>
      </c>
    </row>
    <row r="1698" spans="1:15" s="225" customFormat="1" ht="47.25">
      <c r="A1698" s="532" t="s">
        <v>406</v>
      </c>
      <c r="B1698" s="533">
        <v>356</v>
      </c>
      <c r="C1698" s="532" t="s">
        <v>425</v>
      </c>
      <c r="D1698" s="532" t="s">
        <v>428</v>
      </c>
      <c r="E1698" s="533">
        <v>3560010</v>
      </c>
      <c r="F1698" s="533">
        <v>2869</v>
      </c>
      <c r="G1698" s="534">
        <v>27484</v>
      </c>
      <c r="H1698" s="533">
        <v>-6</v>
      </c>
      <c r="I1698" s="532" t="s">
        <v>409</v>
      </c>
      <c r="J1698" s="532" t="s">
        <v>2022</v>
      </c>
      <c r="K1698" s="535">
        <v>-282.12</v>
      </c>
      <c r="L1698" s="536"/>
      <c r="M1698" s="537" t="s">
        <v>151</v>
      </c>
      <c r="N1698" s="537" t="s">
        <v>141</v>
      </c>
      <c r="O1698" s="538">
        <f t="shared" si="27"/>
        <v>-117.28859929188147</v>
      </c>
    </row>
    <row r="1699" spans="1:15" s="225" customFormat="1" ht="47.25">
      <c r="A1699" s="532" t="s">
        <v>406</v>
      </c>
      <c r="B1699" s="533">
        <v>356</v>
      </c>
      <c r="C1699" s="532" t="s">
        <v>425</v>
      </c>
      <c r="D1699" s="532" t="s">
        <v>428</v>
      </c>
      <c r="E1699" s="533">
        <v>3560010</v>
      </c>
      <c r="F1699" s="533">
        <v>2870</v>
      </c>
      <c r="G1699" s="534">
        <v>27667</v>
      </c>
      <c r="H1699" s="533">
        <v>4</v>
      </c>
      <c r="I1699" s="532" t="s">
        <v>409</v>
      </c>
      <c r="J1699" s="532" t="s">
        <v>2284</v>
      </c>
      <c r="K1699" s="535">
        <v>504.63</v>
      </c>
      <c r="L1699" s="536"/>
      <c r="M1699" s="537" t="s">
        <v>151</v>
      </c>
      <c r="N1699" s="537" t="s">
        <v>141</v>
      </c>
      <c r="O1699" s="538">
        <f t="shared" si="27"/>
        <v>209.79493074103979</v>
      </c>
    </row>
    <row r="1700" spans="1:15" s="225" customFormat="1" ht="47.25">
      <c r="A1700" s="532" t="s">
        <v>406</v>
      </c>
      <c r="B1700" s="533">
        <v>356</v>
      </c>
      <c r="C1700" s="532" t="s">
        <v>425</v>
      </c>
      <c r="D1700" s="532" t="s">
        <v>428</v>
      </c>
      <c r="E1700" s="533">
        <v>3560010</v>
      </c>
      <c r="F1700" s="533">
        <v>2871</v>
      </c>
      <c r="G1700" s="534">
        <v>27667</v>
      </c>
      <c r="H1700" s="533">
        <v>-4</v>
      </c>
      <c r="I1700" s="532" t="s">
        <v>409</v>
      </c>
      <c r="J1700" s="532" t="s">
        <v>2285</v>
      </c>
      <c r="K1700" s="535">
        <v>-188.04</v>
      </c>
      <c r="L1700" s="536"/>
      <c r="M1700" s="537" t="s">
        <v>151</v>
      </c>
      <c r="N1700" s="537" t="s">
        <v>141</v>
      </c>
      <c r="O1700" s="538">
        <f t="shared" si="27"/>
        <v>-78.175769923597727</v>
      </c>
    </row>
    <row r="1701" spans="1:15" s="225" customFormat="1" ht="47.25">
      <c r="A1701" s="532" t="s">
        <v>406</v>
      </c>
      <c r="B1701" s="533">
        <v>356</v>
      </c>
      <c r="C1701" s="532" t="s">
        <v>425</v>
      </c>
      <c r="D1701" s="532" t="s">
        <v>428</v>
      </c>
      <c r="E1701" s="533">
        <v>3560010</v>
      </c>
      <c r="F1701" s="533">
        <v>2872</v>
      </c>
      <c r="G1701" s="534">
        <v>27667</v>
      </c>
      <c r="H1701" s="533">
        <v>18</v>
      </c>
      <c r="I1701" s="532" t="s">
        <v>409</v>
      </c>
      <c r="J1701" s="532" t="s">
        <v>2025</v>
      </c>
      <c r="K1701" s="535">
        <v>2055.7800000000002</v>
      </c>
      <c r="L1701" s="536"/>
      <c r="M1701" s="537" t="s">
        <v>151</v>
      </c>
      <c r="N1701" s="537" t="s">
        <v>141</v>
      </c>
      <c r="O1701" s="538">
        <f t="shared" si="27"/>
        <v>854.67019939126646</v>
      </c>
    </row>
    <row r="1702" spans="1:15" s="225" customFormat="1" ht="47.25">
      <c r="A1702" s="532" t="s">
        <v>406</v>
      </c>
      <c r="B1702" s="533">
        <v>356</v>
      </c>
      <c r="C1702" s="532" t="s">
        <v>425</v>
      </c>
      <c r="D1702" s="532" t="s">
        <v>428</v>
      </c>
      <c r="E1702" s="533">
        <v>3560010</v>
      </c>
      <c r="F1702" s="533">
        <v>2873</v>
      </c>
      <c r="G1702" s="534">
        <v>27667</v>
      </c>
      <c r="H1702" s="533">
        <v>42</v>
      </c>
      <c r="I1702" s="532" t="s">
        <v>409</v>
      </c>
      <c r="J1702" s="532" t="s">
        <v>2026</v>
      </c>
      <c r="K1702" s="535">
        <v>3472.01</v>
      </c>
      <c r="L1702" s="536"/>
      <c r="M1702" s="537" t="s">
        <v>151</v>
      </c>
      <c r="N1702" s="537" t="s">
        <v>141</v>
      </c>
      <c r="O1702" s="538">
        <f t="shared" si="27"/>
        <v>1443.4538126591713</v>
      </c>
    </row>
    <row r="1703" spans="1:15" s="225" customFormat="1" ht="47.25">
      <c r="A1703" s="532" t="s">
        <v>406</v>
      </c>
      <c r="B1703" s="533">
        <v>356</v>
      </c>
      <c r="C1703" s="532" t="s">
        <v>425</v>
      </c>
      <c r="D1703" s="532" t="s">
        <v>428</v>
      </c>
      <c r="E1703" s="533">
        <v>3560010</v>
      </c>
      <c r="F1703" s="533">
        <v>2874</v>
      </c>
      <c r="G1703" s="534">
        <v>27667</v>
      </c>
      <c r="H1703" s="533">
        <v>36</v>
      </c>
      <c r="I1703" s="532" t="s">
        <v>409</v>
      </c>
      <c r="J1703" s="532" t="s">
        <v>2028</v>
      </c>
      <c r="K1703" s="535">
        <v>5039.3</v>
      </c>
      <c r="L1703" s="536"/>
      <c r="M1703" s="537" t="s">
        <v>151</v>
      </c>
      <c r="N1703" s="537" t="s">
        <v>141</v>
      </c>
      <c r="O1703" s="538">
        <f t="shared" si="27"/>
        <v>2095.039126653829</v>
      </c>
    </row>
    <row r="1704" spans="1:15" s="225" customFormat="1" ht="47.25">
      <c r="A1704" s="532" t="s">
        <v>406</v>
      </c>
      <c r="B1704" s="533">
        <v>356</v>
      </c>
      <c r="C1704" s="532" t="s">
        <v>425</v>
      </c>
      <c r="D1704" s="532" t="s">
        <v>428</v>
      </c>
      <c r="E1704" s="533">
        <v>3560010</v>
      </c>
      <c r="F1704" s="533">
        <v>2875</v>
      </c>
      <c r="G1704" s="534">
        <v>27667</v>
      </c>
      <c r="H1704" s="533">
        <v>36</v>
      </c>
      <c r="I1704" s="532" t="s">
        <v>409</v>
      </c>
      <c r="J1704" s="532" t="s">
        <v>2029</v>
      </c>
      <c r="K1704" s="535">
        <v>3222.74</v>
      </c>
      <c r="L1704" s="536"/>
      <c r="M1704" s="537" t="s">
        <v>151</v>
      </c>
      <c r="N1704" s="537" t="s">
        <v>141</v>
      </c>
      <c r="O1704" s="538">
        <f t="shared" si="27"/>
        <v>1339.8222759177586</v>
      </c>
    </row>
    <row r="1705" spans="1:15" s="225" customFormat="1" ht="47.25">
      <c r="A1705" s="532" t="s">
        <v>406</v>
      </c>
      <c r="B1705" s="533">
        <v>356</v>
      </c>
      <c r="C1705" s="532" t="s">
        <v>425</v>
      </c>
      <c r="D1705" s="532" t="s">
        <v>428</v>
      </c>
      <c r="E1705" s="533">
        <v>3560010</v>
      </c>
      <c r="F1705" s="533">
        <v>2876</v>
      </c>
      <c r="G1705" s="534">
        <v>27667</v>
      </c>
      <c r="H1705" s="533">
        <v>6</v>
      </c>
      <c r="I1705" s="532" t="s">
        <v>409</v>
      </c>
      <c r="J1705" s="532" t="s">
        <v>2030</v>
      </c>
      <c r="K1705" s="535">
        <v>227.25</v>
      </c>
      <c r="L1705" s="536"/>
      <c r="M1705" s="537" t="s">
        <v>151</v>
      </c>
      <c r="N1705" s="537" t="s">
        <v>141</v>
      </c>
      <c r="O1705" s="538">
        <f t="shared" si="27"/>
        <v>94.476939561463439</v>
      </c>
    </row>
    <row r="1706" spans="1:15" s="225" customFormat="1" ht="47.25">
      <c r="A1706" s="532" t="s">
        <v>406</v>
      </c>
      <c r="B1706" s="533">
        <v>356</v>
      </c>
      <c r="C1706" s="532" t="s">
        <v>425</v>
      </c>
      <c r="D1706" s="532" t="s">
        <v>428</v>
      </c>
      <c r="E1706" s="533">
        <v>3560010</v>
      </c>
      <c r="F1706" s="533">
        <v>2877</v>
      </c>
      <c r="G1706" s="534">
        <v>27880</v>
      </c>
      <c r="H1706" s="533">
        <v>27</v>
      </c>
      <c r="I1706" s="532" t="s">
        <v>409</v>
      </c>
      <c r="J1706" s="532" t="s">
        <v>2033</v>
      </c>
      <c r="K1706" s="535">
        <v>1746.38</v>
      </c>
      <c r="L1706" s="536"/>
      <c r="M1706" s="537" t="s">
        <v>151</v>
      </c>
      <c r="N1706" s="537" t="s">
        <v>141</v>
      </c>
      <c r="O1706" s="538">
        <f t="shared" si="27"/>
        <v>726.04020995092856</v>
      </c>
    </row>
    <row r="1707" spans="1:15" s="225" customFormat="1" ht="47.25">
      <c r="A1707" s="532" t="s">
        <v>406</v>
      </c>
      <c r="B1707" s="533">
        <v>356</v>
      </c>
      <c r="C1707" s="532" t="s">
        <v>425</v>
      </c>
      <c r="D1707" s="532" t="s">
        <v>428</v>
      </c>
      <c r="E1707" s="533">
        <v>3560010</v>
      </c>
      <c r="F1707" s="533">
        <v>2878</v>
      </c>
      <c r="G1707" s="534">
        <v>27880</v>
      </c>
      <c r="H1707" s="533">
        <v>21</v>
      </c>
      <c r="I1707" s="532" t="s">
        <v>409</v>
      </c>
      <c r="J1707" s="532" t="s">
        <v>2075</v>
      </c>
      <c r="K1707" s="535">
        <v>1151.5</v>
      </c>
      <c r="L1707" s="536"/>
      <c r="M1707" s="537" t="s">
        <v>151</v>
      </c>
      <c r="N1707" s="537" t="s">
        <v>141</v>
      </c>
      <c r="O1707" s="538">
        <f t="shared" si="27"/>
        <v>478.72473445555619</v>
      </c>
    </row>
    <row r="1708" spans="1:15" s="225" customFormat="1" ht="47.25">
      <c r="A1708" s="532" t="s">
        <v>406</v>
      </c>
      <c r="B1708" s="533">
        <v>356</v>
      </c>
      <c r="C1708" s="532" t="s">
        <v>425</v>
      </c>
      <c r="D1708" s="532" t="s">
        <v>428</v>
      </c>
      <c r="E1708" s="533">
        <v>3560010</v>
      </c>
      <c r="F1708" s="533">
        <v>2879</v>
      </c>
      <c r="G1708" s="534">
        <v>28064</v>
      </c>
      <c r="H1708" s="539"/>
      <c r="I1708" s="532" t="s">
        <v>409</v>
      </c>
      <c r="J1708" s="532" t="s">
        <v>2034</v>
      </c>
      <c r="K1708" s="535">
        <v>76.94</v>
      </c>
      <c r="L1708" s="536"/>
      <c r="M1708" s="537" t="s">
        <v>151</v>
      </c>
      <c r="N1708" s="537" t="s">
        <v>141</v>
      </c>
      <c r="O1708" s="538">
        <f t="shared" si="27"/>
        <v>31.98704391577116</v>
      </c>
    </row>
    <row r="1709" spans="1:15" s="225" customFormat="1" ht="47.25">
      <c r="A1709" s="532" t="s">
        <v>406</v>
      </c>
      <c r="B1709" s="533">
        <v>356</v>
      </c>
      <c r="C1709" s="532" t="s">
        <v>425</v>
      </c>
      <c r="D1709" s="532" t="s">
        <v>428</v>
      </c>
      <c r="E1709" s="533">
        <v>3560010</v>
      </c>
      <c r="F1709" s="533">
        <v>2880</v>
      </c>
      <c r="G1709" s="534">
        <v>28064</v>
      </c>
      <c r="H1709" s="533">
        <v>30</v>
      </c>
      <c r="I1709" s="532" t="s">
        <v>409</v>
      </c>
      <c r="J1709" s="532" t="s">
        <v>2035</v>
      </c>
      <c r="K1709" s="535">
        <v>1522.48</v>
      </c>
      <c r="L1709" s="536"/>
      <c r="M1709" s="537" t="s">
        <v>151</v>
      </c>
      <c r="N1709" s="537" t="s">
        <v>141</v>
      </c>
      <c r="O1709" s="538">
        <f t="shared" si="27"/>
        <v>632.95599975153732</v>
      </c>
    </row>
    <row r="1710" spans="1:15" s="225" customFormat="1" ht="47.25">
      <c r="A1710" s="532" t="s">
        <v>406</v>
      </c>
      <c r="B1710" s="533">
        <v>356</v>
      </c>
      <c r="C1710" s="532" t="s">
        <v>425</v>
      </c>
      <c r="D1710" s="532" t="s">
        <v>428</v>
      </c>
      <c r="E1710" s="533">
        <v>3560010</v>
      </c>
      <c r="F1710" s="533">
        <v>2881</v>
      </c>
      <c r="G1710" s="534">
        <v>28033</v>
      </c>
      <c r="H1710" s="539"/>
      <c r="I1710" s="532" t="s">
        <v>409</v>
      </c>
      <c r="J1710" s="532" t="s">
        <v>2321</v>
      </c>
      <c r="K1710" s="535">
        <v>-26.36</v>
      </c>
      <c r="L1710" s="536"/>
      <c r="M1710" s="537" t="s">
        <v>151</v>
      </c>
      <c r="N1710" s="537" t="s">
        <v>141</v>
      </c>
      <c r="O1710" s="538">
        <f t="shared" si="27"/>
        <v>-10.958909249021676</v>
      </c>
    </row>
    <row r="1711" spans="1:15" s="225" customFormat="1" ht="47.25">
      <c r="A1711" s="532" t="s">
        <v>406</v>
      </c>
      <c r="B1711" s="533">
        <v>356</v>
      </c>
      <c r="C1711" s="532" t="s">
        <v>425</v>
      </c>
      <c r="D1711" s="532" t="s">
        <v>428</v>
      </c>
      <c r="E1711" s="533">
        <v>3560010</v>
      </c>
      <c r="F1711" s="533">
        <v>2882</v>
      </c>
      <c r="G1711" s="534">
        <v>28033</v>
      </c>
      <c r="H1711" s="533">
        <v>-144</v>
      </c>
      <c r="I1711" s="532" t="s">
        <v>409</v>
      </c>
      <c r="J1711" s="532" t="s">
        <v>2337</v>
      </c>
      <c r="K1711" s="535">
        <v>-2316.4</v>
      </c>
      <c r="L1711" s="536"/>
      <c r="M1711" s="537" t="s">
        <v>151</v>
      </c>
      <c r="N1711" s="537" t="s">
        <v>141</v>
      </c>
      <c r="O1711" s="538">
        <f t="shared" si="27"/>
        <v>-963.02038635940107</v>
      </c>
    </row>
    <row r="1712" spans="1:15" s="225" customFormat="1" ht="47.25">
      <c r="A1712" s="532" t="s">
        <v>406</v>
      </c>
      <c r="B1712" s="533">
        <v>356</v>
      </c>
      <c r="C1712" s="532" t="s">
        <v>425</v>
      </c>
      <c r="D1712" s="532" t="s">
        <v>428</v>
      </c>
      <c r="E1712" s="533">
        <v>3560010</v>
      </c>
      <c r="F1712" s="533">
        <v>2883</v>
      </c>
      <c r="G1712" s="534">
        <v>28306</v>
      </c>
      <c r="H1712" s="533">
        <v>3</v>
      </c>
      <c r="I1712" s="532" t="s">
        <v>409</v>
      </c>
      <c r="J1712" s="532" t="s">
        <v>2338</v>
      </c>
      <c r="K1712" s="535">
        <v>427.23</v>
      </c>
      <c r="L1712" s="536"/>
      <c r="M1712" s="537" t="s">
        <v>151</v>
      </c>
      <c r="N1712" s="537" t="s">
        <v>141</v>
      </c>
      <c r="O1712" s="538">
        <f t="shared" si="27"/>
        <v>177.61664637555126</v>
      </c>
    </row>
    <row r="1713" spans="1:15" s="225" customFormat="1" ht="47.25">
      <c r="A1713" s="532" t="s">
        <v>406</v>
      </c>
      <c r="B1713" s="533">
        <v>356</v>
      </c>
      <c r="C1713" s="532" t="s">
        <v>425</v>
      </c>
      <c r="D1713" s="532" t="s">
        <v>428</v>
      </c>
      <c r="E1713" s="533">
        <v>3560010</v>
      </c>
      <c r="F1713" s="533">
        <v>2884</v>
      </c>
      <c r="G1713" s="534">
        <v>28306</v>
      </c>
      <c r="H1713" s="533">
        <v>-3</v>
      </c>
      <c r="I1713" s="532" t="s">
        <v>409</v>
      </c>
      <c r="J1713" s="532" t="s">
        <v>2285</v>
      </c>
      <c r="K1713" s="535">
        <v>-160.53</v>
      </c>
      <c r="L1713" s="536"/>
      <c r="M1713" s="537" t="s">
        <v>151</v>
      </c>
      <c r="N1713" s="537" t="s">
        <v>141</v>
      </c>
      <c r="O1713" s="538">
        <f t="shared" si="27"/>
        <v>-66.738759550282623</v>
      </c>
    </row>
    <row r="1714" spans="1:15" s="225" customFormat="1" ht="47.25">
      <c r="A1714" s="532" t="s">
        <v>406</v>
      </c>
      <c r="B1714" s="533">
        <v>356</v>
      </c>
      <c r="C1714" s="532" t="s">
        <v>425</v>
      </c>
      <c r="D1714" s="532" t="s">
        <v>428</v>
      </c>
      <c r="E1714" s="533">
        <v>3560010</v>
      </c>
      <c r="F1714" s="533">
        <v>2885</v>
      </c>
      <c r="G1714" s="534">
        <v>28429</v>
      </c>
      <c r="H1714" s="533">
        <v>-6</v>
      </c>
      <c r="I1714" s="532" t="s">
        <v>409</v>
      </c>
      <c r="J1714" s="532" t="s">
        <v>2036</v>
      </c>
      <c r="K1714" s="535">
        <v>-307.8</v>
      </c>
      <c r="L1714" s="536"/>
      <c r="M1714" s="537" t="s">
        <v>151</v>
      </c>
      <c r="N1714" s="537" t="s">
        <v>141</v>
      </c>
      <c r="O1714" s="538">
        <f t="shared" si="27"/>
        <v>-127.9648052674079</v>
      </c>
    </row>
    <row r="1715" spans="1:15" s="225" customFormat="1" ht="47.25">
      <c r="A1715" s="532" t="s">
        <v>406</v>
      </c>
      <c r="B1715" s="533">
        <v>356</v>
      </c>
      <c r="C1715" s="532" t="s">
        <v>425</v>
      </c>
      <c r="D1715" s="532" t="s">
        <v>428</v>
      </c>
      <c r="E1715" s="533">
        <v>3560010</v>
      </c>
      <c r="F1715" s="533">
        <v>2887</v>
      </c>
      <c r="G1715" s="534">
        <v>28459</v>
      </c>
      <c r="H1715" s="533">
        <v>-1</v>
      </c>
      <c r="I1715" s="532" t="s">
        <v>409</v>
      </c>
      <c r="J1715" s="532" t="s">
        <v>2339</v>
      </c>
      <c r="K1715" s="535">
        <v>-39.19</v>
      </c>
      <c r="L1715" s="536"/>
      <c r="M1715" s="537" t="s">
        <v>151</v>
      </c>
      <c r="N1715" s="537" t="s">
        <v>141</v>
      </c>
      <c r="O1715" s="538">
        <f t="shared" si="27"/>
        <v>-16.292854835704077</v>
      </c>
    </row>
    <row r="1716" spans="1:15" s="225" customFormat="1" ht="47.25">
      <c r="A1716" s="532" t="s">
        <v>406</v>
      </c>
      <c r="B1716" s="533">
        <v>356</v>
      </c>
      <c r="C1716" s="532" t="s">
        <v>425</v>
      </c>
      <c r="D1716" s="532" t="s">
        <v>428</v>
      </c>
      <c r="E1716" s="533">
        <v>3560010</v>
      </c>
      <c r="F1716" s="533">
        <v>2893</v>
      </c>
      <c r="G1716" s="534">
        <v>28368</v>
      </c>
      <c r="H1716" s="533">
        <v>-6</v>
      </c>
      <c r="I1716" s="532" t="s">
        <v>409</v>
      </c>
      <c r="J1716" s="532" t="s">
        <v>2076</v>
      </c>
      <c r="K1716" s="535">
        <v>-427.82</v>
      </c>
      <c r="L1716" s="536"/>
      <c r="M1716" s="537" t="s">
        <v>151</v>
      </c>
      <c r="N1716" s="537" t="s">
        <v>141</v>
      </c>
      <c r="O1716" s="538">
        <f t="shared" si="27"/>
        <v>-177.86193303931918</v>
      </c>
    </row>
    <row r="1717" spans="1:15" s="225" customFormat="1" ht="47.25">
      <c r="A1717" s="532" t="s">
        <v>406</v>
      </c>
      <c r="B1717" s="533">
        <v>356</v>
      </c>
      <c r="C1717" s="532" t="s">
        <v>425</v>
      </c>
      <c r="D1717" s="532" t="s">
        <v>428</v>
      </c>
      <c r="E1717" s="533">
        <v>3560010</v>
      </c>
      <c r="F1717" s="533">
        <v>2895</v>
      </c>
      <c r="G1717" s="534">
        <v>28641</v>
      </c>
      <c r="H1717" s="533">
        <v>-222</v>
      </c>
      <c r="I1717" s="532" t="s">
        <v>409</v>
      </c>
      <c r="J1717" s="532" t="s">
        <v>2038</v>
      </c>
      <c r="K1717" s="535">
        <v>-1494.96</v>
      </c>
      <c r="L1717" s="536"/>
      <c r="M1717" s="537" t="s">
        <v>151</v>
      </c>
      <c r="N1717" s="537" t="s">
        <v>141</v>
      </c>
      <c r="O1717" s="538">
        <f t="shared" si="27"/>
        <v>-621.5148319771414</v>
      </c>
    </row>
    <row r="1718" spans="1:15" s="225" customFormat="1" ht="47.25">
      <c r="A1718" s="532" t="s">
        <v>406</v>
      </c>
      <c r="B1718" s="533">
        <v>356</v>
      </c>
      <c r="C1718" s="532" t="s">
        <v>425</v>
      </c>
      <c r="D1718" s="532" t="s">
        <v>428</v>
      </c>
      <c r="E1718" s="533">
        <v>3560010</v>
      </c>
      <c r="F1718" s="533">
        <v>2897</v>
      </c>
      <c r="G1718" s="534">
        <v>28945</v>
      </c>
      <c r="H1718" s="533">
        <v>7</v>
      </c>
      <c r="I1718" s="532" t="s">
        <v>409</v>
      </c>
      <c r="J1718" s="532" t="s">
        <v>2284</v>
      </c>
      <c r="K1718" s="535">
        <v>1023.33</v>
      </c>
      <c r="L1718" s="536"/>
      <c r="M1718" s="537" t="s">
        <v>151</v>
      </c>
      <c r="N1718" s="537" t="s">
        <v>141</v>
      </c>
      <c r="O1718" s="538">
        <f t="shared" si="27"/>
        <v>425.43932480278272</v>
      </c>
    </row>
    <row r="1719" spans="1:15" s="225" customFormat="1" ht="47.25">
      <c r="A1719" s="532" t="s">
        <v>406</v>
      </c>
      <c r="B1719" s="533">
        <v>356</v>
      </c>
      <c r="C1719" s="532" t="s">
        <v>425</v>
      </c>
      <c r="D1719" s="532" t="s">
        <v>428</v>
      </c>
      <c r="E1719" s="533">
        <v>3560010</v>
      </c>
      <c r="F1719" s="533">
        <v>2898</v>
      </c>
      <c r="G1719" s="534">
        <v>28945</v>
      </c>
      <c r="H1719" s="533">
        <v>-7</v>
      </c>
      <c r="I1719" s="532" t="s">
        <v>409</v>
      </c>
      <c r="J1719" s="532" t="s">
        <v>2285</v>
      </c>
      <c r="K1719" s="535">
        <v>-472.71</v>
      </c>
      <c r="L1719" s="536"/>
      <c r="M1719" s="537" t="s">
        <v>151</v>
      </c>
      <c r="N1719" s="537" t="s">
        <v>141</v>
      </c>
      <c r="O1719" s="538">
        <f t="shared" si="27"/>
        <v>-196.52450649108636</v>
      </c>
    </row>
    <row r="1720" spans="1:15" s="225" customFormat="1" ht="47.25">
      <c r="A1720" s="532" t="s">
        <v>406</v>
      </c>
      <c r="B1720" s="533">
        <v>356</v>
      </c>
      <c r="C1720" s="532" t="s">
        <v>425</v>
      </c>
      <c r="D1720" s="532" t="s">
        <v>428</v>
      </c>
      <c r="E1720" s="533">
        <v>3560010</v>
      </c>
      <c r="F1720" s="533">
        <v>2899</v>
      </c>
      <c r="G1720" s="534">
        <v>28945</v>
      </c>
      <c r="H1720" s="533">
        <v>3</v>
      </c>
      <c r="I1720" s="532" t="s">
        <v>409</v>
      </c>
      <c r="J1720" s="532" t="s">
        <v>2284</v>
      </c>
      <c r="K1720" s="535">
        <v>558.29999999999995</v>
      </c>
      <c r="L1720" s="536"/>
      <c r="M1720" s="537" t="s">
        <v>151</v>
      </c>
      <c r="N1720" s="537" t="s">
        <v>141</v>
      </c>
      <c r="O1720" s="538">
        <f t="shared" si="27"/>
        <v>232.1077023417603</v>
      </c>
    </row>
    <row r="1721" spans="1:15" s="225" customFormat="1" ht="47.25">
      <c r="A1721" s="532" t="s">
        <v>406</v>
      </c>
      <c r="B1721" s="533">
        <v>356</v>
      </c>
      <c r="C1721" s="532" t="s">
        <v>425</v>
      </c>
      <c r="D1721" s="532" t="s">
        <v>428</v>
      </c>
      <c r="E1721" s="533">
        <v>3560010</v>
      </c>
      <c r="F1721" s="533">
        <v>2900</v>
      </c>
      <c r="G1721" s="534">
        <v>28945</v>
      </c>
      <c r="H1721" s="533">
        <v>-3</v>
      </c>
      <c r="I1721" s="532" t="s">
        <v>409</v>
      </c>
      <c r="J1721" s="532" t="s">
        <v>2285</v>
      </c>
      <c r="K1721" s="535">
        <v>-202.59</v>
      </c>
      <c r="L1721" s="536"/>
      <c r="M1721" s="537" t="s">
        <v>151</v>
      </c>
      <c r="N1721" s="537" t="s">
        <v>141</v>
      </c>
      <c r="O1721" s="538">
        <f t="shared" si="27"/>
        <v>-84.224788496179883</v>
      </c>
    </row>
    <row r="1722" spans="1:15" s="225" customFormat="1" ht="47.25">
      <c r="A1722" s="532" t="s">
        <v>406</v>
      </c>
      <c r="B1722" s="533">
        <v>356</v>
      </c>
      <c r="C1722" s="532" t="s">
        <v>425</v>
      </c>
      <c r="D1722" s="532" t="s">
        <v>428</v>
      </c>
      <c r="E1722" s="533">
        <v>3560010</v>
      </c>
      <c r="F1722" s="533">
        <v>2905</v>
      </c>
      <c r="G1722" s="534">
        <v>29159</v>
      </c>
      <c r="H1722" s="533">
        <v>3</v>
      </c>
      <c r="I1722" s="532" t="s">
        <v>409</v>
      </c>
      <c r="J1722" s="532" t="s">
        <v>2284</v>
      </c>
      <c r="K1722" s="535">
        <v>513.4</v>
      </c>
      <c r="L1722" s="536"/>
      <c r="M1722" s="537" t="s">
        <v>151</v>
      </c>
      <c r="N1722" s="537" t="s">
        <v>141</v>
      </c>
      <c r="O1722" s="538">
        <f t="shared" si="27"/>
        <v>213.44097148891231</v>
      </c>
    </row>
    <row r="1723" spans="1:15" s="225" customFormat="1" ht="47.25">
      <c r="A1723" s="532" t="s">
        <v>406</v>
      </c>
      <c r="B1723" s="533">
        <v>356</v>
      </c>
      <c r="C1723" s="532" t="s">
        <v>425</v>
      </c>
      <c r="D1723" s="532" t="s">
        <v>428</v>
      </c>
      <c r="E1723" s="533">
        <v>3560010</v>
      </c>
      <c r="F1723" s="533">
        <v>2906</v>
      </c>
      <c r="G1723" s="534">
        <v>29159</v>
      </c>
      <c r="H1723" s="533">
        <v>-3</v>
      </c>
      <c r="I1723" s="532" t="s">
        <v>409</v>
      </c>
      <c r="J1723" s="532" t="s">
        <v>2285</v>
      </c>
      <c r="K1723" s="535">
        <v>-202.59</v>
      </c>
      <c r="L1723" s="536"/>
      <c r="M1723" s="537" t="s">
        <v>151</v>
      </c>
      <c r="N1723" s="537" t="s">
        <v>141</v>
      </c>
      <c r="O1723" s="538">
        <f t="shared" si="27"/>
        <v>-84.224788496179883</v>
      </c>
    </row>
    <row r="1724" spans="1:15" s="225" customFormat="1" ht="47.25">
      <c r="A1724" s="532" t="s">
        <v>406</v>
      </c>
      <c r="B1724" s="533">
        <v>356</v>
      </c>
      <c r="C1724" s="532" t="s">
        <v>425</v>
      </c>
      <c r="D1724" s="532" t="s">
        <v>428</v>
      </c>
      <c r="E1724" s="533">
        <v>3560010</v>
      </c>
      <c r="F1724" s="533">
        <v>2909</v>
      </c>
      <c r="G1724" s="534">
        <v>29586</v>
      </c>
      <c r="H1724" s="533">
        <v>16</v>
      </c>
      <c r="I1724" s="532" t="s">
        <v>409</v>
      </c>
      <c r="J1724" s="532" t="s">
        <v>2284</v>
      </c>
      <c r="K1724" s="535">
        <v>1075.8599999999999</v>
      </c>
      <c r="L1724" s="536"/>
      <c r="M1724" s="537" t="s">
        <v>151</v>
      </c>
      <c r="N1724" s="537" t="s">
        <v>141</v>
      </c>
      <c r="O1724" s="538">
        <f t="shared" si="27"/>
        <v>447.27815268029059</v>
      </c>
    </row>
    <row r="1725" spans="1:15" s="225" customFormat="1" ht="47.25">
      <c r="A1725" s="532" t="s">
        <v>406</v>
      </c>
      <c r="B1725" s="533">
        <v>356</v>
      </c>
      <c r="C1725" s="532" t="s">
        <v>425</v>
      </c>
      <c r="D1725" s="532" t="s">
        <v>428</v>
      </c>
      <c r="E1725" s="533">
        <v>3560010</v>
      </c>
      <c r="F1725" s="533">
        <v>2910</v>
      </c>
      <c r="G1725" s="534">
        <v>29586</v>
      </c>
      <c r="H1725" s="533">
        <v>-16</v>
      </c>
      <c r="I1725" s="532" t="s">
        <v>409</v>
      </c>
      <c r="J1725" s="532" t="s">
        <v>2285</v>
      </c>
      <c r="K1725" s="535">
        <v>-1112.48</v>
      </c>
      <c r="L1725" s="536"/>
      <c r="M1725" s="537" t="s">
        <v>151</v>
      </c>
      <c r="N1725" s="537" t="s">
        <v>141</v>
      </c>
      <c r="O1725" s="538">
        <f t="shared" si="27"/>
        <v>-462.5025554382259</v>
      </c>
    </row>
    <row r="1726" spans="1:15" s="225" customFormat="1" ht="47.25">
      <c r="A1726" s="532" t="s">
        <v>406</v>
      </c>
      <c r="B1726" s="533">
        <v>356</v>
      </c>
      <c r="C1726" s="532" t="s">
        <v>425</v>
      </c>
      <c r="D1726" s="532" t="s">
        <v>428</v>
      </c>
      <c r="E1726" s="533">
        <v>3560010</v>
      </c>
      <c r="F1726" s="533">
        <v>2913</v>
      </c>
      <c r="G1726" s="534">
        <v>30316</v>
      </c>
      <c r="H1726" s="533">
        <v>8</v>
      </c>
      <c r="I1726" s="532" t="s">
        <v>409</v>
      </c>
      <c r="J1726" s="532" t="s">
        <v>2284</v>
      </c>
      <c r="K1726" s="535">
        <v>1432.25</v>
      </c>
      <c r="L1726" s="536"/>
      <c r="M1726" s="537" t="s">
        <v>151</v>
      </c>
      <c r="N1726" s="537" t="s">
        <v>141</v>
      </c>
      <c r="O1726" s="538">
        <f t="shared" si="27"/>
        <v>595.44376979936635</v>
      </c>
    </row>
    <row r="1727" spans="1:15" s="225" customFormat="1" ht="47.25">
      <c r="A1727" s="532" t="s">
        <v>406</v>
      </c>
      <c r="B1727" s="533">
        <v>356</v>
      </c>
      <c r="C1727" s="532" t="s">
        <v>425</v>
      </c>
      <c r="D1727" s="532" t="s">
        <v>428</v>
      </c>
      <c r="E1727" s="533">
        <v>3560010</v>
      </c>
      <c r="F1727" s="533">
        <v>2914</v>
      </c>
      <c r="G1727" s="534">
        <v>30316</v>
      </c>
      <c r="H1727" s="533">
        <v>-8</v>
      </c>
      <c r="I1727" s="532" t="s">
        <v>409</v>
      </c>
      <c r="J1727" s="532" t="s">
        <v>2285</v>
      </c>
      <c r="K1727" s="535">
        <v>-578.24</v>
      </c>
      <c r="L1727" s="536"/>
      <c r="M1727" s="537" t="s">
        <v>151</v>
      </c>
      <c r="N1727" s="537" t="s">
        <v>141</v>
      </c>
      <c r="O1727" s="538">
        <f t="shared" si="27"/>
        <v>-240.39756009690041</v>
      </c>
    </row>
    <row r="1728" spans="1:15" s="225" customFormat="1" ht="47.25">
      <c r="A1728" s="532" t="s">
        <v>406</v>
      </c>
      <c r="B1728" s="533">
        <v>356</v>
      </c>
      <c r="C1728" s="532" t="s">
        <v>425</v>
      </c>
      <c r="D1728" s="532" t="s">
        <v>428</v>
      </c>
      <c r="E1728" s="533">
        <v>3560010</v>
      </c>
      <c r="F1728" s="533">
        <v>2926</v>
      </c>
      <c r="G1728" s="534">
        <v>30925</v>
      </c>
      <c r="H1728" s="533">
        <v>-6</v>
      </c>
      <c r="I1728" s="532" t="s">
        <v>409</v>
      </c>
      <c r="J1728" s="532" t="s">
        <v>2036</v>
      </c>
      <c r="K1728" s="535">
        <v>-147.6</v>
      </c>
      <c r="L1728" s="536"/>
      <c r="M1728" s="537" t="s">
        <v>151</v>
      </c>
      <c r="N1728" s="537" t="s">
        <v>141</v>
      </c>
      <c r="O1728" s="538">
        <f t="shared" si="27"/>
        <v>-61.363239952792085</v>
      </c>
    </row>
    <row r="1729" spans="1:15" s="225" customFormat="1" ht="47.25">
      <c r="A1729" s="532" t="s">
        <v>406</v>
      </c>
      <c r="B1729" s="533">
        <v>356</v>
      </c>
      <c r="C1729" s="532" t="s">
        <v>425</v>
      </c>
      <c r="D1729" s="532" t="s">
        <v>428</v>
      </c>
      <c r="E1729" s="533">
        <v>3560010</v>
      </c>
      <c r="F1729" s="533">
        <v>2929</v>
      </c>
      <c r="G1729" s="534">
        <v>31198</v>
      </c>
      <c r="H1729" s="533">
        <v>22</v>
      </c>
      <c r="I1729" s="532" t="s">
        <v>409</v>
      </c>
      <c r="J1729" s="532" t="s">
        <v>2284</v>
      </c>
      <c r="K1729" s="535">
        <v>2921.51</v>
      </c>
      <c r="L1729" s="536"/>
      <c r="M1729" s="537" t="s">
        <v>151</v>
      </c>
      <c r="N1729" s="537" t="s">
        <v>141</v>
      </c>
      <c r="O1729" s="538">
        <f t="shared" si="27"/>
        <v>1214.5888831604448</v>
      </c>
    </row>
    <row r="1730" spans="1:15" s="225" customFormat="1" ht="47.25">
      <c r="A1730" s="532" t="s">
        <v>406</v>
      </c>
      <c r="B1730" s="533">
        <v>356</v>
      </c>
      <c r="C1730" s="532" t="s">
        <v>425</v>
      </c>
      <c r="D1730" s="532" t="s">
        <v>428</v>
      </c>
      <c r="E1730" s="533">
        <v>3560010</v>
      </c>
      <c r="F1730" s="533">
        <v>2930</v>
      </c>
      <c r="G1730" s="534">
        <v>31198</v>
      </c>
      <c r="H1730" s="533">
        <v>-22</v>
      </c>
      <c r="I1730" s="532" t="s">
        <v>409</v>
      </c>
      <c r="J1730" s="532" t="s">
        <v>2285</v>
      </c>
      <c r="K1730" s="535">
        <v>-1846.24</v>
      </c>
      <c r="L1730" s="536"/>
      <c r="M1730" s="537" t="s">
        <v>151</v>
      </c>
      <c r="N1730" s="537" t="s">
        <v>141</v>
      </c>
      <c r="O1730" s="538">
        <f t="shared" si="27"/>
        <v>-767.55601714392185</v>
      </c>
    </row>
    <row r="1731" spans="1:15" s="225" customFormat="1" ht="47.25">
      <c r="A1731" s="532" t="s">
        <v>406</v>
      </c>
      <c r="B1731" s="533">
        <v>356</v>
      </c>
      <c r="C1731" s="532" t="s">
        <v>425</v>
      </c>
      <c r="D1731" s="532" t="s">
        <v>428</v>
      </c>
      <c r="E1731" s="533">
        <v>3560010</v>
      </c>
      <c r="F1731" s="533">
        <v>2932</v>
      </c>
      <c r="G1731" s="534">
        <v>31471</v>
      </c>
      <c r="H1731" s="533">
        <v>8</v>
      </c>
      <c r="I1731" s="532" t="s">
        <v>409</v>
      </c>
      <c r="J1731" s="532" t="s">
        <v>2284</v>
      </c>
      <c r="K1731" s="535">
        <v>833.48</v>
      </c>
      <c r="L1731" s="536"/>
      <c r="M1731" s="537" t="s">
        <v>151</v>
      </c>
      <c r="N1731" s="537" t="s">
        <v>141</v>
      </c>
      <c r="O1731" s="538">
        <f t="shared" si="27"/>
        <v>346.51106528355797</v>
      </c>
    </row>
    <row r="1732" spans="1:15" s="225" customFormat="1" ht="47.25">
      <c r="A1732" s="532" t="s">
        <v>406</v>
      </c>
      <c r="B1732" s="533">
        <v>356</v>
      </c>
      <c r="C1732" s="532" t="s">
        <v>425</v>
      </c>
      <c r="D1732" s="532" t="s">
        <v>428</v>
      </c>
      <c r="E1732" s="533">
        <v>3560010</v>
      </c>
      <c r="F1732" s="533">
        <v>2933</v>
      </c>
      <c r="G1732" s="534">
        <v>31471</v>
      </c>
      <c r="H1732" s="533">
        <v>-8</v>
      </c>
      <c r="I1732" s="532" t="s">
        <v>409</v>
      </c>
      <c r="J1732" s="532" t="s">
        <v>2285</v>
      </c>
      <c r="K1732" s="535">
        <v>-677.2</v>
      </c>
      <c r="L1732" s="536"/>
      <c r="M1732" s="537" t="s">
        <v>151</v>
      </c>
      <c r="N1732" s="537" t="s">
        <v>141</v>
      </c>
      <c r="O1732" s="538">
        <f t="shared" si="27"/>
        <v>-281.53920119262062</v>
      </c>
    </row>
    <row r="1733" spans="1:15" s="225" customFormat="1" ht="47.25">
      <c r="A1733" s="532" t="s">
        <v>406</v>
      </c>
      <c r="B1733" s="533">
        <v>356</v>
      </c>
      <c r="C1733" s="532" t="s">
        <v>425</v>
      </c>
      <c r="D1733" s="532" t="s">
        <v>428</v>
      </c>
      <c r="E1733" s="533">
        <v>3560010</v>
      </c>
      <c r="F1733" s="533">
        <v>2935</v>
      </c>
      <c r="G1733" s="534">
        <v>31746</v>
      </c>
      <c r="H1733" s="533">
        <v>13</v>
      </c>
      <c r="I1733" s="532" t="s">
        <v>409</v>
      </c>
      <c r="J1733" s="532" t="s">
        <v>2284</v>
      </c>
      <c r="K1733" s="535">
        <v>1983.12</v>
      </c>
      <c r="L1733" s="536"/>
      <c r="M1733" s="537" t="s">
        <v>151</v>
      </c>
      <c r="N1733" s="537" t="s">
        <v>141</v>
      </c>
      <c r="O1733" s="538">
        <f t="shared" si="27"/>
        <v>824.46252313808293</v>
      </c>
    </row>
    <row r="1734" spans="1:15" s="225" customFormat="1" ht="47.25">
      <c r="A1734" s="532" t="s">
        <v>406</v>
      </c>
      <c r="B1734" s="533">
        <v>356</v>
      </c>
      <c r="C1734" s="532" t="s">
        <v>425</v>
      </c>
      <c r="D1734" s="532" t="s">
        <v>428</v>
      </c>
      <c r="E1734" s="533">
        <v>3560010</v>
      </c>
      <c r="F1734" s="533">
        <v>2936</v>
      </c>
      <c r="G1734" s="534">
        <v>31746</v>
      </c>
      <c r="H1734" s="542">
        <v>-13</v>
      </c>
      <c r="I1734" s="532" t="s">
        <v>409</v>
      </c>
      <c r="J1734" s="532" t="s">
        <v>2285</v>
      </c>
      <c r="K1734" s="535">
        <v>-1097.98</v>
      </c>
      <c r="L1734" s="536"/>
      <c r="M1734" s="537" t="s">
        <v>151</v>
      </c>
      <c r="N1734" s="537" t="s">
        <v>141</v>
      </c>
      <c r="O1734" s="538">
        <f t="shared" si="27"/>
        <v>-456.47432387104783</v>
      </c>
    </row>
    <row r="1735" spans="1:15" s="225" customFormat="1" ht="47.25">
      <c r="A1735" s="532" t="s">
        <v>406</v>
      </c>
      <c r="B1735" s="533">
        <v>356</v>
      </c>
      <c r="C1735" s="532" t="s">
        <v>425</v>
      </c>
      <c r="D1735" s="532" t="s">
        <v>428</v>
      </c>
      <c r="E1735" s="533">
        <v>3560010</v>
      </c>
      <c r="F1735" s="533">
        <v>2937</v>
      </c>
      <c r="G1735" s="534">
        <v>31746</v>
      </c>
      <c r="H1735" s="533">
        <v>9</v>
      </c>
      <c r="I1735" s="532" t="s">
        <v>409</v>
      </c>
      <c r="J1735" s="532" t="s">
        <v>2340</v>
      </c>
      <c r="K1735" s="535">
        <v>928.01</v>
      </c>
      <c r="L1735" s="536"/>
      <c r="M1735" s="537" t="s">
        <v>151</v>
      </c>
      <c r="N1735" s="537" t="s">
        <v>141</v>
      </c>
      <c r="O1735" s="538">
        <f t="shared" si="27"/>
        <v>385.81097770047825</v>
      </c>
    </row>
    <row r="1736" spans="1:15" s="225" customFormat="1" ht="47.25">
      <c r="A1736" s="532" t="s">
        <v>406</v>
      </c>
      <c r="B1736" s="533">
        <v>356</v>
      </c>
      <c r="C1736" s="532" t="s">
        <v>425</v>
      </c>
      <c r="D1736" s="532" t="s">
        <v>428</v>
      </c>
      <c r="E1736" s="533">
        <v>3560010</v>
      </c>
      <c r="F1736" s="533">
        <v>2938</v>
      </c>
      <c r="G1736" s="534">
        <v>31867</v>
      </c>
      <c r="H1736" s="533">
        <v>20</v>
      </c>
      <c r="I1736" s="532" t="s">
        <v>409</v>
      </c>
      <c r="J1736" s="532" t="s">
        <v>2284</v>
      </c>
      <c r="K1736" s="535">
        <v>3132.45</v>
      </c>
      <c r="L1736" s="536"/>
      <c r="M1736" s="537" t="s">
        <v>151</v>
      </c>
      <c r="N1736" s="537" t="s">
        <v>141</v>
      </c>
      <c r="O1736" s="538">
        <f t="shared" si="27"/>
        <v>1302.2851015591027</v>
      </c>
    </row>
    <row r="1737" spans="1:15" s="225" customFormat="1" ht="47.25">
      <c r="A1737" s="532" t="s">
        <v>406</v>
      </c>
      <c r="B1737" s="533">
        <v>356</v>
      </c>
      <c r="C1737" s="532" t="s">
        <v>425</v>
      </c>
      <c r="D1737" s="532" t="s">
        <v>428</v>
      </c>
      <c r="E1737" s="533">
        <v>3560010</v>
      </c>
      <c r="F1737" s="533">
        <v>2939</v>
      </c>
      <c r="G1737" s="534">
        <v>31867</v>
      </c>
      <c r="H1737" s="533">
        <v>-20</v>
      </c>
      <c r="I1737" s="532" t="s">
        <v>409</v>
      </c>
      <c r="J1737" s="532" t="s">
        <v>2285</v>
      </c>
      <c r="K1737" s="535">
        <v>-1697.2</v>
      </c>
      <c r="L1737" s="536"/>
      <c r="M1737" s="537" t="s">
        <v>151</v>
      </c>
      <c r="N1737" s="537" t="s">
        <v>141</v>
      </c>
      <c r="O1737" s="538">
        <f t="shared" si="27"/>
        <v>-705.59411143549278</v>
      </c>
    </row>
    <row r="1738" spans="1:15" s="225" customFormat="1" ht="47.25">
      <c r="A1738" s="532" t="s">
        <v>406</v>
      </c>
      <c r="B1738" s="533">
        <v>356</v>
      </c>
      <c r="C1738" s="532" t="s">
        <v>425</v>
      </c>
      <c r="D1738" s="532" t="s">
        <v>428</v>
      </c>
      <c r="E1738" s="533">
        <v>3560010</v>
      </c>
      <c r="F1738" s="533">
        <v>2940</v>
      </c>
      <c r="G1738" s="534">
        <v>32233</v>
      </c>
      <c r="H1738" s="533">
        <v>5</v>
      </c>
      <c r="I1738" s="532" t="s">
        <v>409</v>
      </c>
      <c r="J1738" s="532" t="s">
        <v>2284</v>
      </c>
      <c r="K1738" s="535">
        <v>831.6</v>
      </c>
      <c r="L1738" s="536"/>
      <c r="M1738" s="537" t="s">
        <v>151</v>
      </c>
      <c r="N1738" s="537" t="s">
        <v>141</v>
      </c>
      <c r="O1738" s="538">
        <f t="shared" si="27"/>
        <v>345.72947388036522</v>
      </c>
    </row>
    <row r="1739" spans="1:15" s="225" customFormat="1" ht="47.25">
      <c r="A1739" s="532" t="s">
        <v>406</v>
      </c>
      <c r="B1739" s="533">
        <v>356</v>
      </c>
      <c r="C1739" s="532" t="s">
        <v>425</v>
      </c>
      <c r="D1739" s="532" t="s">
        <v>428</v>
      </c>
      <c r="E1739" s="533">
        <v>3560010</v>
      </c>
      <c r="F1739" s="533">
        <v>2941</v>
      </c>
      <c r="G1739" s="534">
        <v>32233</v>
      </c>
      <c r="H1739" s="533">
        <v>-5</v>
      </c>
      <c r="I1739" s="532" t="s">
        <v>409</v>
      </c>
      <c r="J1739" s="532" t="s">
        <v>2285</v>
      </c>
      <c r="K1739" s="535">
        <v>-427</v>
      </c>
      <c r="L1739" s="536"/>
      <c r="M1739" s="537" t="s">
        <v>151</v>
      </c>
      <c r="N1739" s="537" t="s">
        <v>141</v>
      </c>
      <c r="O1739" s="538">
        <f t="shared" si="27"/>
        <v>-177.52102615069256</v>
      </c>
    </row>
    <row r="1740" spans="1:15" s="225" customFormat="1" ht="47.25">
      <c r="A1740" s="532" t="s">
        <v>406</v>
      </c>
      <c r="B1740" s="533">
        <v>356</v>
      </c>
      <c r="C1740" s="532" t="s">
        <v>425</v>
      </c>
      <c r="D1740" s="532" t="s">
        <v>428</v>
      </c>
      <c r="E1740" s="533">
        <v>3560010</v>
      </c>
      <c r="F1740" s="533">
        <v>2942</v>
      </c>
      <c r="G1740" s="534">
        <v>32720</v>
      </c>
      <c r="H1740" s="533">
        <v>-8</v>
      </c>
      <c r="I1740" s="532" t="s">
        <v>409</v>
      </c>
      <c r="J1740" s="532" t="s">
        <v>2045</v>
      </c>
      <c r="K1740" s="535">
        <v>-671.36</v>
      </c>
      <c r="L1740" s="536"/>
      <c r="M1740" s="537" t="s">
        <v>151</v>
      </c>
      <c r="N1740" s="537" t="s">
        <v>141</v>
      </c>
      <c r="O1740" s="538">
        <f t="shared" si="27"/>
        <v>-279.11127896142614</v>
      </c>
    </row>
    <row r="1741" spans="1:15" s="225" customFormat="1" ht="47.25">
      <c r="A1741" s="532" t="s">
        <v>406</v>
      </c>
      <c r="B1741" s="533">
        <v>356</v>
      </c>
      <c r="C1741" s="532" t="s">
        <v>425</v>
      </c>
      <c r="D1741" s="532" t="s">
        <v>428</v>
      </c>
      <c r="E1741" s="533">
        <v>3560010</v>
      </c>
      <c r="F1741" s="533">
        <v>8342</v>
      </c>
      <c r="G1741" s="534">
        <v>35795</v>
      </c>
      <c r="H1741" s="533">
        <v>120</v>
      </c>
      <c r="I1741" s="532" t="s">
        <v>409</v>
      </c>
      <c r="J1741" s="532" t="s">
        <v>2341</v>
      </c>
      <c r="K1741" s="535">
        <v>3764.36</v>
      </c>
      <c r="L1741" s="536"/>
      <c r="M1741" s="537" t="s">
        <v>151</v>
      </c>
      <c r="N1741" s="537" t="s">
        <v>141</v>
      </c>
      <c r="O1741" s="538">
        <f t="shared" si="27"/>
        <v>1564.9954332567238</v>
      </c>
    </row>
    <row r="1742" spans="1:15" s="225" customFormat="1" ht="47.25">
      <c r="A1742" s="532" t="s">
        <v>406</v>
      </c>
      <c r="B1742" s="533">
        <v>356</v>
      </c>
      <c r="C1742" s="532" t="s">
        <v>425</v>
      </c>
      <c r="D1742" s="532" t="s">
        <v>2342</v>
      </c>
      <c r="E1742" s="533">
        <v>3560011</v>
      </c>
      <c r="F1742" s="533">
        <v>2949</v>
      </c>
      <c r="G1742" s="534">
        <v>28945</v>
      </c>
      <c r="H1742" s="533">
        <v>3</v>
      </c>
      <c r="I1742" s="532" t="s">
        <v>409</v>
      </c>
      <c r="J1742" s="532" t="s">
        <v>2284</v>
      </c>
      <c r="K1742" s="535">
        <v>744.38</v>
      </c>
      <c r="L1742" s="536"/>
      <c r="M1742" s="537" t="s">
        <v>151</v>
      </c>
      <c r="N1742" s="537" t="s">
        <v>141</v>
      </c>
      <c r="O1742" s="538">
        <f t="shared" si="27"/>
        <v>309.46862165351882</v>
      </c>
    </row>
    <row r="1743" spans="1:15" s="225" customFormat="1" ht="47.25">
      <c r="A1743" s="532" t="s">
        <v>406</v>
      </c>
      <c r="B1743" s="533">
        <v>356</v>
      </c>
      <c r="C1743" s="532" t="s">
        <v>425</v>
      </c>
      <c r="D1743" s="532" t="s">
        <v>2342</v>
      </c>
      <c r="E1743" s="533">
        <v>3560011</v>
      </c>
      <c r="F1743" s="533">
        <v>2950</v>
      </c>
      <c r="G1743" s="534">
        <v>28945</v>
      </c>
      <c r="H1743" s="533">
        <v>-3</v>
      </c>
      <c r="I1743" s="532" t="s">
        <v>409</v>
      </c>
      <c r="J1743" s="532" t="s">
        <v>2285</v>
      </c>
      <c r="K1743" s="535">
        <v>-434.13</v>
      </c>
      <c r="L1743" s="536"/>
      <c r="M1743" s="537" t="s">
        <v>151</v>
      </c>
      <c r="N1743" s="537" t="s">
        <v>141</v>
      </c>
      <c r="O1743" s="538">
        <f t="shared" si="27"/>
        <v>-180.48525312131187</v>
      </c>
    </row>
    <row r="1744" spans="1:15" s="225" customFormat="1" ht="47.25">
      <c r="A1744" s="532" t="s">
        <v>406</v>
      </c>
      <c r="B1744" s="533">
        <v>356</v>
      </c>
      <c r="C1744" s="532" t="s">
        <v>425</v>
      </c>
      <c r="D1744" s="532" t="s">
        <v>424</v>
      </c>
      <c r="E1744" s="533">
        <v>3560015</v>
      </c>
      <c r="F1744" s="533">
        <v>2959</v>
      </c>
      <c r="G1744" s="534">
        <v>24958</v>
      </c>
      <c r="H1744" s="533">
        <v>1148</v>
      </c>
      <c r="I1744" s="532" t="s">
        <v>409</v>
      </c>
      <c r="J1744" s="532" t="s">
        <v>2204</v>
      </c>
      <c r="K1744" s="535">
        <v>13375.39</v>
      </c>
      <c r="L1744" s="536"/>
      <c r="M1744" s="537" t="s">
        <v>151</v>
      </c>
      <c r="N1744" s="537" t="s">
        <v>141</v>
      </c>
      <c r="O1744" s="538">
        <f t="shared" si="27"/>
        <v>5560.6860842288334</v>
      </c>
    </row>
    <row r="1745" spans="1:15" s="225" customFormat="1" ht="47.25">
      <c r="A1745" s="532" t="s">
        <v>406</v>
      </c>
      <c r="B1745" s="533">
        <v>356</v>
      </c>
      <c r="C1745" s="532" t="s">
        <v>425</v>
      </c>
      <c r="D1745" s="532" t="s">
        <v>424</v>
      </c>
      <c r="E1745" s="533">
        <v>3560015</v>
      </c>
      <c r="F1745" s="533">
        <v>2960</v>
      </c>
      <c r="G1745" s="534">
        <v>24958</v>
      </c>
      <c r="H1745" s="533">
        <v>149</v>
      </c>
      <c r="I1745" s="532" t="s">
        <v>409</v>
      </c>
      <c r="J1745" s="532" t="s">
        <v>1997</v>
      </c>
      <c r="K1745" s="535">
        <v>1541.97</v>
      </c>
      <c r="L1745" s="536"/>
      <c r="M1745" s="537" t="s">
        <v>151</v>
      </c>
      <c r="N1745" s="537" t="s">
        <v>141</v>
      </c>
      <c r="O1745" s="538">
        <f t="shared" si="27"/>
        <v>641.05877445804083</v>
      </c>
    </row>
    <row r="1746" spans="1:15" s="225" customFormat="1" ht="47.25">
      <c r="A1746" s="532" t="s">
        <v>406</v>
      </c>
      <c r="B1746" s="533">
        <v>356</v>
      </c>
      <c r="C1746" s="532" t="s">
        <v>425</v>
      </c>
      <c r="D1746" s="532" t="s">
        <v>424</v>
      </c>
      <c r="E1746" s="533">
        <v>3560015</v>
      </c>
      <c r="F1746" s="533">
        <v>2961</v>
      </c>
      <c r="G1746" s="534">
        <v>24958</v>
      </c>
      <c r="H1746" s="533">
        <v>26</v>
      </c>
      <c r="I1746" s="532" t="s">
        <v>409</v>
      </c>
      <c r="J1746" s="532" t="s">
        <v>1997</v>
      </c>
      <c r="K1746" s="535">
        <v>469.42</v>
      </c>
      <c r="L1746" s="536"/>
      <c r="M1746" s="537" t="s">
        <v>151</v>
      </c>
      <c r="N1746" s="537" t="s">
        <v>141</v>
      </c>
      <c r="O1746" s="538">
        <f t="shared" si="27"/>
        <v>195.15672153549909</v>
      </c>
    </row>
    <row r="1747" spans="1:15" s="225" customFormat="1" ht="47.25">
      <c r="A1747" s="532" t="s">
        <v>406</v>
      </c>
      <c r="B1747" s="533">
        <v>356</v>
      </c>
      <c r="C1747" s="532" t="s">
        <v>425</v>
      </c>
      <c r="D1747" s="532" t="s">
        <v>424</v>
      </c>
      <c r="E1747" s="533">
        <v>3560015</v>
      </c>
      <c r="F1747" s="533">
        <v>2962</v>
      </c>
      <c r="G1747" s="534">
        <v>24958</v>
      </c>
      <c r="H1747" s="533">
        <v>723</v>
      </c>
      <c r="I1747" s="532" t="s">
        <v>409</v>
      </c>
      <c r="J1747" s="532" t="s">
        <v>1998</v>
      </c>
      <c r="K1747" s="535">
        <v>7983.88</v>
      </c>
      <c r="L1747" s="536"/>
      <c r="M1747" s="537" t="s">
        <v>151</v>
      </c>
      <c r="N1747" s="537" t="s">
        <v>141</v>
      </c>
      <c r="O1747" s="538">
        <f t="shared" si="27"/>
        <v>3319.2191341077082</v>
      </c>
    </row>
    <row r="1748" spans="1:15" s="225" customFormat="1" ht="47.25">
      <c r="A1748" s="532" t="s">
        <v>406</v>
      </c>
      <c r="B1748" s="533">
        <v>356</v>
      </c>
      <c r="C1748" s="532" t="s">
        <v>425</v>
      </c>
      <c r="D1748" s="532" t="s">
        <v>424</v>
      </c>
      <c r="E1748" s="533">
        <v>3560015</v>
      </c>
      <c r="F1748" s="533">
        <v>2963</v>
      </c>
      <c r="G1748" s="534">
        <v>24958</v>
      </c>
      <c r="H1748" s="533">
        <v>305</v>
      </c>
      <c r="I1748" s="532" t="s">
        <v>409</v>
      </c>
      <c r="J1748" s="532" t="s">
        <v>1999</v>
      </c>
      <c r="K1748" s="535">
        <v>3266.61</v>
      </c>
      <c r="L1748" s="536"/>
      <c r="M1748" s="537" t="s">
        <v>151</v>
      </c>
      <c r="N1748" s="537" t="s">
        <v>141</v>
      </c>
      <c r="O1748" s="538">
        <f t="shared" si="27"/>
        <v>1358.060794459283</v>
      </c>
    </row>
    <row r="1749" spans="1:15" s="225" customFormat="1" ht="47.25">
      <c r="A1749" s="532" t="s">
        <v>406</v>
      </c>
      <c r="B1749" s="533">
        <v>356</v>
      </c>
      <c r="C1749" s="532" t="s">
        <v>425</v>
      </c>
      <c r="D1749" s="532" t="s">
        <v>424</v>
      </c>
      <c r="E1749" s="533">
        <v>3560015</v>
      </c>
      <c r="F1749" s="533">
        <v>2964</v>
      </c>
      <c r="G1749" s="534">
        <v>24958</v>
      </c>
      <c r="H1749" s="533">
        <v>697</v>
      </c>
      <c r="I1749" s="532" t="s">
        <v>409</v>
      </c>
      <c r="J1749" s="532" t="s">
        <v>2000</v>
      </c>
      <c r="K1749" s="535">
        <v>8648.33</v>
      </c>
      <c r="L1749" s="536"/>
      <c r="M1749" s="537" t="s">
        <v>151</v>
      </c>
      <c r="N1749" s="537" t="s">
        <v>141</v>
      </c>
      <c r="O1749" s="538">
        <f t="shared" si="27"/>
        <v>3595.4576489222927</v>
      </c>
    </row>
    <row r="1750" spans="1:15" s="225" customFormat="1" ht="47.25">
      <c r="A1750" s="532" t="s">
        <v>406</v>
      </c>
      <c r="B1750" s="533">
        <v>356</v>
      </c>
      <c r="C1750" s="532" t="s">
        <v>425</v>
      </c>
      <c r="D1750" s="532" t="s">
        <v>424</v>
      </c>
      <c r="E1750" s="533">
        <v>3560015</v>
      </c>
      <c r="F1750" s="533">
        <v>2971</v>
      </c>
      <c r="G1750" s="534">
        <v>25262</v>
      </c>
      <c r="H1750" s="539"/>
      <c r="I1750" s="532" t="s">
        <v>409</v>
      </c>
      <c r="J1750" s="532" t="s">
        <v>2068</v>
      </c>
      <c r="K1750" s="535">
        <v>5231.1499999999996</v>
      </c>
      <c r="L1750" s="536"/>
      <c r="M1750" s="537" t="s">
        <v>151</v>
      </c>
      <c r="N1750" s="537" t="s">
        <v>141</v>
      </c>
      <c r="O1750" s="538">
        <f t="shared" si="27"/>
        <v>2174.7988663892161</v>
      </c>
    </row>
    <row r="1751" spans="1:15" s="225" customFormat="1" ht="47.25">
      <c r="A1751" s="532" t="s">
        <v>406</v>
      </c>
      <c r="B1751" s="533">
        <v>356</v>
      </c>
      <c r="C1751" s="532" t="s">
        <v>425</v>
      </c>
      <c r="D1751" s="532" t="s">
        <v>424</v>
      </c>
      <c r="E1751" s="533">
        <v>3560015</v>
      </c>
      <c r="F1751" s="533">
        <v>2978</v>
      </c>
      <c r="G1751" s="534">
        <v>25507</v>
      </c>
      <c r="H1751" s="533">
        <v>115</v>
      </c>
      <c r="I1751" s="532" t="s">
        <v>409</v>
      </c>
      <c r="J1751" s="532" t="s">
        <v>2008</v>
      </c>
      <c r="K1751" s="535">
        <v>1392.21</v>
      </c>
      <c r="L1751" s="536"/>
      <c r="M1751" s="537" t="s">
        <v>151</v>
      </c>
      <c r="N1751" s="537" t="s">
        <v>141</v>
      </c>
      <c r="O1751" s="538">
        <f t="shared" si="27"/>
        <v>578.79753587179323</v>
      </c>
    </row>
    <row r="1752" spans="1:15" s="225" customFormat="1" ht="47.25">
      <c r="A1752" s="532" t="s">
        <v>406</v>
      </c>
      <c r="B1752" s="533">
        <v>356</v>
      </c>
      <c r="C1752" s="532" t="s">
        <v>425</v>
      </c>
      <c r="D1752" s="532" t="s">
        <v>424</v>
      </c>
      <c r="E1752" s="533">
        <v>3560015</v>
      </c>
      <c r="F1752" s="533">
        <v>2979</v>
      </c>
      <c r="G1752" s="534">
        <v>25507</v>
      </c>
      <c r="H1752" s="533">
        <v>126</v>
      </c>
      <c r="I1752" s="532" t="s">
        <v>409</v>
      </c>
      <c r="J1752" s="532" t="s">
        <v>1997</v>
      </c>
      <c r="K1752" s="535">
        <v>1973.78</v>
      </c>
      <c r="L1752" s="536"/>
      <c r="M1752" s="537" t="s">
        <v>151</v>
      </c>
      <c r="N1752" s="537" t="s">
        <v>141</v>
      </c>
      <c r="O1752" s="538">
        <f t="shared" si="27"/>
        <v>820.57951052860415</v>
      </c>
    </row>
    <row r="1753" spans="1:15" s="225" customFormat="1" ht="47.25">
      <c r="A1753" s="532" t="s">
        <v>406</v>
      </c>
      <c r="B1753" s="533">
        <v>356</v>
      </c>
      <c r="C1753" s="532" t="s">
        <v>425</v>
      </c>
      <c r="D1753" s="532" t="s">
        <v>424</v>
      </c>
      <c r="E1753" s="533">
        <v>3560015</v>
      </c>
      <c r="F1753" s="533">
        <v>2981</v>
      </c>
      <c r="G1753" s="534">
        <v>25537</v>
      </c>
      <c r="H1753" s="533">
        <v>3</v>
      </c>
      <c r="I1753" s="532" t="s">
        <v>409</v>
      </c>
      <c r="J1753" s="532" t="s">
        <v>2185</v>
      </c>
      <c r="K1753" s="535">
        <v>73.92</v>
      </c>
      <c r="L1753" s="536"/>
      <c r="M1753" s="537" t="s">
        <v>151</v>
      </c>
      <c r="N1753" s="537" t="s">
        <v>141</v>
      </c>
      <c r="O1753" s="538">
        <f t="shared" si="27"/>
        <v>30.731508789365797</v>
      </c>
    </row>
    <row r="1754" spans="1:15" s="225" customFormat="1" ht="47.25">
      <c r="A1754" s="532" t="s">
        <v>406</v>
      </c>
      <c r="B1754" s="533">
        <v>356</v>
      </c>
      <c r="C1754" s="532" t="s">
        <v>425</v>
      </c>
      <c r="D1754" s="532" t="s">
        <v>424</v>
      </c>
      <c r="E1754" s="533">
        <v>3560015</v>
      </c>
      <c r="F1754" s="533">
        <v>2982</v>
      </c>
      <c r="G1754" s="534">
        <v>25627</v>
      </c>
      <c r="H1754" s="539"/>
      <c r="I1754" s="532" t="s">
        <v>409</v>
      </c>
      <c r="J1754" s="532" t="s">
        <v>2186</v>
      </c>
      <c r="K1754" s="535">
        <v>151.47</v>
      </c>
      <c r="L1754" s="536"/>
      <c r="M1754" s="537" t="s">
        <v>151</v>
      </c>
      <c r="N1754" s="537" t="s">
        <v>141</v>
      </c>
      <c r="O1754" s="538">
        <f t="shared" ref="O1754:O1817" si="28">+K1754*E$3012</f>
        <v>62.972154171066521</v>
      </c>
    </row>
    <row r="1755" spans="1:15" s="225" customFormat="1" ht="47.25">
      <c r="A1755" s="532" t="s">
        <v>406</v>
      </c>
      <c r="B1755" s="533">
        <v>356</v>
      </c>
      <c r="C1755" s="532" t="s">
        <v>425</v>
      </c>
      <c r="D1755" s="532" t="s">
        <v>424</v>
      </c>
      <c r="E1755" s="533">
        <v>3560015</v>
      </c>
      <c r="F1755" s="533">
        <v>2983</v>
      </c>
      <c r="G1755" s="534">
        <v>25780</v>
      </c>
      <c r="H1755" s="533">
        <v>-175</v>
      </c>
      <c r="I1755" s="532" t="s">
        <v>409</v>
      </c>
      <c r="J1755" s="532" t="s">
        <v>2014</v>
      </c>
      <c r="K1755" s="535">
        <v>-2011.39</v>
      </c>
      <c r="L1755" s="536"/>
      <c r="M1755" s="537" t="s">
        <v>151</v>
      </c>
      <c r="N1755" s="537" t="s">
        <v>141</v>
      </c>
      <c r="O1755" s="538">
        <f t="shared" si="28"/>
        <v>-836.21549599353989</v>
      </c>
    </row>
    <row r="1756" spans="1:15" s="225" customFormat="1" ht="47.25">
      <c r="A1756" s="532" t="s">
        <v>406</v>
      </c>
      <c r="B1756" s="533">
        <v>356</v>
      </c>
      <c r="C1756" s="532" t="s">
        <v>425</v>
      </c>
      <c r="D1756" s="532" t="s">
        <v>424</v>
      </c>
      <c r="E1756" s="533">
        <v>3560015</v>
      </c>
      <c r="F1756" s="533">
        <v>2984</v>
      </c>
      <c r="G1756" s="534">
        <v>25780</v>
      </c>
      <c r="H1756" s="533">
        <v>176</v>
      </c>
      <c r="I1756" s="532" t="s">
        <v>409</v>
      </c>
      <c r="J1756" s="532" t="s">
        <v>2015</v>
      </c>
      <c r="K1756" s="535">
        <v>3958.89</v>
      </c>
      <c r="L1756" s="536"/>
      <c r="M1756" s="537" t="s">
        <v>151</v>
      </c>
      <c r="N1756" s="537" t="s">
        <v>141</v>
      </c>
      <c r="O1756" s="538">
        <f t="shared" si="28"/>
        <v>1645.8693564817688</v>
      </c>
    </row>
    <row r="1757" spans="1:15" s="225" customFormat="1" ht="47.25">
      <c r="A1757" s="532" t="s">
        <v>406</v>
      </c>
      <c r="B1757" s="533">
        <v>356</v>
      </c>
      <c r="C1757" s="532" t="s">
        <v>425</v>
      </c>
      <c r="D1757" s="532" t="s">
        <v>424</v>
      </c>
      <c r="E1757" s="533">
        <v>3560015</v>
      </c>
      <c r="F1757" s="533">
        <v>2986</v>
      </c>
      <c r="G1757" s="534">
        <v>25902</v>
      </c>
      <c r="H1757" s="539"/>
      <c r="I1757" s="532" t="s">
        <v>409</v>
      </c>
      <c r="J1757" s="532" t="s">
        <v>2318</v>
      </c>
      <c r="K1757" s="535">
        <v>277.26</v>
      </c>
      <c r="L1757" s="536"/>
      <c r="M1757" s="537" t="s">
        <v>151</v>
      </c>
      <c r="N1757" s="537" t="s">
        <v>141</v>
      </c>
      <c r="O1757" s="538">
        <f t="shared" si="28"/>
        <v>115.2681023666066</v>
      </c>
    </row>
    <row r="1758" spans="1:15" s="225" customFormat="1" ht="47.25">
      <c r="A1758" s="532" t="s">
        <v>406</v>
      </c>
      <c r="B1758" s="533">
        <v>356</v>
      </c>
      <c r="C1758" s="532" t="s">
        <v>425</v>
      </c>
      <c r="D1758" s="532" t="s">
        <v>424</v>
      </c>
      <c r="E1758" s="533">
        <v>3560015</v>
      </c>
      <c r="F1758" s="533">
        <v>2987</v>
      </c>
      <c r="G1758" s="534">
        <v>26145</v>
      </c>
      <c r="H1758" s="533">
        <v>101</v>
      </c>
      <c r="I1758" s="532" t="s">
        <v>409</v>
      </c>
      <c r="J1758" s="532" t="s">
        <v>2016</v>
      </c>
      <c r="K1758" s="535">
        <v>1975.3</v>
      </c>
      <c r="L1758" s="536"/>
      <c r="M1758" s="537" t="s">
        <v>151</v>
      </c>
      <c r="N1758" s="537" t="s">
        <v>141</v>
      </c>
      <c r="O1758" s="538">
        <f t="shared" si="28"/>
        <v>821.21143549288763</v>
      </c>
    </row>
    <row r="1759" spans="1:15" s="225" customFormat="1" ht="47.25">
      <c r="A1759" s="532" t="s">
        <v>406</v>
      </c>
      <c r="B1759" s="533">
        <v>356</v>
      </c>
      <c r="C1759" s="532" t="s">
        <v>425</v>
      </c>
      <c r="D1759" s="532" t="s">
        <v>424</v>
      </c>
      <c r="E1759" s="533">
        <v>3560015</v>
      </c>
      <c r="F1759" s="533">
        <v>2988</v>
      </c>
      <c r="G1759" s="534">
        <v>26329</v>
      </c>
      <c r="H1759" s="539"/>
      <c r="I1759" s="532" t="s">
        <v>409</v>
      </c>
      <c r="J1759" s="532" t="s">
        <v>1995</v>
      </c>
      <c r="K1759" s="535">
        <v>24.72</v>
      </c>
      <c r="L1759" s="536"/>
      <c r="M1759" s="537" t="s">
        <v>151</v>
      </c>
      <c r="N1759" s="537" t="s">
        <v>141</v>
      </c>
      <c r="O1759" s="538">
        <f t="shared" si="28"/>
        <v>10.277095471768432</v>
      </c>
    </row>
    <row r="1760" spans="1:15" s="225" customFormat="1" ht="47.25">
      <c r="A1760" s="532" t="s">
        <v>406</v>
      </c>
      <c r="B1760" s="533">
        <v>356</v>
      </c>
      <c r="C1760" s="532" t="s">
        <v>425</v>
      </c>
      <c r="D1760" s="532" t="s">
        <v>424</v>
      </c>
      <c r="E1760" s="533">
        <v>3560015</v>
      </c>
      <c r="F1760" s="533">
        <v>2989</v>
      </c>
      <c r="G1760" s="534">
        <v>26389</v>
      </c>
      <c r="H1760" s="539"/>
      <c r="I1760" s="532" t="s">
        <v>409</v>
      </c>
      <c r="J1760" s="532" t="s">
        <v>2191</v>
      </c>
      <c r="K1760" s="535">
        <v>43.81</v>
      </c>
      <c r="L1760" s="536"/>
      <c r="M1760" s="537" t="s">
        <v>151</v>
      </c>
      <c r="N1760" s="537" t="s">
        <v>141</v>
      </c>
      <c r="O1760" s="538">
        <f t="shared" si="28"/>
        <v>18.21357413503944</v>
      </c>
    </row>
    <row r="1761" spans="1:15" s="225" customFormat="1" ht="47.25">
      <c r="A1761" s="532" t="s">
        <v>406</v>
      </c>
      <c r="B1761" s="533">
        <v>356</v>
      </c>
      <c r="C1761" s="532" t="s">
        <v>425</v>
      </c>
      <c r="D1761" s="532" t="s">
        <v>424</v>
      </c>
      <c r="E1761" s="533">
        <v>3560015</v>
      </c>
      <c r="F1761" s="533">
        <v>2990</v>
      </c>
      <c r="G1761" s="534">
        <v>26542</v>
      </c>
      <c r="H1761" s="541">
        <v>19</v>
      </c>
      <c r="I1761" s="532" t="s">
        <v>409</v>
      </c>
      <c r="J1761" s="532" t="s">
        <v>2071</v>
      </c>
      <c r="K1761" s="535">
        <v>146.46</v>
      </c>
      <c r="L1761" s="536"/>
      <c r="M1761" s="537" t="s">
        <v>151</v>
      </c>
      <c r="N1761" s="537" t="s">
        <v>141</v>
      </c>
      <c r="O1761" s="538">
        <f t="shared" si="28"/>
        <v>60.889296229579472</v>
      </c>
    </row>
    <row r="1762" spans="1:15" s="225" customFormat="1" ht="47.25">
      <c r="A1762" s="532" t="s">
        <v>406</v>
      </c>
      <c r="B1762" s="533">
        <v>356</v>
      </c>
      <c r="C1762" s="532" t="s">
        <v>425</v>
      </c>
      <c r="D1762" s="532" t="s">
        <v>424</v>
      </c>
      <c r="E1762" s="533">
        <v>3560015</v>
      </c>
      <c r="F1762" s="533">
        <v>2991</v>
      </c>
      <c r="G1762" s="534">
        <v>26542</v>
      </c>
      <c r="H1762" s="533">
        <v>18</v>
      </c>
      <c r="I1762" s="532" t="s">
        <v>409</v>
      </c>
      <c r="J1762" s="532" t="s">
        <v>2018</v>
      </c>
      <c r="K1762" s="535">
        <v>93.79</v>
      </c>
      <c r="L1762" s="536"/>
      <c r="M1762" s="537" t="s">
        <v>151</v>
      </c>
      <c r="N1762" s="537" t="s">
        <v>141</v>
      </c>
      <c r="O1762" s="538">
        <f t="shared" si="28"/>
        <v>38.992264736940179</v>
      </c>
    </row>
    <row r="1763" spans="1:15" s="225" customFormat="1" ht="47.25">
      <c r="A1763" s="532" t="s">
        <v>406</v>
      </c>
      <c r="B1763" s="533">
        <v>356</v>
      </c>
      <c r="C1763" s="532" t="s">
        <v>425</v>
      </c>
      <c r="D1763" s="532" t="s">
        <v>424</v>
      </c>
      <c r="E1763" s="533">
        <v>3560015</v>
      </c>
      <c r="F1763" s="533">
        <v>2992</v>
      </c>
      <c r="G1763" s="534">
        <v>26754</v>
      </c>
      <c r="H1763" s="533">
        <v>20</v>
      </c>
      <c r="I1763" s="532" t="s">
        <v>409</v>
      </c>
      <c r="J1763" s="532" t="s">
        <v>2019</v>
      </c>
      <c r="K1763" s="535">
        <v>225.95</v>
      </c>
      <c r="L1763" s="536"/>
      <c r="M1763" s="537" t="s">
        <v>151</v>
      </c>
      <c r="N1763" s="537" t="s">
        <v>141</v>
      </c>
      <c r="O1763" s="538">
        <f t="shared" si="28"/>
        <v>93.9364774209578</v>
      </c>
    </row>
    <row r="1764" spans="1:15" s="225" customFormat="1" ht="47.25">
      <c r="A1764" s="532" t="s">
        <v>406</v>
      </c>
      <c r="B1764" s="533">
        <v>356</v>
      </c>
      <c r="C1764" s="532" t="s">
        <v>425</v>
      </c>
      <c r="D1764" s="532" t="s">
        <v>424</v>
      </c>
      <c r="E1764" s="533">
        <v>3560015</v>
      </c>
      <c r="F1764" s="533">
        <v>2993</v>
      </c>
      <c r="G1764" s="534">
        <v>26754</v>
      </c>
      <c r="H1764" s="543"/>
      <c r="I1764" s="532" t="s">
        <v>409</v>
      </c>
      <c r="J1764" s="532" t="s">
        <v>2020</v>
      </c>
      <c r="K1764" s="535">
        <v>131.80000000000001</v>
      </c>
      <c r="L1764" s="536"/>
      <c r="M1764" s="537" t="s">
        <v>151</v>
      </c>
      <c r="N1764" s="537" t="s">
        <v>141</v>
      </c>
      <c r="O1764" s="538">
        <f t="shared" si="28"/>
        <v>54.794546245108393</v>
      </c>
    </row>
    <row r="1765" spans="1:15" s="225" customFormat="1" ht="47.25">
      <c r="A1765" s="532" t="s">
        <v>406</v>
      </c>
      <c r="B1765" s="533">
        <v>356</v>
      </c>
      <c r="C1765" s="532" t="s">
        <v>425</v>
      </c>
      <c r="D1765" s="532" t="s">
        <v>424</v>
      </c>
      <c r="E1765" s="533">
        <v>3560015</v>
      </c>
      <c r="F1765" s="533">
        <v>2995</v>
      </c>
      <c r="G1765" s="534">
        <v>27484</v>
      </c>
      <c r="H1765" s="542">
        <v>13</v>
      </c>
      <c r="I1765" s="532" t="s">
        <v>409</v>
      </c>
      <c r="J1765" s="532" t="s">
        <v>2072</v>
      </c>
      <c r="K1765" s="535">
        <v>250.67</v>
      </c>
      <c r="L1765" s="536"/>
      <c r="M1765" s="537" t="s">
        <v>151</v>
      </c>
      <c r="N1765" s="537" t="s">
        <v>141</v>
      </c>
      <c r="O1765" s="538">
        <f t="shared" si="28"/>
        <v>104.21357289272623</v>
      </c>
    </row>
    <row r="1766" spans="1:15" s="225" customFormat="1" ht="47.25">
      <c r="A1766" s="532" t="s">
        <v>406</v>
      </c>
      <c r="B1766" s="533">
        <v>356</v>
      </c>
      <c r="C1766" s="532" t="s">
        <v>425</v>
      </c>
      <c r="D1766" s="532" t="s">
        <v>424</v>
      </c>
      <c r="E1766" s="533">
        <v>3560015</v>
      </c>
      <c r="F1766" s="533">
        <v>2996</v>
      </c>
      <c r="G1766" s="534">
        <v>27484</v>
      </c>
      <c r="H1766" s="533">
        <v>-16</v>
      </c>
      <c r="I1766" s="532" t="s">
        <v>409</v>
      </c>
      <c r="J1766" s="532" t="s">
        <v>2072</v>
      </c>
      <c r="K1766" s="535">
        <v>-232.16</v>
      </c>
      <c r="L1766" s="536"/>
      <c r="M1766" s="537" t="s">
        <v>151</v>
      </c>
      <c r="N1766" s="537" t="s">
        <v>141</v>
      </c>
      <c r="O1766" s="538">
        <f t="shared" si="28"/>
        <v>-96.518223492142354</v>
      </c>
    </row>
    <row r="1767" spans="1:15" s="225" customFormat="1" ht="47.25">
      <c r="A1767" s="532" t="s">
        <v>406</v>
      </c>
      <c r="B1767" s="533">
        <v>356</v>
      </c>
      <c r="C1767" s="532" t="s">
        <v>425</v>
      </c>
      <c r="D1767" s="532" t="s">
        <v>424</v>
      </c>
      <c r="E1767" s="533">
        <v>3560015</v>
      </c>
      <c r="F1767" s="533">
        <v>2997</v>
      </c>
      <c r="G1767" s="534">
        <v>27484</v>
      </c>
      <c r="H1767" s="542">
        <v>9</v>
      </c>
      <c r="I1767" s="532" t="s">
        <v>409</v>
      </c>
      <c r="J1767" s="532" t="s">
        <v>2073</v>
      </c>
      <c r="K1767" s="535">
        <v>68.41</v>
      </c>
      <c r="L1767" s="536"/>
      <c r="M1767" s="537" t="s">
        <v>151</v>
      </c>
      <c r="N1767" s="537" t="s">
        <v>141</v>
      </c>
      <c r="O1767" s="538">
        <f t="shared" si="28"/>
        <v>28.440780793838123</v>
      </c>
    </row>
    <row r="1768" spans="1:15" s="225" customFormat="1" ht="47.25">
      <c r="A1768" s="532" t="s">
        <v>406</v>
      </c>
      <c r="B1768" s="533">
        <v>356</v>
      </c>
      <c r="C1768" s="532" t="s">
        <v>425</v>
      </c>
      <c r="D1768" s="532" t="s">
        <v>424</v>
      </c>
      <c r="E1768" s="533">
        <v>3560015</v>
      </c>
      <c r="F1768" s="533">
        <v>2998</v>
      </c>
      <c r="G1768" s="534">
        <v>27484</v>
      </c>
      <c r="H1768" s="542">
        <v>-6</v>
      </c>
      <c r="I1768" s="532" t="s">
        <v>409</v>
      </c>
      <c r="J1768" s="532" t="s">
        <v>2023</v>
      </c>
      <c r="K1768" s="535">
        <v>-87.06</v>
      </c>
      <c r="L1768" s="536"/>
      <c r="M1768" s="537" t="s">
        <v>151</v>
      </c>
      <c r="N1768" s="537" t="s">
        <v>141</v>
      </c>
      <c r="O1768" s="538">
        <f t="shared" si="28"/>
        <v>-36.194333809553385</v>
      </c>
    </row>
    <row r="1769" spans="1:15" s="225" customFormat="1" ht="47.25">
      <c r="A1769" s="532" t="s">
        <v>406</v>
      </c>
      <c r="B1769" s="533">
        <v>356</v>
      </c>
      <c r="C1769" s="532" t="s">
        <v>425</v>
      </c>
      <c r="D1769" s="532" t="s">
        <v>424</v>
      </c>
      <c r="E1769" s="533">
        <v>3560015</v>
      </c>
      <c r="F1769" s="533">
        <v>2999</v>
      </c>
      <c r="G1769" s="534">
        <v>27667</v>
      </c>
      <c r="H1769" s="533">
        <v>4</v>
      </c>
      <c r="I1769" s="532" t="s">
        <v>409</v>
      </c>
      <c r="J1769" s="532" t="s">
        <v>2024</v>
      </c>
      <c r="K1769" s="535">
        <v>91.11</v>
      </c>
      <c r="L1769" s="536"/>
      <c r="M1769" s="537" t="s">
        <v>151</v>
      </c>
      <c r="N1769" s="537" t="s">
        <v>141</v>
      </c>
      <c r="O1769" s="538">
        <f t="shared" si="28"/>
        <v>37.878081247282438</v>
      </c>
    </row>
    <row r="1770" spans="1:15" s="225" customFormat="1" ht="47.25">
      <c r="A1770" s="532" t="s">
        <v>406</v>
      </c>
      <c r="B1770" s="533">
        <v>356</v>
      </c>
      <c r="C1770" s="532" t="s">
        <v>425</v>
      </c>
      <c r="D1770" s="532" t="s">
        <v>424</v>
      </c>
      <c r="E1770" s="533">
        <v>3560015</v>
      </c>
      <c r="F1770" s="533">
        <v>3000</v>
      </c>
      <c r="G1770" s="534">
        <v>27667</v>
      </c>
      <c r="H1770" s="533">
        <v>82</v>
      </c>
      <c r="I1770" s="532" t="s">
        <v>409</v>
      </c>
      <c r="J1770" s="532" t="s">
        <v>2025</v>
      </c>
      <c r="K1770" s="535">
        <v>2533.7199999999998</v>
      </c>
      <c r="L1770" s="536"/>
      <c r="M1770" s="537" t="s">
        <v>151</v>
      </c>
      <c r="N1770" s="537" t="s">
        <v>141</v>
      </c>
      <c r="O1770" s="538">
        <f t="shared" si="28"/>
        <v>1053.3690266476176</v>
      </c>
    </row>
    <row r="1771" spans="1:15" s="225" customFormat="1" ht="47.25">
      <c r="A1771" s="532" t="s">
        <v>406</v>
      </c>
      <c r="B1771" s="533">
        <v>356</v>
      </c>
      <c r="C1771" s="532" t="s">
        <v>425</v>
      </c>
      <c r="D1771" s="532" t="s">
        <v>424</v>
      </c>
      <c r="E1771" s="533">
        <v>3560015</v>
      </c>
      <c r="F1771" s="533">
        <v>3001</v>
      </c>
      <c r="G1771" s="534">
        <v>27667</v>
      </c>
      <c r="H1771" s="533">
        <v>259</v>
      </c>
      <c r="I1771" s="532" t="s">
        <v>409</v>
      </c>
      <c r="J1771" s="532" t="s">
        <v>2026</v>
      </c>
      <c r="K1771" s="535">
        <v>8056.13</v>
      </c>
      <c r="L1771" s="536"/>
      <c r="M1771" s="537" t="s">
        <v>151</v>
      </c>
      <c r="N1771" s="537" t="s">
        <v>141</v>
      </c>
      <c r="O1771" s="538">
        <f t="shared" si="28"/>
        <v>3349.2563569165782</v>
      </c>
    </row>
    <row r="1772" spans="1:15" s="225" customFormat="1" ht="47.25">
      <c r="A1772" s="532" t="s">
        <v>406</v>
      </c>
      <c r="B1772" s="533">
        <v>356</v>
      </c>
      <c r="C1772" s="532" t="s">
        <v>425</v>
      </c>
      <c r="D1772" s="532" t="s">
        <v>424</v>
      </c>
      <c r="E1772" s="533">
        <v>3560015</v>
      </c>
      <c r="F1772" s="533">
        <v>3002</v>
      </c>
      <c r="G1772" s="534">
        <v>27667</v>
      </c>
      <c r="H1772" s="533">
        <v>127</v>
      </c>
      <c r="I1772" s="532" t="s">
        <v>409</v>
      </c>
      <c r="J1772" s="532" t="s">
        <v>2028</v>
      </c>
      <c r="K1772" s="535">
        <v>5012.7700000000004</v>
      </c>
      <c r="L1772" s="536"/>
      <c r="M1772" s="537" t="s">
        <v>151</v>
      </c>
      <c r="N1772" s="537" t="s">
        <v>141</v>
      </c>
      <c r="O1772" s="538">
        <f t="shared" si="28"/>
        <v>2084.0095415864339</v>
      </c>
    </row>
    <row r="1773" spans="1:15" s="225" customFormat="1" ht="47.25">
      <c r="A1773" s="532" t="s">
        <v>406</v>
      </c>
      <c r="B1773" s="533">
        <v>356</v>
      </c>
      <c r="C1773" s="532" t="s">
        <v>425</v>
      </c>
      <c r="D1773" s="532" t="s">
        <v>424</v>
      </c>
      <c r="E1773" s="533">
        <v>3560015</v>
      </c>
      <c r="F1773" s="533">
        <v>3003</v>
      </c>
      <c r="G1773" s="534">
        <v>27667</v>
      </c>
      <c r="H1773" s="533">
        <v>176</v>
      </c>
      <c r="I1773" s="532" t="s">
        <v>409</v>
      </c>
      <c r="J1773" s="532" t="s">
        <v>2029</v>
      </c>
      <c r="K1773" s="535">
        <v>4891.96</v>
      </c>
      <c r="L1773" s="536"/>
      <c r="M1773" s="537" t="s">
        <v>151</v>
      </c>
      <c r="N1773" s="537" t="s">
        <v>141</v>
      </c>
      <c r="O1773" s="538">
        <f t="shared" si="28"/>
        <v>2033.7839791291383</v>
      </c>
    </row>
    <row r="1774" spans="1:15" s="225" customFormat="1" ht="47.25">
      <c r="A1774" s="532" t="s">
        <v>406</v>
      </c>
      <c r="B1774" s="533">
        <v>356</v>
      </c>
      <c r="C1774" s="532" t="s">
        <v>425</v>
      </c>
      <c r="D1774" s="532" t="s">
        <v>424</v>
      </c>
      <c r="E1774" s="533">
        <v>3560015</v>
      </c>
      <c r="F1774" s="533">
        <v>3004</v>
      </c>
      <c r="G1774" s="534">
        <v>27880</v>
      </c>
      <c r="H1774" s="533">
        <v>74</v>
      </c>
      <c r="I1774" s="532" t="s">
        <v>409</v>
      </c>
      <c r="J1774" s="532" t="s">
        <v>2033</v>
      </c>
      <c r="K1774" s="535">
        <v>1900.77</v>
      </c>
      <c r="L1774" s="536"/>
      <c r="M1774" s="537" t="s">
        <v>151</v>
      </c>
      <c r="N1774" s="537" t="s">
        <v>141</v>
      </c>
      <c r="O1774" s="538">
        <f t="shared" si="28"/>
        <v>790.22632523759228</v>
      </c>
    </row>
    <row r="1775" spans="1:15" s="225" customFormat="1" ht="47.25">
      <c r="A1775" s="532" t="s">
        <v>406</v>
      </c>
      <c r="B1775" s="533">
        <v>356</v>
      </c>
      <c r="C1775" s="532" t="s">
        <v>425</v>
      </c>
      <c r="D1775" s="532" t="s">
        <v>424</v>
      </c>
      <c r="E1775" s="533">
        <v>3560015</v>
      </c>
      <c r="F1775" s="533">
        <v>3005</v>
      </c>
      <c r="G1775" s="534">
        <v>28064</v>
      </c>
      <c r="H1775" s="539"/>
      <c r="I1775" s="532" t="s">
        <v>409</v>
      </c>
      <c r="J1775" s="532" t="s">
        <v>2034</v>
      </c>
      <c r="K1775" s="535">
        <v>116.81</v>
      </c>
      <c r="L1775" s="536"/>
      <c r="M1775" s="537" t="s">
        <v>151</v>
      </c>
      <c r="N1775" s="537" t="s">
        <v>141</v>
      </c>
      <c r="O1775" s="538">
        <f t="shared" si="28"/>
        <v>48.562602024970488</v>
      </c>
    </row>
    <row r="1776" spans="1:15" s="225" customFormat="1" ht="47.25">
      <c r="A1776" s="532" t="s">
        <v>406</v>
      </c>
      <c r="B1776" s="533">
        <v>356</v>
      </c>
      <c r="C1776" s="532" t="s">
        <v>425</v>
      </c>
      <c r="D1776" s="532" t="s">
        <v>424</v>
      </c>
      <c r="E1776" s="533">
        <v>3560015</v>
      </c>
      <c r="F1776" s="533">
        <v>3006</v>
      </c>
      <c r="G1776" s="534">
        <v>28064</v>
      </c>
      <c r="H1776" s="533">
        <v>45</v>
      </c>
      <c r="I1776" s="532" t="s">
        <v>409</v>
      </c>
      <c r="J1776" s="532" t="s">
        <v>2035</v>
      </c>
      <c r="K1776" s="535">
        <v>898.92</v>
      </c>
      <c r="L1776" s="536"/>
      <c r="M1776" s="537" t="s">
        <v>151</v>
      </c>
      <c r="N1776" s="537" t="s">
        <v>141</v>
      </c>
      <c r="O1776" s="538">
        <f t="shared" si="28"/>
        <v>373.71709795639475</v>
      </c>
    </row>
    <row r="1777" spans="1:15" s="225" customFormat="1" ht="47.25">
      <c r="A1777" s="532" t="s">
        <v>406</v>
      </c>
      <c r="B1777" s="533">
        <v>356</v>
      </c>
      <c r="C1777" s="532" t="s">
        <v>425</v>
      </c>
      <c r="D1777" s="532" t="s">
        <v>424</v>
      </c>
      <c r="E1777" s="533">
        <v>3560015</v>
      </c>
      <c r="F1777" s="533">
        <v>3007</v>
      </c>
      <c r="G1777" s="534">
        <v>28033</v>
      </c>
      <c r="H1777" s="539"/>
      <c r="I1777" s="532" t="s">
        <v>409</v>
      </c>
      <c r="J1777" s="532" t="s">
        <v>2321</v>
      </c>
      <c r="K1777" s="535">
        <v>-32.76</v>
      </c>
      <c r="L1777" s="536"/>
      <c r="M1777" s="537" t="s">
        <v>151</v>
      </c>
      <c r="N1777" s="537" t="s">
        <v>141</v>
      </c>
      <c r="O1777" s="538">
        <f t="shared" si="28"/>
        <v>-13.619645940741659</v>
      </c>
    </row>
    <row r="1778" spans="1:15" s="225" customFormat="1" ht="47.25">
      <c r="A1778" s="532" t="s">
        <v>406</v>
      </c>
      <c r="B1778" s="533">
        <v>356</v>
      </c>
      <c r="C1778" s="532" t="s">
        <v>425</v>
      </c>
      <c r="D1778" s="532" t="s">
        <v>424</v>
      </c>
      <c r="E1778" s="533">
        <v>3560015</v>
      </c>
      <c r="F1778" s="533">
        <v>3008</v>
      </c>
      <c r="G1778" s="534">
        <v>28306</v>
      </c>
      <c r="H1778" s="533">
        <v>284</v>
      </c>
      <c r="I1778" s="532" t="s">
        <v>409</v>
      </c>
      <c r="J1778" s="532" t="s">
        <v>2343</v>
      </c>
      <c r="K1778" s="535">
        <v>10050.33</v>
      </c>
      <c r="L1778" s="536"/>
      <c r="M1778" s="537" t="s">
        <v>151</v>
      </c>
      <c r="N1778" s="537" t="s">
        <v>141</v>
      </c>
      <c r="O1778" s="538">
        <f t="shared" si="28"/>
        <v>4178.3252804522017</v>
      </c>
    </row>
    <row r="1779" spans="1:15" s="225" customFormat="1" ht="47.25">
      <c r="A1779" s="532" t="s">
        <v>406</v>
      </c>
      <c r="B1779" s="533">
        <v>356</v>
      </c>
      <c r="C1779" s="532" t="s">
        <v>425</v>
      </c>
      <c r="D1779" s="532" t="s">
        <v>424</v>
      </c>
      <c r="E1779" s="533">
        <v>3560015</v>
      </c>
      <c r="F1779" s="533">
        <v>3009</v>
      </c>
      <c r="G1779" s="534">
        <v>28429</v>
      </c>
      <c r="H1779" s="533">
        <v>-6</v>
      </c>
      <c r="I1779" s="532" t="s">
        <v>409</v>
      </c>
      <c r="J1779" s="532" t="s">
        <v>2036</v>
      </c>
      <c r="K1779" s="535">
        <v>-45.48</v>
      </c>
      <c r="L1779" s="536"/>
      <c r="M1779" s="537" t="s">
        <v>151</v>
      </c>
      <c r="N1779" s="537" t="s">
        <v>141</v>
      </c>
      <c r="O1779" s="538">
        <f t="shared" si="28"/>
        <v>-18.907860115535122</v>
      </c>
    </row>
    <row r="1780" spans="1:15" s="225" customFormat="1" ht="47.25">
      <c r="A1780" s="532" t="s">
        <v>406</v>
      </c>
      <c r="B1780" s="533">
        <v>356</v>
      </c>
      <c r="C1780" s="532" t="s">
        <v>425</v>
      </c>
      <c r="D1780" s="532" t="s">
        <v>424</v>
      </c>
      <c r="E1780" s="533">
        <v>3560015</v>
      </c>
      <c r="F1780" s="533">
        <v>3018</v>
      </c>
      <c r="G1780" s="534">
        <v>28975</v>
      </c>
      <c r="H1780" s="533">
        <v>4</v>
      </c>
      <c r="I1780" s="532" t="s">
        <v>409</v>
      </c>
      <c r="J1780" s="532" t="s">
        <v>2040</v>
      </c>
      <c r="K1780" s="535">
        <v>20.23</v>
      </c>
      <c r="L1780" s="536"/>
      <c r="M1780" s="537" t="s">
        <v>151</v>
      </c>
      <c r="N1780" s="537" t="s">
        <v>141</v>
      </c>
      <c r="O1780" s="538">
        <f t="shared" si="28"/>
        <v>8.4104223864836314</v>
      </c>
    </row>
    <row r="1781" spans="1:15" s="225" customFormat="1" ht="47.25">
      <c r="A1781" s="532" t="s">
        <v>406</v>
      </c>
      <c r="B1781" s="533">
        <v>356</v>
      </c>
      <c r="C1781" s="532" t="s">
        <v>425</v>
      </c>
      <c r="D1781" s="532" t="s">
        <v>424</v>
      </c>
      <c r="E1781" s="533">
        <v>3560015</v>
      </c>
      <c r="F1781" s="533">
        <v>3036</v>
      </c>
      <c r="G1781" s="534">
        <v>30925</v>
      </c>
      <c r="H1781" s="533">
        <v>-9</v>
      </c>
      <c r="I1781" s="532" t="s">
        <v>409</v>
      </c>
      <c r="J1781" s="532" t="s">
        <v>2036</v>
      </c>
      <c r="K1781" s="535">
        <v>-132.9</v>
      </c>
      <c r="L1781" s="536"/>
      <c r="M1781" s="537" t="s">
        <v>151</v>
      </c>
      <c r="N1781" s="537" t="s">
        <v>141</v>
      </c>
      <c r="O1781" s="538">
        <f t="shared" si="28"/>
        <v>-55.251860363997757</v>
      </c>
    </row>
    <row r="1782" spans="1:15" s="225" customFormat="1" ht="47.25">
      <c r="A1782" s="532" t="s">
        <v>406</v>
      </c>
      <c r="B1782" s="533">
        <v>356</v>
      </c>
      <c r="C1782" s="532" t="s">
        <v>425</v>
      </c>
      <c r="D1782" s="532" t="s">
        <v>424</v>
      </c>
      <c r="E1782" s="533">
        <v>3560015</v>
      </c>
      <c r="F1782" s="533">
        <v>3044</v>
      </c>
      <c r="G1782" s="534">
        <v>31746</v>
      </c>
      <c r="H1782" s="539"/>
      <c r="I1782" s="532" t="s">
        <v>409</v>
      </c>
      <c r="J1782" s="532" t="s">
        <v>2344</v>
      </c>
      <c r="K1782" s="535">
        <v>-67.48</v>
      </c>
      <c r="L1782" s="536"/>
      <c r="M1782" s="537" t="s">
        <v>151</v>
      </c>
      <c r="N1782" s="537" t="s">
        <v>141</v>
      </c>
      <c r="O1782" s="538">
        <f t="shared" si="28"/>
        <v>-28.054142493322566</v>
      </c>
    </row>
    <row r="1783" spans="1:15" s="225" customFormat="1" ht="47.25">
      <c r="A1783" s="532" t="s">
        <v>406</v>
      </c>
      <c r="B1783" s="533">
        <v>356</v>
      </c>
      <c r="C1783" s="532" t="s">
        <v>425</v>
      </c>
      <c r="D1783" s="532" t="s">
        <v>424</v>
      </c>
      <c r="E1783" s="533">
        <v>3560015</v>
      </c>
      <c r="F1783" s="533">
        <v>3045</v>
      </c>
      <c r="G1783" s="534">
        <v>31746</v>
      </c>
      <c r="H1783" s="539"/>
      <c r="I1783" s="532" t="s">
        <v>409</v>
      </c>
      <c r="J1783" s="532" t="s">
        <v>2345</v>
      </c>
      <c r="K1783" s="535">
        <v>226.57</v>
      </c>
      <c r="L1783" s="536"/>
      <c r="M1783" s="537" t="s">
        <v>151</v>
      </c>
      <c r="N1783" s="537" t="s">
        <v>141</v>
      </c>
      <c r="O1783" s="538">
        <f t="shared" si="28"/>
        <v>94.194236287968181</v>
      </c>
    </row>
    <row r="1784" spans="1:15" s="225" customFormat="1" ht="47.25">
      <c r="A1784" s="532" t="s">
        <v>406</v>
      </c>
      <c r="B1784" s="533">
        <v>356</v>
      </c>
      <c r="C1784" s="532" t="s">
        <v>425</v>
      </c>
      <c r="D1784" s="532" t="s">
        <v>2346</v>
      </c>
      <c r="E1784" s="533">
        <v>3560016</v>
      </c>
      <c r="F1784" s="533">
        <v>3049</v>
      </c>
      <c r="G1784" s="534">
        <v>25262</v>
      </c>
      <c r="H1784" s="533">
        <v>10</v>
      </c>
      <c r="I1784" s="532" t="s">
        <v>409</v>
      </c>
      <c r="J1784" s="532" t="s">
        <v>2204</v>
      </c>
      <c r="K1784" s="535">
        <v>13981.83</v>
      </c>
      <c r="L1784" s="536"/>
      <c r="M1784" s="537" t="s">
        <v>151</v>
      </c>
      <c r="N1784" s="537" t="s">
        <v>141</v>
      </c>
      <c r="O1784" s="538">
        <f t="shared" si="28"/>
        <v>5812.8075153736245</v>
      </c>
    </row>
    <row r="1785" spans="1:15" s="225" customFormat="1" ht="47.25">
      <c r="A1785" s="532" t="s">
        <v>406</v>
      </c>
      <c r="B1785" s="533">
        <v>356</v>
      </c>
      <c r="C1785" s="532" t="s">
        <v>425</v>
      </c>
      <c r="D1785" s="532" t="s">
        <v>2346</v>
      </c>
      <c r="E1785" s="533">
        <v>3560016</v>
      </c>
      <c r="F1785" s="533">
        <v>3050</v>
      </c>
      <c r="G1785" s="534">
        <v>25262</v>
      </c>
      <c r="H1785" s="539"/>
      <c r="I1785" s="532" t="s">
        <v>409</v>
      </c>
      <c r="J1785" s="532" t="s">
        <v>2347</v>
      </c>
      <c r="K1785" s="535">
        <v>1770.12</v>
      </c>
      <c r="L1785" s="536"/>
      <c r="M1785" s="537" t="s">
        <v>151</v>
      </c>
      <c r="N1785" s="537" t="s">
        <v>141</v>
      </c>
      <c r="O1785" s="538">
        <f t="shared" si="28"/>
        <v>735.90988011677734</v>
      </c>
    </row>
    <row r="1786" spans="1:15" s="225" customFormat="1" ht="47.25">
      <c r="A1786" s="532" t="s">
        <v>406</v>
      </c>
      <c r="B1786" s="533">
        <v>356</v>
      </c>
      <c r="C1786" s="532" t="s">
        <v>425</v>
      </c>
      <c r="D1786" s="532" t="s">
        <v>2346</v>
      </c>
      <c r="E1786" s="533">
        <v>3560016</v>
      </c>
      <c r="F1786" s="533">
        <v>3051</v>
      </c>
      <c r="G1786" s="534">
        <v>26329</v>
      </c>
      <c r="H1786" s="539"/>
      <c r="I1786" s="532" t="s">
        <v>409</v>
      </c>
      <c r="J1786" s="532" t="s">
        <v>1995</v>
      </c>
      <c r="K1786" s="535">
        <v>22.46</v>
      </c>
      <c r="L1786" s="536"/>
      <c r="M1786" s="537" t="s">
        <v>151</v>
      </c>
      <c r="N1786" s="537" t="s">
        <v>141</v>
      </c>
      <c r="O1786" s="538">
        <f t="shared" si="28"/>
        <v>9.337522827504813</v>
      </c>
    </row>
    <row r="1787" spans="1:15" s="225" customFormat="1" ht="47.25">
      <c r="A1787" s="532" t="s">
        <v>406</v>
      </c>
      <c r="B1787" s="533">
        <v>356</v>
      </c>
      <c r="C1787" s="532" t="s">
        <v>425</v>
      </c>
      <c r="D1787" s="532" t="s">
        <v>2346</v>
      </c>
      <c r="E1787" s="533">
        <v>3560016</v>
      </c>
      <c r="F1787" s="533">
        <v>3058</v>
      </c>
      <c r="G1787" s="534">
        <v>30925</v>
      </c>
      <c r="H1787" s="533">
        <v>-1</v>
      </c>
      <c r="I1787" s="532" t="s">
        <v>409</v>
      </c>
      <c r="J1787" s="532" t="s">
        <v>2036</v>
      </c>
      <c r="K1787" s="535">
        <v>-1508.61</v>
      </c>
      <c r="L1787" s="536"/>
      <c r="M1787" s="537" t="s">
        <v>151</v>
      </c>
      <c r="N1787" s="537" t="s">
        <v>141</v>
      </c>
      <c r="O1787" s="538">
        <f t="shared" si="28"/>
        <v>-627.18968445245036</v>
      </c>
    </row>
    <row r="1788" spans="1:15" s="225" customFormat="1" ht="47.25">
      <c r="A1788" s="532" t="s">
        <v>406</v>
      </c>
      <c r="B1788" s="533">
        <v>356</v>
      </c>
      <c r="C1788" s="532" t="s">
        <v>425</v>
      </c>
      <c r="D1788" s="532" t="s">
        <v>2346</v>
      </c>
      <c r="E1788" s="533">
        <v>3560016</v>
      </c>
      <c r="F1788" s="533">
        <v>9339</v>
      </c>
      <c r="G1788" s="534">
        <v>35976</v>
      </c>
      <c r="H1788" s="533">
        <v>-1</v>
      </c>
      <c r="I1788" s="532" t="s">
        <v>409</v>
      </c>
      <c r="J1788" s="532" t="s">
        <v>2348</v>
      </c>
      <c r="K1788" s="535">
        <v>-1455.04</v>
      </c>
      <c r="L1788" s="536"/>
      <c r="M1788" s="537" t="s">
        <v>151</v>
      </c>
      <c r="N1788" s="537" t="s">
        <v>141</v>
      </c>
      <c r="O1788" s="538">
        <f t="shared" si="28"/>
        <v>-604.91848686253797</v>
      </c>
    </row>
    <row r="1789" spans="1:15" s="225" customFormat="1" ht="47.25">
      <c r="A1789" s="532" t="s">
        <v>406</v>
      </c>
      <c r="B1789" s="533">
        <v>356</v>
      </c>
      <c r="C1789" s="532" t="s">
        <v>425</v>
      </c>
      <c r="D1789" s="532" t="s">
        <v>462</v>
      </c>
      <c r="E1789" s="533">
        <v>3560017</v>
      </c>
      <c r="F1789" s="533">
        <v>3059</v>
      </c>
      <c r="G1789" s="534">
        <v>24958</v>
      </c>
      <c r="H1789" s="533">
        <v>6</v>
      </c>
      <c r="I1789" s="532" t="s">
        <v>409</v>
      </c>
      <c r="J1789" s="532" t="s">
        <v>2204</v>
      </c>
      <c r="K1789" s="535">
        <v>13845.29</v>
      </c>
      <c r="L1789" s="536"/>
      <c r="M1789" s="537" t="s">
        <v>151</v>
      </c>
      <c r="N1789" s="537" t="s">
        <v>141</v>
      </c>
      <c r="O1789" s="538">
        <f t="shared" si="28"/>
        <v>5756.0423610162115</v>
      </c>
    </row>
    <row r="1790" spans="1:15" s="225" customFormat="1" ht="47.25">
      <c r="A1790" s="532" t="s">
        <v>406</v>
      </c>
      <c r="B1790" s="533">
        <v>356</v>
      </c>
      <c r="C1790" s="532" t="s">
        <v>425</v>
      </c>
      <c r="D1790" s="532" t="s">
        <v>462</v>
      </c>
      <c r="E1790" s="533">
        <v>3560017</v>
      </c>
      <c r="F1790" s="533">
        <v>3060</v>
      </c>
      <c r="G1790" s="534">
        <v>24958</v>
      </c>
      <c r="H1790" s="533">
        <v>1</v>
      </c>
      <c r="I1790" s="532" t="s">
        <v>409</v>
      </c>
      <c r="J1790" s="532" t="s">
        <v>2000</v>
      </c>
      <c r="K1790" s="535">
        <v>1897.22</v>
      </c>
      <c r="L1790" s="536"/>
      <c r="M1790" s="537" t="s">
        <v>151</v>
      </c>
      <c r="N1790" s="537" t="s">
        <v>141</v>
      </c>
      <c r="O1790" s="538">
        <f t="shared" si="28"/>
        <v>788.75044785390389</v>
      </c>
    </row>
    <row r="1791" spans="1:15" s="225" customFormat="1" ht="47.25">
      <c r="A1791" s="532" t="s">
        <v>406</v>
      </c>
      <c r="B1791" s="533">
        <v>356</v>
      </c>
      <c r="C1791" s="532" t="s">
        <v>425</v>
      </c>
      <c r="D1791" s="532" t="s">
        <v>462</v>
      </c>
      <c r="E1791" s="533">
        <v>3560017</v>
      </c>
      <c r="F1791" s="533">
        <v>3062</v>
      </c>
      <c r="G1791" s="534">
        <v>25262</v>
      </c>
      <c r="H1791" s="539"/>
      <c r="I1791" s="532" t="s">
        <v>409</v>
      </c>
      <c r="J1791" s="532" t="s">
        <v>2068</v>
      </c>
      <c r="K1791" s="535">
        <v>2153.9499999999998</v>
      </c>
      <c r="L1791" s="536"/>
      <c r="M1791" s="537" t="s">
        <v>151</v>
      </c>
      <c r="N1791" s="537" t="s">
        <v>141</v>
      </c>
      <c r="O1791" s="538">
        <f t="shared" si="28"/>
        <v>895.48340580160243</v>
      </c>
    </row>
    <row r="1792" spans="1:15" s="225" customFormat="1" ht="47.25">
      <c r="A1792" s="532" t="s">
        <v>406</v>
      </c>
      <c r="B1792" s="533">
        <v>356</v>
      </c>
      <c r="C1792" s="532" t="s">
        <v>425</v>
      </c>
      <c r="D1792" s="532" t="s">
        <v>462</v>
      </c>
      <c r="E1792" s="533">
        <v>3560017</v>
      </c>
      <c r="F1792" s="533">
        <v>3066</v>
      </c>
      <c r="G1792" s="534">
        <v>25507</v>
      </c>
      <c r="H1792" s="533">
        <v>2</v>
      </c>
      <c r="I1792" s="532" t="s">
        <v>409</v>
      </c>
      <c r="J1792" s="532" t="s">
        <v>2349</v>
      </c>
      <c r="K1792" s="535">
        <v>1529.01</v>
      </c>
      <c r="L1792" s="536"/>
      <c r="M1792" s="537" t="s">
        <v>151</v>
      </c>
      <c r="N1792" s="537" t="s">
        <v>141</v>
      </c>
      <c r="O1792" s="538">
        <f t="shared" si="28"/>
        <v>635.67078265730777</v>
      </c>
    </row>
    <row r="1793" spans="1:15" s="225" customFormat="1" ht="47.25">
      <c r="A1793" s="532" t="s">
        <v>406</v>
      </c>
      <c r="B1793" s="533">
        <v>356</v>
      </c>
      <c r="C1793" s="532" t="s">
        <v>425</v>
      </c>
      <c r="D1793" s="532" t="s">
        <v>462</v>
      </c>
      <c r="E1793" s="533">
        <v>3560017</v>
      </c>
      <c r="F1793" s="533">
        <v>3068</v>
      </c>
      <c r="G1793" s="534">
        <v>26145</v>
      </c>
      <c r="H1793" s="533">
        <v>1</v>
      </c>
      <c r="I1793" s="532" t="s">
        <v>409</v>
      </c>
      <c r="J1793" s="532" t="s">
        <v>2350</v>
      </c>
      <c r="K1793" s="535">
        <v>6721.37</v>
      </c>
      <c r="L1793" s="536"/>
      <c r="M1793" s="537" t="s">
        <v>151</v>
      </c>
      <c r="N1793" s="537" t="s">
        <v>141</v>
      </c>
      <c r="O1793" s="538">
        <f t="shared" si="28"/>
        <v>2794.3430902540526</v>
      </c>
    </row>
    <row r="1794" spans="1:15" s="225" customFormat="1" ht="47.25">
      <c r="A1794" s="532" t="s">
        <v>406</v>
      </c>
      <c r="B1794" s="533">
        <v>356</v>
      </c>
      <c r="C1794" s="532" t="s">
        <v>425</v>
      </c>
      <c r="D1794" s="532" t="s">
        <v>462</v>
      </c>
      <c r="E1794" s="533">
        <v>3560017</v>
      </c>
      <c r="F1794" s="533">
        <v>3069</v>
      </c>
      <c r="G1794" s="534">
        <v>26329</v>
      </c>
      <c r="H1794" s="539"/>
      <c r="I1794" s="532" t="s">
        <v>409</v>
      </c>
      <c r="J1794" s="532" t="s">
        <v>1995</v>
      </c>
      <c r="K1794" s="535">
        <v>22.25</v>
      </c>
      <c r="L1794" s="536"/>
      <c r="M1794" s="537" t="s">
        <v>151</v>
      </c>
      <c r="N1794" s="537" t="s">
        <v>141</v>
      </c>
      <c r="O1794" s="538">
        <f t="shared" si="28"/>
        <v>9.250217404807751</v>
      </c>
    </row>
    <row r="1795" spans="1:15" s="225" customFormat="1" ht="47.25">
      <c r="A1795" s="532" t="s">
        <v>406</v>
      </c>
      <c r="B1795" s="533">
        <v>356</v>
      </c>
      <c r="C1795" s="532" t="s">
        <v>425</v>
      </c>
      <c r="D1795" s="532" t="s">
        <v>462</v>
      </c>
      <c r="E1795" s="533">
        <v>3560017</v>
      </c>
      <c r="F1795" s="533">
        <v>3075</v>
      </c>
      <c r="G1795" s="534">
        <v>26542</v>
      </c>
      <c r="H1795" s="539"/>
      <c r="I1795" s="532" t="s">
        <v>409</v>
      </c>
      <c r="J1795" s="532" t="s">
        <v>2351</v>
      </c>
      <c r="K1795" s="535">
        <v>-576.89</v>
      </c>
      <c r="L1795" s="536"/>
      <c r="M1795" s="537" t="s">
        <v>151</v>
      </c>
      <c r="N1795" s="537" t="s">
        <v>141</v>
      </c>
      <c r="O1795" s="538">
        <f t="shared" si="28"/>
        <v>-239.83631095099071</v>
      </c>
    </row>
    <row r="1796" spans="1:15" s="225" customFormat="1" ht="47.25">
      <c r="A1796" s="532" t="s">
        <v>406</v>
      </c>
      <c r="B1796" s="533">
        <v>356</v>
      </c>
      <c r="C1796" s="532" t="s">
        <v>425</v>
      </c>
      <c r="D1796" s="532" t="s">
        <v>462</v>
      </c>
      <c r="E1796" s="533">
        <v>3560017</v>
      </c>
      <c r="F1796" s="533">
        <v>3076</v>
      </c>
      <c r="G1796" s="534">
        <v>27210</v>
      </c>
      <c r="H1796" s="533">
        <v>-1</v>
      </c>
      <c r="I1796" s="532" t="s">
        <v>409</v>
      </c>
      <c r="J1796" s="532" t="s">
        <v>2352</v>
      </c>
      <c r="K1796" s="535">
        <v>-1153.77</v>
      </c>
      <c r="L1796" s="536"/>
      <c r="M1796" s="537" t="s">
        <v>151</v>
      </c>
      <c r="N1796" s="537" t="s">
        <v>141</v>
      </c>
      <c r="O1796" s="538">
        <f t="shared" si="28"/>
        <v>-479.6684645009006</v>
      </c>
    </row>
    <row r="1797" spans="1:15" s="225" customFormat="1" ht="47.25">
      <c r="A1797" s="532" t="s">
        <v>406</v>
      </c>
      <c r="B1797" s="533">
        <v>356</v>
      </c>
      <c r="C1797" s="532" t="s">
        <v>425</v>
      </c>
      <c r="D1797" s="532" t="s">
        <v>462</v>
      </c>
      <c r="E1797" s="533">
        <v>3560017</v>
      </c>
      <c r="F1797" s="533">
        <v>3077</v>
      </c>
      <c r="G1797" s="534">
        <v>27210</v>
      </c>
      <c r="H1797" s="533">
        <v>-2</v>
      </c>
      <c r="I1797" s="532" t="s">
        <v>409</v>
      </c>
      <c r="J1797" s="532" t="s">
        <v>2353</v>
      </c>
      <c r="K1797" s="535">
        <v>-576.89</v>
      </c>
      <c r="L1797" s="536"/>
      <c r="M1797" s="537" t="s">
        <v>151</v>
      </c>
      <c r="N1797" s="537" t="s">
        <v>141</v>
      </c>
      <c r="O1797" s="538">
        <f t="shared" si="28"/>
        <v>-239.83631095099071</v>
      </c>
    </row>
    <row r="1798" spans="1:15" s="225" customFormat="1" ht="47.25">
      <c r="A1798" s="532" t="s">
        <v>406</v>
      </c>
      <c r="B1798" s="533">
        <v>356</v>
      </c>
      <c r="C1798" s="532" t="s">
        <v>425</v>
      </c>
      <c r="D1798" s="532" t="s">
        <v>462</v>
      </c>
      <c r="E1798" s="533">
        <v>3560017</v>
      </c>
      <c r="F1798" s="533">
        <v>3078</v>
      </c>
      <c r="G1798" s="534">
        <v>27880</v>
      </c>
      <c r="H1798" s="533">
        <v>1</v>
      </c>
      <c r="I1798" s="532" t="s">
        <v>409</v>
      </c>
      <c r="J1798" s="532" t="s">
        <v>2354</v>
      </c>
      <c r="K1798" s="535">
        <v>5310.01</v>
      </c>
      <c r="L1798" s="536"/>
      <c r="M1798" s="537" t="s">
        <v>151</v>
      </c>
      <c r="N1798" s="537" t="s">
        <v>141</v>
      </c>
      <c r="O1798" s="538">
        <f t="shared" si="28"/>
        <v>2207.5841313125038</v>
      </c>
    </row>
    <row r="1799" spans="1:15" s="225" customFormat="1" ht="47.25">
      <c r="A1799" s="532" t="s">
        <v>406</v>
      </c>
      <c r="B1799" s="533">
        <v>356</v>
      </c>
      <c r="C1799" s="532" t="s">
        <v>425</v>
      </c>
      <c r="D1799" s="532" t="s">
        <v>462</v>
      </c>
      <c r="E1799" s="533">
        <v>3560017</v>
      </c>
      <c r="F1799" s="533">
        <v>3083</v>
      </c>
      <c r="G1799" s="534">
        <v>28033</v>
      </c>
      <c r="H1799" s="533">
        <v>-1</v>
      </c>
      <c r="I1799" s="532" t="s">
        <v>409</v>
      </c>
      <c r="J1799" s="532" t="s">
        <v>2355</v>
      </c>
      <c r="K1799" s="535">
        <v>-1222.5999999999999</v>
      </c>
      <c r="L1799" s="536"/>
      <c r="M1799" s="537" t="s">
        <v>151</v>
      </c>
      <c r="N1799" s="537" t="s">
        <v>141</v>
      </c>
      <c r="O1799" s="538">
        <f t="shared" si="28"/>
        <v>-508.2838561401328</v>
      </c>
    </row>
    <row r="1800" spans="1:15" s="225" customFormat="1" ht="47.25">
      <c r="A1800" s="532" t="s">
        <v>406</v>
      </c>
      <c r="B1800" s="533">
        <v>356</v>
      </c>
      <c r="C1800" s="532" t="s">
        <v>425</v>
      </c>
      <c r="D1800" s="532" t="s">
        <v>462</v>
      </c>
      <c r="E1800" s="533">
        <v>3560017</v>
      </c>
      <c r="F1800" s="533">
        <v>3084</v>
      </c>
      <c r="G1800" s="534">
        <v>28459</v>
      </c>
      <c r="H1800" s="533">
        <v>-1</v>
      </c>
      <c r="I1800" s="532" t="s">
        <v>409</v>
      </c>
      <c r="J1800" s="532" t="s">
        <v>2339</v>
      </c>
      <c r="K1800" s="535">
        <v>-6721.37</v>
      </c>
      <c r="L1800" s="536"/>
      <c r="M1800" s="537" t="s">
        <v>151</v>
      </c>
      <c r="N1800" s="537" t="s">
        <v>141</v>
      </c>
      <c r="O1800" s="538">
        <f t="shared" si="28"/>
        <v>-2794.3430902540526</v>
      </c>
    </row>
    <row r="1801" spans="1:15" s="225" customFormat="1" ht="47.25">
      <c r="A1801" s="532" t="s">
        <v>406</v>
      </c>
      <c r="B1801" s="533">
        <v>356</v>
      </c>
      <c r="C1801" s="532" t="s">
        <v>425</v>
      </c>
      <c r="D1801" s="532" t="s">
        <v>462</v>
      </c>
      <c r="E1801" s="533">
        <v>3560017</v>
      </c>
      <c r="F1801" s="533">
        <v>8337</v>
      </c>
      <c r="G1801" s="534">
        <v>35795</v>
      </c>
      <c r="H1801" s="533">
        <v>2</v>
      </c>
      <c r="I1801" s="532" t="s">
        <v>409</v>
      </c>
      <c r="J1801" s="532" t="s">
        <v>2356</v>
      </c>
      <c r="K1801" s="535">
        <v>13175.56</v>
      </c>
      <c r="L1801" s="536"/>
      <c r="M1801" s="537" t="s">
        <v>151</v>
      </c>
      <c r="N1801" s="537" t="s">
        <v>141</v>
      </c>
      <c r="O1801" s="538">
        <f t="shared" si="28"/>
        <v>5477.6087384309576</v>
      </c>
    </row>
    <row r="1802" spans="1:15" s="225" customFormat="1" ht="47.25">
      <c r="A1802" s="532" t="s">
        <v>406</v>
      </c>
      <c r="B1802" s="533">
        <v>356</v>
      </c>
      <c r="C1802" s="532" t="s">
        <v>425</v>
      </c>
      <c r="D1802" s="532" t="s">
        <v>462</v>
      </c>
      <c r="E1802" s="533">
        <v>3560017</v>
      </c>
      <c r="F1802" s="533">
        <v>8345</v>
      </c>
      <c r="G1802" s="534">
        <v>35795</v>
      </c>
      <c r="H1802" s="533">
        <v>1</v>
      </c>
      <c r="I1802" s="532" t="s">
        <v>409</v>
      </c>
      <c r="J1802" s="532" t="s">
        <v>2357</v>
      </c>
      <c r="K1802" s="535">
        <v>9314.75</v>
      </c>
      <c r="L1802" s="536"/>
      <c r="M1802" s="537" t="s">
        <v>151</v>
      </c>
      <c r="N1802" s="537" t="s">
        <v>141</v>
      </c>
      <c r="O1802" s="538">
        <f t="shared" si="28"/>
        <v>3872.5151717497974</v>
      </c>
    </row>
    <row r="1803" spans="1:15" s="225" customFormat="1" ht="47.25">
      <c r="A1803" s="532" t="s">
        <v>406</v>
      </c>
      <c r="B1803" s="533">
        <v>356</v>
      </c>
      <c r="C1803" s="532" t="s">
        <v>425</v>
      </c>
      <c r="D1803" s="532" t="s">
        <v>2358</v>
      </c>
      <c r="E1803" s="533">
        <v>3560021</v>
      </c>
      <c r="F1803" s="533">
        <v>3096</v>
      </c>
      <c r="G1803" s="534">
        <v>25507</v>
      </c>
      <c r="H1803" s="533">
        <v>2</v>
      </c>
      <c r="I1803" s="532" t="s">
        <v>409</v>
      </c>
      <c r="J1803" s="532" t="s">
        <v>2008</v>
      </c>
      <c r="K1803" s="535">
        <v>231.11</v>
      </c>
      <c r="L1803" s="536"/>
      <c r="M1803" s="537" t="s">
        <v>151</v>
      </c>
      <c r="N1803" s="537" t="s">
        <v>141</v>
      </c>
      <c r="O1803" s="538">
        <f t="shared" si="28"/>
        <v>96.081696378657057</v>
      </c>
    </row>
    <row r="1804" spans="1:15" s="225" customFormat="1" ht="47.25">
      <c r="A1804" s="532" t="s">
        <v>406</v>
      </c>
      <c r="B1804" s="533">
        <v>356</v>
      </c>
      <c r="C1804" s="532" t="s">
        <v>425</v>
      </c>
      <c r="D1804" s="532" t="s">
        <v>2359</v>
      </c>
      <c r="E1804" s="533">
        <v>3560025</v>
      </c>
      <c r="F1804" s="533">
        <v>3104</v>
      </c>
      <c r="G1804" s="534">
        <v>25262</v>
      </c>
      <c r="H1804" s="533">
        <v>3</v>
      </c>
      <c r="I1804" s="532" t="s">
        <v>409</v>
      </c>
      <c r="J1804" s="532" t="s">
        <v>2204</v>
      </c>
      <c r="K1804" s="535">
        <v>1649.93</v>
      </c>
      <c r="L1804" s="536"/>
      <c r="M1804" s="537" t="s">
        <v>151</v>
      </c>
      <c r="N1804" s="537" t="s">
        <v>141</v>
      </c>
      <c r="O1804" s="538">
        <f t="shared" si="28"/>
        <v>685.94207652649231</v>
      </c>
    </row>
    <row r="1805" spans="1:15" s="225" customFormat="1" ht="47.25">
      <c r="A1805" s="532" t="s">
        <v>406</v>
      </c>
      <c r="B1805" s="533">
        <v>356</v>
      </c>
      <c r="C1805" s="532" t="s">
        <v>425</v>
      </c>
      <c r="D1805" s="532" t="s">
        <v>429</v>
      </c>
      <c r="E1805" s="533">
        <v>3560027</v>
      </c>
      <c r="F1805" s="533">
        <v>3112</v>
      </c>
      <c r="G1805" s="534">
        <v>25262</v>
      </c>
      <c r="H1805" s="533">
        <v>1</v>
      </c>
      <c r="I1805" s="532" t="s">
        <v>409</v>
      </c>
      <c r="J1805" s="532" t="s">
        <v>1998</v>
      </c>
      <c r="K1805" s="535">
        <v>741.46</v>
      </c>
      <c r="L1805" s="536"/>
      <c r="M1805" s="537" t="s">
        <v>151</v>
      </c>
      <c r="N1805" s="537" t="s">
        <v>141</v>
      </c>
      <c r="O1805" s="538">
        <f t="shared" si="28"/>
        <v>308.25466053792161</v>
      </c>
    </row>
    <row r="1806" spans="1:15" s="225" customFormat="1" ht="47.25">
      <c r="A1806" s="532" t="s">
        <v>406</v>
      </c>
      <c r="B1806" s="533">
        <v>356</v>
      </c>
      <c r="C1806" s="532" t="s">
        <v>425</v>
      </c>
      <c r="D1806" s="532" t="s">
        <v>429</v>
      </c>
      <c r="E1806" s="533">
        <v>3560027</v>
      </c>
      <c r="F1806" s="533">
        <v>3113</v>
      </c>
      <c r="G1806" s="534">
        <v>25262</v>
      </c>
      <c r="H1806" s="539"/>
      <c r="I1806" s="532" t="s">
        <v>409</v>
      </c>
      <c r="J1806" s="532" t="s">
        <v>2068</v>
      </c>
      <c r="K1806" s="535">
        <v>93.87</v>
      </c>
      <c r="L1806" s="536"/>
      <c r="M1806" s="537" t="s">
        <v>151</v>
      </c>
      <c r="N1806" s="537" t="s">
        <v>141</v>
      </c>
      <c r="O1806" s="538">
        <f t="shared" si="28"/>
        <v>39.025523945586677</v>
      </c>
    </row>
    <row r="1807" spans="1:15" s="225" customFormat="1" ht="47.25">
      <c r="A1807" s="532" t="s">
        <v>406</v>
      </c>
      <c r="B1807" s="533">
        <v>356</v>
      </c>
      <c r="C1807" s="532" t="s">
        <v>425</v>
      </c>
      <c r="D1807" s="532" t="s">
        <v>429</v>
      </c>
      <c r="E1807" s="533">
        <v>3560027</v>
      </c>
      <c r="F1807" s="533">
        <v>3114</v>
      </c>
      <c r="G1807" s="534">
        <v>25780</v>
      </c>
      <c r="H1807" s="533">
        <v>-1</v>
      </c>
      <c r="I1807" s="532" t="s">
        <v>409</v>
      </c>
      <c r="J1807" s="532" t="s">
        <v>2014</v>
      </c>
      <c r="K1807" s="535">
        <v>-835.33</v>
      </c>
      <c r="L1807" s="536"/>
      <c r="M1807" s="537" t="s">
        <v>151</v>
      </c>
      <c r="N1807" s="537" t="s">
        <v>141</v>
      </c>
      <c r="O1807" s="538">
        <f t="shared" si="28"/>
        <v>-347.28018448350826</v>
      </c>
    </row>
    <row r="1808" spans="1:15" s="225" customFormat="1" ht="47.25">
      <c r="A1808" s="532" t="s">
        <v>406</v>
      </c>
      <c r="B1808" s="533">
        <v>356</v>
      </c>
      <c r="C1808" s="532" t="s">
        <v>425</v>
      </c>
      <c r="D1808" s="532" t="s">
        <v>429</v>
      </c>
      <c r="E1808" s="533">
        <v>3560027</v>
      </c>
      <c r="F1808" s="533">
        <v>3115</v>
      </c>
      <c r="G1808" s="534">
        <v>27029</v>
      </c>
      <c r="H1808" s="533">
        <v>1</v>
      </c>
      <c r="I1808" s="532" t="s">
        <v>409</v>
      </c>
      <c r="J1808" s="532" t="s">
        <v>2360</v>
      </c>
      <c r="K1808" s="535">
        <v>3399.57</v>
      </c>
      <c r="L1808" s="536"/>
      <c r="M1808" s="537" t="s">
        <v>151</v>
      </c>
      <c r="N1808" s="537" t="s">
        <v>141</v>
      </c>
      <c r="O1808" s="538">
        <f t="shared" si="28"/>
        <v>1413.3375992297656</v>
      </c>
    </row>
    <row r="1809" spans="1:15" s="225" customFormat="1" ht="47.25">
      <c r="A1809" s="532" t="s">
        <v>406</v>
      </c>
      <c r="B1809" s="533">
        <v>356</v>
      </c>
      <c r="C1809" s="532" t="s">
        <v>425</v>
      </c>
      <c r="D1809" s="532" t="s">
        <v>429</v>
      </c>
      <c r="E1809" s="533">
        <v>3560027</v>
      </c>
      <c r="F1809" s="533">
        <v>3119</v>
      </c>
      <c r="G1809" s="534">
        <v>27667</v>
      </c>
      <c r="H1809" s="533">
        <v>1</v>
      </c>
      <c r="I1809" s="532" t="s">
        <v>409</v>
      </c>
      <c r="J1809" s="532" t="s">
        <v>2361</v>
      </c>
      <c r="K1809" s="535">
        <v>3940.4</v>
      </c>
      <c r="L1809" s="536"/>
      <c r="M1809" s="537" t="s">
        <v>151</v>
      </c>
      <c r="N1809" s="537" t="s">
        <v>141</v>
      </c>
      <c r="O1809" s="538">
        <f t="shared" si="28"/>
        <v>1638.1823218833465</v>
      </c>
    </row>
    <row r="1810" spans="1:15" s="225" customFormat="1" ht="47.25">
      <c r="A1810" s="532" t="s">
        <v>406</v>
      </c>
      <c r="B1810" s="533">
        <v>356</v>
      </c>
      <c r="C1810" s="532" t="s">
        <v>425</v>
      </c>
      <c r="D1810" s="532" t="s">
        <v>429</v>
      </c>
      <c r="E1810" s="533">
        <v>3560027</v>
      </c>
      <c r="F1810" s="533">
        <v>3121</v>
      </c>
      <c r="G1810" s="534">
        <v>27667</v>
      </c>
      <c r="H1810" s="533">
        <v>1</v>
      </c>
      <c r="I1810" s="532" t="s">
        <v>409</v>
      </c>
      <c r="J1810" s="532" t="s">
        <v>2362</v>
      </c>
      <c r="K1810" s="535">
        <v>3120.75</v>
      </c>
      <c r="L1810" s="536"/>
      <c r="M1810" s="537" t="s">
        <v>151</v>
      </c>
      <c r="N1810" s="537" t="s">
        <v>141</v>
      </c>
      <c r="O1810" s="538">
        <f t="shared" si="28"/>
        <v>1297.4209422945523</v>
      </c>
    </row>
    <row r="1811" spans="1:15" s="225" customFormat="1" ht="47.25">
      <c r="A1811" s="532" t="s">
        <v>406</v>
      </c>
      <c r="B1811" s="533">
        <v>356</v>
      </c>
      <c r="C1811" s="532" t="s">
        <v>425</v>
      </c>
      <c r="D1811" s="532" t="s">
        <v>429</v>
      </c>
      <c r="E1811" s="533">
        <v>3560027</v>
      </c>
      <c r="F1811" s="533">
        <v>3124</v>
      </c>
      <c r="G1811" s="534">
        <v>27880</v>
      </c>
      <c r="H1811" s="533">
        <v>1</v>
      </c>
      <c r="I1811" s="532" t="s">
        <v>409</v>
      </c>
      <c r="J1811" s="532" t="s">
        <v>2363</v>
      </c>
      <c r="K1811" s="535">
        <v>12045.04</v>
      </c>
      <c r="L1811" s="536"/>
      <c r="M1811" s="537" t="s">
        <v>151</v>
      </c>
      <c r="N1811" s="537" t="s">
        <v>141</v>
      </c>
      <c r="O1811" s="538">
        <f t="shared" si="28"/>
        <v>5007.6062314429464</v>
      </c>
    </row>
    <row r="1812" spans="1:15" s="225" customFormat="1" ht="47.25">
      <c r="A1812" s="532" t="s">
        <v>406</v>
      </c>
      <c r="B1812" s="533">
        <v>356</v>
      </c>
      <c r="C1812" s="532" t="s">
        <v>425</v>
      </c>
      <c r="D1812" s="532" t="s">
        <v>429</v>
      </c>
      <c r="E1812" s="533">
        <v>3560027</v>
      </c>
      <c r="F1812" s="533">
        <v>3138</v>
      </c>
      <c r="G1812" s="534">
        <v>30406</v>
      </c>
      <c r="H1812" s="533">
        <v>1</v>
      </c>
      <c r="I1812" s="532" t="s">
        <v>409</v>
      </c>
      <c r="J1812" s="532" t="s">
        <v>2364</v>
      </c>
      <c r="K1812" s="535">
        <v>21726.44</v>
      </c>
      <c r="L1812" s="536"/>
      <c r="M1812" s="537" t="s">
        <v>151</v>
      </c>
      <c r="N1812" s="537" t="s">
        <v>141</v>
      </c>
      <c r="O1812" s="538">
        <f t="shared" si="28"/>
        <v>9032.5525138207322</v>
      </c>
    </row>
    <row r="1813" spans="1:15" s="225" customFormat="1" ht="47.25">
      <c r="A1813" s="532" t="s">
        <v>406</v>
      </c>
      <c r="B1813" s="533">
        <v>356</v>
      </c>
      <c r="C1813" s="532" t="s">
        <v>425</v>
      </c>
      <c r="D1813" s="532" t="s">
        <v>429</v>
      </c>
      <c r="E1813" s="533">
        <v>3560027</v>
      </c>
      <c r="F1813" s="533">
        <v>3143</v>
      </c>
      <c r="G1813" s="534">
        <v>30650</v>
      </c>
      <c r="H1813" s="533">
        <v>1</v>
      </c>
      <c r="I1813" s="532" t="s">
        <v>409</v>
      </c>
      <c r="J1813" s="532" t="s">
        <v>2365</v>
      </c>
      <c r="K1813" s="535">
        <v>5695.58</v>
      </c>
      <c r="L1813" s="536"/>
      <c r="M1813" s="537" t="s">
        <v>151</v>
      </c>
      <c r="N1813" s="537" t="s">
        <v>141</v>
      </c>
      <c r="O1813" s="538">
        <f t="shared" si="28"/>
        <v>2367.8810447853903</v>
      </c>
    </row>
    <row r="1814" spans="1:15" s="225" customFormat="1" ht="47.25">
      <c r="A1814" s="532" t="s">
        <v>406</v>
      </c>
      <c r="B1814" s="533">
        <v>356</v>
      </c>
      <c r="C1814" s="532" t="s">
        <v>425</v>
      </c>
      <c r="D1814" s="532" t="s">
        <v>429</v>
      </c>
      <c r="E1814" s="533">
        <v>3560027</v>
      </c>
      <c r="F1814" s="533">
        <v>3144</v>
      </c>
      <c r="G1814" s="534">
        <v>30650</v>
      </c>
      <c r="H1814" s="533">
        <v>-1</v>
      </c>
      <c r="I1814" s="532" t="s">
        <v>409</v>
      </c>
      <c r="J1814" s="532" t="s">
        <v>2366</v>
      </c>
      <c r="K1814" s="535">
        <v>-3684.75</v>
      </c>
      <c r="L1814" s="536"/>
      <c r="M1814" s="537" t="s">
        <v>151</v>
      </c>
      <c r="N1814" s="537" t="s">
        <v>141</v>
      </c>
      <c r="O1814" s="538">
        <f t="shared" si="28"/>
        <v>-1531.8983632523757</v>
      </c>
    </row>
    <row r="1815" spans="1:15" s="225" customFormat="1" ht="63">
      <c r="A1815" s="532" t="s">
        <v>406</v>
      </c>
      <c r="B1815" s="533">
        <v>356</v>
      </c>
      <c r="C1815" s="532" t="s">
        <v>425</v>
      </c>
      <c r="D1815" s="532" t="s">
        <v>429</v>
      </c>
      <c r="E1815" s="533">
        <v>3560027</v>
      </c>
      <c r="F1815" s="533">
        <v>3148</v>
      </c>
      <c r="G1815" s="534">
        <v>30863</v>
      </c>
      <c r="H1815" s="533">
        <v>1</v>
      </c>
      <c r="I1815" s="532" t="s">
        <v>409</v>
      </c>
      <c r="J1815" s="532" t="s">
        <v>2367</v>
      </c>
      <c r="K1815" s="535">
        <v>4236.62</v>
      </c>
      <c r="L1815" s="536"/>
      <c r="M1815" s="537" t="s">
        <v>151</v>
      </c>
      <c r="N1815" s="537" t="s">
        <v>141</v>
      </c>
      <c r="O1815" s="538">
        <f t="shared" si="28"/>
        <v>1761.3328566991736</v>
      </c>
    </row>
    <row r="1816" spans="1:15" s="225" customFormat="1" ht="63">
      <c r="A1816" s="532" t="s">
        <v>406</v>
      </c>
      <c r="B1816" s="533">
        <v>356</v>
      </c>
      <c r="C1816" s="532" t="s">
        <v>425</v>
      </c>
      <c r="D1816" s="532" t="s">
        <v>429</v>
      </c>
      <c r="E1816" s="533">
        <v>3560027</v>
      </c>
      <c r="F1816" s="533">
        <v>3149</v>
      </c>
      <c r="G1816" s="534">
        <v>30863</v>
      </c>
      <c r="H1816" s="533">
        <v>1</v>
      </c>
      <c r="I1816" s="532" t="s">
        <v>409</v>
      </c>
      <c r="J1816" s="532" t="s">
        <v>2368</v>
      </c>
      <c r="K1816" s="535">
        <v>11735.11</v>
      </c>
      <c r="L1816" s="536"/>
      <c r="M1816" s="537" t="s">
        <v>151</v>
      </c>
      <c r="N1816" s="537" t="s">
        <v>141</v>
      </c>
      <c r="O1816" s="538">
        <f t="shared" si="28"/>
        <v>4878.7558997453252</v>
      </c>
    </row>
    <row r="1817" spans="1:15" s="225" customFormat="1" ht="47.25">
      <c r="A1817" s="532" t="s">
        <v>406</v>
      </c>
      <c r="B1817" s="533">
        <v>356</v>
      </c>
      <c r="C1817" s="532" t="s">
        <v>425</v>
      </c>
      <c r="D1817" s="532" t="s">
        <v>429</v>
      </c>
      <c r="E1817" s="533">
        <v>3560027</v>
      </c>
      <c r="F1817" s="533">
        <v>3158</v>
      </c>
      <c r="G1817" s="534">
        <v>32477</v>
      </c>
      <c r="H1817" s="533">
        <v>-1</v>
      </c>
      <c r="I1817" s="532" t="s">
        <v>409</v>
      </c>
      <c r="J1817" s="532" t="s">
        <v>2369</v>
      </c>
      <c r="K1817" s="535">
        <v>-1388.57</v>
      </c>
      <c r="L1817" s="536"/>
      <c r="M1817" s="537" t="s">
        <v>151</v>
      </c>
      <c r="N1817" s="537" t="s">
        <v>141</v>
      </c>
      <c r="O1817" s="538">
        <f t="shared" si="28"/>
        <v>-577.28424187837743</v>
      </c>
    </row>
    <row r="1818" spans="1:15" s="225" customFormat="1" ht="47.25">
      <c r="A1818" s="532" t="s">
        <v>406</v>
      </c>
      <c r="B1818" s="533">
        <v>356</v>
      </c>
      <c r="C1818" s="532" t="s">
        <v>425</v>
      </c>
      <c r="D1818" s="532" t="s">
        <v>429</v>
      </c>
      <c r="E1818" s="533">
        <v>3560027</v>
      </c>
      <c r="F1818" s="533">
        <v>10238</v>
      </c>
      <c r="G1818" s="534">
        <v>37652</v>
      </c>
      <c r="H1818" s="533">
        <v>1</v>
      </c>
      <c r="I1818" s="532" t="s">
        <v>409</v>
      </c>
      <c r="J1818" s="532" t="s">
        <v>2370</v>
      </c>
      <c r="K1818" s="535">
        <v>6.62</v>
      </c>
      <c r="L1818" s="536"/>
      <c r="M1818" s="537" t="s">
        <v>151</v>
      </c>
      <c r="N1818" s="537" t="s">
        <v>141</v>
      </c>
      <c r="O1818" s="538">
        <f t="shared" ref="O1818:O1881" si="29">+K1818*E$3012</f>
        <v>2.7521995154978569</v>
      </c>
    </row>
    <row r="1819" spans="1:15" s="225" customFormat="1" ht="47.25">
      <c r="A1819" s="532" t="s">
        <v>406</v>
      </c>
      <c r="B1819" s="533">
        <v>356</v>
      </c>
      <c r="C1819" s="532" t="s">
        <v>425</v>
      </c>
      <c r="D1819" s="532" t="s">
        <v>429</v>
      </c>
      <c r="E1819" s="533">
        <v>3560027</v>
      </c>
      <c r="F1819" s="533">
        <v>10239</v>
      </c>
      <c r="G1819" s="534">
        <v>37652</v>
      </c>
      <c r="H1819" s="533">
        <v>1</v>
      </c>
      <c r="I1819" s="532" t="s">
        <v>409</v>
      </c>
      <c r="J1819" s="532" t="s">
        <v>2371</v>
      </c>
      <c r="K1819" s="535">
        <v>15.5</v>
      </c>
      <c r="L1819" s="536"/>
      <c r="M1819" s="537" t="s">
        <v>151</v>
      </c>
      <c r="N1819" s="537" t="s">
        <v>141</v>
      </c>
      <c r="O1819" s="538">
        <f t="shared" si="29"/>
        <v>6.4439716752593323</v>
      </c>
    </row>
    <row r="1820" spans="1:15" s="225" customFormat="1" ht="47.25">
      <c r="A1820" s="532" t="s">
        <v>406</v>
      </c>
      <c r="B1820" s="533">
        <v>356</v>
      </c>
      <c r="C1820" s="532" t="s">
        <v>425</v>
      </c>
      <c r="D1820" s="532" t="s">
        <v>429</v>
      </c>
      <c r="E1820" s="533">
        <v>3560027</v>
      </c>
      <c r="F1820" s="533">
        <v>10240</v>
      </c>
      <c r="G1820" s="534">
        <v>37652</v>
      </c>
      <c r="H1820" s="533">
        <v>1</v>
      </c>
      <c r="I1820" s="532" t="s">
        <v>409</v>
      </c>
      <c r="J1820" s="532" t="s">
        <v>2372</v>
      </c>
      <c r="K1820" s="535">
        <v>9519.4599999999991</v>
      </c>
      <c r="L1820" s="536"/>
      <c r="M1820" s="537" t="s">
        <v>151</v>
      </c>
      <c r="N1820" s="537" t="s">
        <v>141</v>
      </c>
      <c r="O1820" s="538">
        <f t="shared" si="29"/>
        <v>3957.6213292751095</v>
      </c>
    </row>
    <row r="1821" spans="1:15" s="225" customFormat="1" ht="47.25">
      <c r="A1821" s="532" t="s">
        <v>406</v>
      </c>
      <c r="B1821" s="533">
        <v>356</v>
      </c>
      <c r="C1821" s="532" t="s">
        <v>425</v>
      </c>
      <c r="D1821" s="532" t="s">
        <v>429</v>
      </c>
      <c r="E1821" s="533">
        <v>3560027</v>
      </c>
      <c r="F1821" s="533">
        <v>10241</v>
      </c>
      <c r="G1821" s="534">
        <v>37652</v>
      </c>
      <c r="H1821" s="533">
        <v>6</v>
      </c>
      <c r="I1821" s="532" t="s">
        <v>409</v>
      </c>
      <c r="J1821" s="532" t="s">
        <v>2373</v>
      </c>
      <c r="K1821" s="535">
        <v>2058.83</v>
      </c>
      <c r="L1821" s="536"/>
      <c r="M1821" s="537" t="s">
        <v>151</v>
      </c>
      <c r="N1821" s="537" t="s">
        <v>141</v>
      </c>
      <c r="O1821" s="538">
        <f t="shared" si="29"/>
        <v>855.9382067209142</v>
      </c>
    </row>
    <row r="1822" spans="1:15" s="225" customFormat="1" ht="47.25">
      <c r="A1822" s="532" t="s">
        <v>406</v>
      </c>
      <c r="B1822" s="533">
        <v>356</v>
      </c>
      <c r="C1822" s="532" t="s">
        <v>425</v>
      </c>
      <c r="D1822" s="532" t="s">
        <v>429</v>
      </c>
      <c r="E1822" s="533">
        <v>3560027</v>
      </c>
      <c r="F1822" s="533">
        <v>10242</v>
      </c>
      <c r="G1822" s="534">
        <v>37652</v>
      </c>
      <c r="H1822" s="533">
        <v>6</v>
      </c>
      <c r="I1822" s="532" t="s">
        <v>409</v>
      </c>
      <c r="J1822" s="532" t="s">
        <v>2374</v>
      </c>
      <c r="K1822" s="535">
        <v>215.42</v>
      </c>
      <c r="L1822" s="536"/>
      <c r="M1822" s="537" t="s">
        <v>151</v>
      </c>
      <c r="N1822" s="537" t="s">
        <v>141</v>
      </c>
      <c r="O1822" s="538">
        <f t="shared" si="29"/>
        <v>89.558734082862273</v>
      </c>
    </row>
    <row r="1823" spans="1:15" s="225" customFormat="1" ht="47.25">
      <c r="A1823" s="532" t="s">
        <v>406</v>
      </c>
      <c r="B1823" s="533">
        <v>356</v>
      </c>
      <c r="C1823" s="532" t="s">
        <v>425</v>
      </c>
      <c r="D1823" s="532" t="s">
        <v>429</v>
      </c>
      <c r="E1823" s="533">
        <v>3560027</v>
      </c>
      <c r="F1823" s="533">
        <v>10243</v>
      </c>
      <c r="G1823" s="534">
        <v>37652</v>
      </c>
      <c r="H1823" s="533">
        <v>1</v>
      </c>
      <c r="I1823" s="532" t="s">
        <v>409</v>
      </c>
      <c r="J1823" s="532" t="s">
        <v>2375</v>
      </c>
      <c r="K1823" s="535">
        <v>28.16</v>
      </c>
      <c r="L1823" s="536"/>
      <c r="M1823" s="537" t="s">
        <v>151</v>
      </c>
      <c r="N1823" s="537" t="s">
        <v>141</v>
      </c>
      <c r="O1823" s="538">
        <f t="shared" si="29"/>
        <v>11.707241443567922</v>
      </c>
    </row>
    <row r="1824" spans="1:15" s="225" customFormat="1" ht="47.25">
      <c r="A1824" s="532" t="s">
        <v>406</v>
      </c>
      <c r="B1824" s="533">
        <v>356</v>
      </c>
      <c r="C1824" s="532" t="s">
        <v>425</v>
      </c>
      <c r="D1824" s="532" t="s">
        <v>429</v>
      </c>
      <c r="E1824" s="533">
        <v>3560027</v>
      </c>
      <c r="F1824" s="533">
        <v>10244</v>
      </c>
      <c r="G1824" s="534">
        <v>37652</v>
      </c>
      <c r="H1824" s="533">
        <v>1</v>
      </c>
      <c r="I1824" s="532" t="s">
        <v>409</v>
      </c>
      <c r="J1824" s="532" t="s">
        <v>2376</v>
      </c>
      <c r="K1824" s="535">
        <v>2.95</v>
      </c>
      <c r="L1824" s="536"/>
      <c r="M1824" s="537" t="s">
        <v>151</v>
      </c>
      <c r="N1824" s="537" t="s">
        <v>141</v>
      </c>
      <c r="O1824" s="538">
        <f t="shared" si="29"/>
        <v>1.2264333188396794</v>
      </c>
    </row>
    <row r="1825" spans="1:15" s="225" customFormat="1" ht="47.25">
      <c r="A1825" s="532" t="s">
        <v>406</v>
      </c>
      <c r="B1825" s="533">
        <v>356</v>
      </c>
      <c r="C1825" s="532" t="s">
        <v>425</v>
      </c>
      <c r="D1825" s="532" t="s">
        <v>429</v>
      </c>
      <c r="E1825" s="533">
        <v>3560027</v>
      </c>
      <c r="F1825" s="533">
        <v>10245</v>
      </c>
      <c r="G1825" s="534">
        <v>37652</v>
      </c>
      <c r="H1825" s="533">
        <v>1</v>
      </c>
      <c r="I1825" s="532" t="s">
        <v>409</v>
      </c>
      <c r="J1825" s="532" t="s">
        <v>2377</v>
      </c>
      <c r="K1825" s="535">
        <v>457.15</v>
      </c>
      <c r="L1825" s="536"/>
      <c r="M1825" s="537" t="s">
        <v>151</v>
      </c>
      <c r="N1825" s="537" t="s">
        <v>141</v>
      </c>
      <c r="O1825" s="538">
        <f t="shared" si="29"/>
        <v>190.05559040934216</v>
      </c>
    </row>
    <row r="1826" spans="1:15" s="225" customFormat="1" ht="47.25">
      <c r="A1826" s="532" t="s">
        <v>406</v>
      </c>
      <c r="B1826" s="533">
        <v>356</v>
      </c>
      <c r="C1826" s="532" t="s">
        <v>425</v>
      </c>
      <c r="D1826" s="532" t="s">
        <v>429</v>
      </c>
      <c r="E1826" s="533">
        <v>3560027</v>
      </c>
      <c r="F1826" s="533">
        <v>10246</v>
      </c>
      <c r="G1826" s="534">
        <v>37652</v>
      </c>
      <c r="H1826" s="533">
        <v>5</v>
      </c>
      <c r="I1826" s="532" t="s">
        <v>409</v>
      </c>
      <c r="J1826" s="532" t="s">
        <v>2378</v>
      </c>
      <c r="K1826" s="535">
        <v>56</v>
      </c>
      <c r="L1826" s="536"/>
      <c r="M1826" s="537" t="s">
        <v>151</v>
      </c>
      <c r="N1826" s="537" t="s">
        <v>141</v>
      </c>
      <c r="O1826" s="538">
        <f t="shared" si="29"/>
        <v>23.281446052549846</v>
      </c>
    </row>
    <row r="1827" spans="1:15" s="225" customFormat="1" ht="47.25">
      <c r="A1827" s="532" t="s">
        <v>406</v>
      </c>
      <c r="B1827" s="533">
        <v>356</v>
      </c>
      <c r="C1827" s="532" t="s">
        <v>425</v>
      </c>
      <c r="D1827" s="532" t="s">
        <v>429</v>
      </c>
      <c r="E1827" s="533">
        <v>3560027</v>
      </c>
      <c r="F1827" s="533">
        <v>10247</v>
      </c>
      <c r="G1827" s="534">
        <v>37652</v>
      </c>
      <c r="H1827" s="533">
        <v>130</v>
      </c>
      <c r="I1827" s="532" t="s">
        <v>409</v>
      </c>
      <c r="J1827" s="532" t="s">
        <v>2379</v>
      </c>
      <c r="K1827" s="535">
        <v>154.21</v>
      </c>
      <c r="L1827" s="536"/>
      <c r="M1827" s="537" t="s">
        <v>151</v>
      </c>
      <c r="N1827" s="537" t="s">
        <v>141</v>
      </c>
      <c r="O1827" s="538">
        <f t="shared" si="29"/>
        <v>64.111282067209132</v>
      </c>
    </row>
    <row r="1828" spans="1:15" s="225" customFormat="1" ht="47.25">
      <c r="A1828" s="532" t="s">
        <v>406</v>
      </c>
      <c r="B1828" s="533">
        <v>356</v>
      </c>
      <c r="C1828" s="532" t="s">
        <v>425</v>
      </c>
      <c r="D1828" s="532" t="s">
        <v>429</v>
      </c>
      <c r="E1828" s="533">
        <v>3560027</v>
      </c>
      <c r="F1828" s="533">
        <v>10248</v>
      </c>
      <c r="G1828" s="534">
        <v>37652</v>
      </c>
      <c r="H1828" s="533">
        <v>3</v>
      </c>
      <c r="I1828" s="532" t="s">
        <v>409</v>
      </c>
      <c r="J1828" s="532" t="s">
        <v>2380</v>
      </c>
      <c r="K1828" s="535">
        <v>10.28</v>
      </c>
      <c r="L1828" s="536"/>
      <c r="M1828" s="537" t="s">
        <v>151</v>
      </c>
      <c r="N1828" s="537" t="s">
        <v>141</v>
      </c>
      <c r="O1828" s="538">
        <f t="shared" si="29"/>
        <v>4.2738083110752214</v>
      </c>
    </row>
    <row r="1829" spans="1:15" s="225" customFormat="1" ht="47.25">
      <c r="A1829" s="532" t="s">
        <v>406</v>
      </c>
      <c r="B1829" s="533">
        <v>356</v>
      </c>
      <c r="C1829" s="532" t="s">
        <v>425</v>
      </c>
      <c r="D1829" s="532" t="s">
        <v>429</v>
      </c>
      <c r="E1829" s="533">
        <v>3560027</v>
      </c>
      <c r="F1829" s="533">
        <v>10249</v>
      </c>
      <c r="G1829" s="534">
        <v>37652</v>
      </c>
      <c r="H1829" s="533">
        <v>9</v>
      </c>
      <c r="I1829" s="532" t="s">
        <v>409</v>
      </c>
      <c r="J1829" s="532" t="s">
        <v>2381</v>
      </c>
      <c r="K1829" s="535">
        <v>16.940000000000001</v>
      </c>
      <c r="L1829" s="536"/>
      <c r="M1829" s="537" t="s">
        <v>151</v>
      </c>
      <c r="N1829" s="537" t="s">
        <v>141</v>
      </c>
      <c r="O1829" s="538">
        <f t="shared" si="29"/>
        <v>7.0426374308963284</v>
      </c>
    </row>
    <row r="1830" spans="1:15" s="225" customFormat="1" ht="47.25">
      <c r="A1830" s="532" t="s">
        <v>406</v>
      </c>
      <c r="B1830" s="533">
        <v>356</v>
      </c>
      <c r="C1830" s="532" t="s">
        <v>425</v>
      </c>
      <c r="D1830" s="532" t="s">
        <v>429</v>
      </c>
      <c r="E1830" s="533">
        <v>3560027</v>
      </c>
      <c r="F1830" s="533">
        <v>10250</v>
      </c>
      <c r="G1830" s="534">
        <v>37652</v>
      </c>
      <c r="H1830" s="533">
        <v>9</v>
      </c>
      <c r="I1830" s="532" t="s">
        <v>409</v>
      </c>
      <c r="J1830" s="532" t="s">
        <v>2382</v>
      </c>
      <c r="K1830" s="535">
        <v>101.38</v>
      </c>
      <c r="L1830" s="536"/>
      <c r="M1830" s="537" t="s">
        <v>151</v>
      </c>
      <c r="N1830" s="537" t="s">
        <v>141</v>
      </c>
      <c r="O1830" s="538">
        <f t="shared" si="29"/>
        <v>42.147732157276842</v>
      </c>
    </row>
    <row r="1831" spans="1:15" s="225" customFormat="1" ht="47.25">
      <c r="A1831" s="532" t="s">
        <v>406</v>
      </c>
      <c r="B1831" s="533">
        <v>356</v>
      </c>
      <c r="C1831" s="532" t="s">
        <v>425</v>
      </c>
      <c r="D1831" s="532" t="s">
        <v>429</v>
      </c>
      <c r="E1831" s="533">
        <v>3560027</v>
      </c>
      <c r="F1831" s="533">
        <v>10251</v>
      </c>
      <c r="G1831" s="534">
        <v>37652</v>
      </c>
      <c r="H1831" s="533">
        <v>2</v>
      </c>
      <c r="I1831" s="532" t="s">
        <v>409</v>
      </c>
      <c r="J1831" s="532" t="s">
        <v>2383</v>
      </c>
      <c r="K1831" s="535">
        <v>10.17</v>
      </c>
      <c r="L1831" s="536"/>
      <c r="M1831" s="537" t="s">
        <v>151</v>
      </c>
      <c r="N1831" s="537" t="s">
        <v>141</v>
      </c>
      <c r="O1831" s="538">
        <f t="shared" si="29"/>
        <v>4.2280768991862843</v>
      </c>
    </row>
    <row r="1832" spans="1:15" s="225" customFormat="1" ht="47.25">
      <c r="A1832" s="532" t="s">
        <v>406</v>
      </c>
      <c r="B1832" s="533">
        <v>356</v>
      </c>
      <c r="C1832" s="532" t="s">
        <v>425</v>
      </c>
      <c r="D1832" s="532" t="s">
        <v>429</v>
      </c>
      <c r="E1832" s="533">
        <v>3560027</v>
      </c>
      <c r="F1832" s="533">
        <v>10252</v>
      </c>
      <c r="G1832" s="534">
        <v>37652</v>
      </c>
      <c r="H1832" s="533">
        <v>3</v>
      </c>
      <c r="I1832" s="532" t="s">
        <v>409</v>
      </c>
      <c r="J1832" s="532" t="s">
        <v>2384</v>
      </c>
      <c r="K1832" s="535">
        <v>12.49</v>
      </c>
      <c r="L1832" s="536"/>
      <c r="M1832" s="537" t="s">
        <v>151</v>
      </c>
      <c r="N1832" s="537" t="s">
        <v>141</v>
      </c>
      <c r="O1832" s="538">
        <f t="shared" si="29"/>
        <v>5.1925939499347784</v>
      </c>
    </row>
    <row r="1833" spans="1:15" s="225" customFormat="1" ht="47.25">
      <c r="A1833" s="532" t="s">
        <v>406</v>
      </c>
      <c r="B1833" s="533">
        <v>356</v>
      </c>
      <c r="C1833" s="532" t="s">
        <v>425</v>
      </c>
      <c r="D1833" s="532" t="s">
        <v>429</v>
      </c>
      <c r="E1833" s="533">
        <v>3560027</v>
      </c>
      <c r="F1833" s="533">
        <v>10253</v>
      </c>
      <c r="G1833" s="534">
        <v>37652</v>
      </c>
      <c r="H1833" s="533">
        <v>3</v>
      </c>
      <c r="I1833" s="532" t="s">
        <v>409</v>
      </c>
      <c r="J1833" s="532" t="s">
        <v>2385</v>
      </c>
      <c r="K1833" s="535">
        <v>8.15</v>
      </c>
      <c r="L1833" s="536"/>
      <c r="M1833" s="537" t="s">
        <v>151</v>
      </c>
      <c r="N1833" s="537" t="s">
        <v>141</v>
      </c>
      <c r="O1833" s="538">
        <f t="shared" si="29"/>
        <v>3.3882818808621651</v>
      </c>
    </row>
    <row r="1834" spans="1:15" s="225" customFormat="1" ht="47.25">
      <c r="A1834" s="532" t="s">
        <v>406</v>
      </c>
      <c r="B1834" s="533">
        <v>356</v>
      </c>
      <c r="C1834" s="532" t="s">
        <v>425</v>
      </c>
      <c r="D1834" s="532" t="s">
        <v>429</v>
      </c>
      <c r="E1834" s="533">
        <v>3560027</v>
      </c>
      <c r="F1834" s="533">
        <v>10254</v>
      </c>
      <c r="G1834" s="534">
        <v>37652</v>
      </c>
      <c r="H1834" s="533">
        <v>3</v>
      </c>
      <c r="I1834" s="532" t="s">
        <v>409</v>
      </c>
      <c r="J1834" s="532" t="s">
        <v>2386</v>
      </c>
      <c r="K1834" s="535">
        <v>19.239999999999998</v>
      </c>
      <c r="L1834" s="536"/>
      <c r="M1834" s="537" t="s">
        <v>151</v>
      </c>
      <c r="N1834" s="537" t="s">
        <v>141</v>
      </c>
      <c r="O1834" s="538">
        <f t="shared" si="29"/>
        <v>7.9988396794831962</v>
      </c>
    </row>
    <row r="1835" spans="1:15" s="225" customFormat="1" ht="47.25">
      <c r="A1835" s="532" t="s">
        <v>406</v>
      </c>
      <c r="B1835" s="533">
        <v>356</v>
      </c>
      <c r="C1835" s="532" t="s">
        <v>425</v>
      </c>
      <c r="D1835" s="532" t="s">
        <v>429</v>
      </c>
      <c r="E1835" s="533">
        <v>3560027</v>
      </c>
      <c r="F1835" s="533">
        <v>9645</v>
      </c>
      <c r="G1835" s="534">
        <v>37376</v>
      </c>
      <c r="H1835" s="539"/>
      <c r="I1835" s="532" t="s">
        <v>409</v>
      </c>
      <c r="J1835" s="532" t="s">
        <v>2387</v>
      </c>
      <c r="K1835" s="535">
        <v>966.86</v>
      </c>
      <c r="L1835" s="536"/>
      <c r="M1835" s="537" t="s">
        <v>151</v>
      </c>
      <c r="N1835" s="537" t="s">
        <v>141</v>
      </c>
      <c r="O1835" s="538">
        <f t="shared" si="29"/>
        <v>401.96248089943469</v>
      </c>
    </row>
    <row r="1836" spans="1:15" s="225" customFormat="1" ht="47.25">
      <c r="A1836" s="532" t="s">
        <v>406</v>
      </c>
      <c r="B1836" s="533">
        <v>356</v>
      </c>
      <c r="C1836" s="532" t="s">
        <v>425</v>
      </c>
      <c r="D1836" s="532" t="s">
        <v>429</v>
      </c>
      <c r="E1836" s="533">
        <v>3560027</v>
      </c>
      <c r="F1836" s="533">
        <v>9646</v>
      </c>
      <c r="G1836" s="534">
        <v>37376</v>
      </c>
      <c r="H1836" s="533">
        <v>5000</v>
      </c>
      <c r="I1836" s="532" t="s">
        <v>409</v>
      </c>
      <c r="J1836" s="532" t="s">
        <v>2388</v>
      </c>
      <c r="K1836" s="535">
        <v>652.79999999999995</v>
      </c>
      <c r="L1836" s="536"/>
      <c r="M1836" s="537" t="s">
        <v>151</v>
      </c>
      <c r="N1836" s="537" t="s">
        <v>141</v>
      </c>
      <c r="O1836" s="538">
        <f t="shared" si="29"/>
        <v>271.39514255543816</v>
      </c>
    </row>
    <row r="1837" spans="1:15" s="225" customFormat="1" ht="47.25">
      <c r="A1837" s="532" t="s">
        <v>406</v>
      </c>
      <c r="B1837" s="533">
        <v>356</v>
      </c>
      <c r="C1837" s="532" t="s">
        <v>425</v>
      </c>
      <c r="D1837" s="532" t="s">
        <v>429</v>
      </c>
      <c r="E1837" s="533">
        <v>3560027</v>
      </c>
      <c r="F1837" s="533">
        <v>9688</v>
      </c>
      <c r="G1837" s="534">
        <v>37376</v>
      </c>
      <c r="H1837" s="533">
        <v>1</v>
      </c>
      <c r="I1837" s="532" t="s">
        <v>409</v>
      </c>
      <c r="J1837" s="532" t="s">
        <v>2389</v>
      </c>
      <c r="K1837" s="535">
        <v>7678.78</v>
      </c>
      <c r="L1837" s="536"/>
      <c r="M1837" s="537" t="s">
        <v>151</v>
      </c>
      <c r="N1837" s="537" t="s">
        <v>141</v>
      </c>
      <c r="O1837" s="538">
        <f t="shared" si="29"/>
        <v>3192.3768271321196</v>
      </c>
    </row>
    <row r="1838" spans="1:15" s="225" customFormat="1" ht="47.25">
      <c r="A1838" s="532" t="s">
        <v>406</v>
      </c>
      <c r="B1838" s="533">
        <v>356</v>
      </c>
      <c r="C1838" s="532" t="s">
        <v>425</v>
      </c>
      <c r="D1838" s="532" t="s">
        <v>429</v>
      </c>
      <c r="E1838" s="533">
        <v>3560027</v>
      </c>
      <c r="F1838" s="533">
        <v>9689</v>
      </c>
      <c r="G1838" s="534">
        <v>37376</v>
      </c>
      <c r="H1838" s="533">
        <v>1</v>
      </c>
      <c r="I1838" s="532" t="s">
        <v>409</v>
      </c>
      <c r="J1838" s="532" t="s">
        <v>2390</v>
      </c>
      <c r="K1838" s="535">
        <v>314.62</v>
      </c>
      <c r="L1838" s="536"/>
      <c r="M1838" s="537" t="s">
        <v>151</v>
      </c>
      <c r="N1838" s="537" t="s">
        <v>141</v>
      </c>
      <c r="O1838" s="538">
        <f t="shared" si="29"/>
        <v>130.80015280452201</v>
      </c>
    </row>
    <row r="1839" spans="1:15" s="225" customFormat="1" ht="47.25">
      <c r="A1839" s="532" t="s">
        <v>406</v>
      </c>
      <c r="B1839" s="533">
        <v>356</v>
      </c>
      <c r="C1839" s="532" t="s">
        <v>425</v>
      </c>
      <c r="D1839" s="532" t="s">
        <v>429</v>
      </c>
      <c r="E1839" s="533">
        <v>3560027</v>
      </c>
      <c r="F1839" s="533">
        <v>9690</v>
      </c>
      <c r="G1839" s="534">
        <v>37376</v>
      </c>
      <c r="H1839" s="539"/>
      <c r="I1839" s="532" t="s">
        <v>409</v>
      </c>
      <c r="J1839" s="532" t="s">
        <v>2391</v>
      </c>
      <c r="K1839" s="535">
        <v>2673.68</v>
      </c>
      <c r="L1839" s="536"/>
      <c r="M1839" s="537" t="s">
        <v>151</v>
      </c>
      <c r="N1839" s="537" t="s">
        <v>141</v>
      </c>
      <c r="O1839" s="538">
        <f t="shared" si="29"/>
        <v>1111.5560121746689</v>
      </c>
    </row>
    <row r="1840" spans="1:15" s="225" customFormat="1" ht="47.25">
      <c r="A1840" s="532" t="s">
        <v>406</v>
      </c>
      <c r="B1840" s="533">
        <v>356</v>
      </c>
      <c r="C1840" s="532" t="s">
        <v>425</v>
      </c>
      <c r="D1840" s="532" t="s">
        <v>429</v>
      </c>
      <c r="E1840" s="533">
        <v>3560027</v>
      </c>
      <c r="F1840" s="533">
        <v>9691</v>
      </c>
      <c r="G1840" s="534">
        <v>37376</v>
      </c>
      <c r="H1840" s="539"/>
      <c r="I1840" s="532" t="s">
        <v>409</v>
      </c>
      <c r="J1840" s="532" t="s">
        <v>2392</v>
      </c>
      <c r="K1840" s="535">
        <v>594.88</v>
      </c>
      <c r="L1840" s="536"/>
      <c r="M1840" s="537" t="s">
        <v>151</v>
      </c>
      <c r="N1840" s="537" t="s">
        <v>141</v>
      </c>
      <c r="O1840" s="538">
        <f t="shared" si="29"/>
        <v>247.31547549537234</v>
      </c>
    </row>
    <row r="1841" spans="1:15" s="225" customFormat="1" ht="47.25">
      <c r="A1841" s="532" t="s">
        <v>406</v>
      </c>
      <c r="B1841" s="533">
        <v>356</v>
      </c>
      <c r="C1841" s="532" t="s">
        <v>425</v>
      </c>
      <c r="D1841" s="532" t="s">
        <v>429</v>
      </c>
      <c r="E1841" s="533">
        <v>3560027</v>
      </c>
      <c r="F1841" s="533">
        <v>9692</v>
      </c>
      <c r="G1841" s="534">
        <v>37376</v>
      </c>
      <c r="H1841" s="533">
        <v>1</v>
      </c>
      <c r="I1841" s="532" t="s">
        <v>409</v>
      </c>
      <c r="J1841" s="532" t="s">
        <v>2393</v>
      </c>
      <c r="K1841" s="535">
        <v>7974.18</v>
      </c>
      <c r="L1841" s="536"/>
      <c r="M1841" s="537" t="s">
        <v>151</v>
      </c>
      <c r="N1841" s="537" t="s">
        <v>141</v>
      </c>
      <c r="O1841" s="538">
        <f t="shared" si="29"/>
        <v>3315.18645505932</v>
      </c>
    </row>
    <row r="1842" spans="1:15" s="225" customFormat="1" ht="47.25">
      <c r="A1842" s="532" t="s">
        <v>406</v>
      </c>
      <c r="B1842" s="533">
        <v>356</v>
      </c>
      <c r="C1842" s="532" t="s">
        <v>425</v>
      </c>
      <c r="D1842" s="532" t="s">
        <v>429</v>
      </c>
      <c r="E1842" s="533">
        <v>3560027</v>
      </c>
      <c r="F1842" s="533">
        <v>9693</v>
      </c>
      <c r="G1842" s="534">
        <v>37376</v>
      </c>
      <c r="H1842" s="533">
        <v>1</v>
      </c>
      <c r="I1842" s="532" t="s">
        <v>409</v>
      </c>
      <c r="J1842" s="532" t="s">
        <v>2394</v>
      </c>
      <c r="K1842" s="535">
        <v>326.72000000000003</v>
      </c>
      <c r="L1842" s="536"/>
      <c r="M1842" s="537" t="s">
        <v>151</v>
      </c>
      <c r="N1842" s="537" t="s">
        <v>141</v>
      </c>
      <c r="O1842" s="538">
        <f t="shared" si="29"/>
        <v>135.8306081123051</v>
      </c>
    </row>
    <row r="1843" spans="1:15" s="225" customFormat="1" ht="47.25">
      <c r="A1843" s="532" t="s">
        <v>406</v>
      </c>
      <c r="B1843" s="533">
        <v>356</v>
      </c>
      <c r="C1843" s="532" t="s">
        <v>425</v>
      </c>
      <c r="D1843" s="532" t="s">
        <v>429</v>
      </c>
      <c r="E1843" s="533">
        <v>3560027</v>
      </c>
      <c r="F1843" s="533">
        <v>9694</v>
      </c>
      <c r="G1843" s="534">
        <v>37376</v>
      </c>
      <c r="H1843" s="539"/>
      <c r="I1843" s="532" t="s">
        <v>409</v>
      </c>
      <c r="J1843" s="532" t="s">
        <v>2395</v>
      </c>
      <c r="K1843" s="535">
        <v>2776.53</v>
      </c>
      <c r="L1843" s="536"/>
      <c r="M1843" s="537" t="s">
        <v>151</v>
      </c>
      <c r="N1843" s="537" t="s">
        <v>141</v>
      </c>
      <c r="O1843" s="538">
        <f t="shared" si="29"/>
        <v>1154.3148822908254</v>
      </c>
    </row>
    <row r="1844" spans="1:15" s="225" customFormat="1" ht="47.25">
      <c r="A1844" s="532" t="s">
        <v>406</v>
      </c>
      <c r="B1844" s="533">
        <v>356</v>
      </c>
      <c r="C1844" s="532" t="s">
        <v>425</v>
      </c>
      <c r="D1844" s="532" t="s">
        <v>429</v>
      </c>
      <c r="E1844" s="533">
        <v>3560027</v>
      </c>
      <c r="F1844" s="533">
        <v>9695</v>
      </c>
      <c r="G1844" s="534">
        <v>37376</v>
      </c>
      <c r="H1844" s="539"/>
      <c r="I1844" s="532" t="s">
        <v>409</v>
      </c>
      <c r="J1844" s="532" t="s">
        <v>2396</v>
      </c>
      <c r="K1844" s="535">
        <v>617.78</v>
      </c>
      <c r="L1844" s="536"/>
      <c r="M1844" s="537" t="s">
        <v>151</v>
      </c>
      <c r="N1844" s="537" t="s">
        <v>141</v>
      </c>
      <c r="O1844" s="538">
        <f t="shared" si="29"/>
        <v>256.83592397043287</v>
      </c>
    </row>
    <row r="1845" spans="1:15" s="225" customFormat="1" ht="47.25">
      <c r="A1845" s="532" t="s">
        <v>406</v>
      </c>
      <c r="B1845" s="533">
        <v>356</v>
      </c>
      <c r="C1845" s="532" t="s">
        <v>425</v>
      </c>
      <c r="D1845" s="532" t="s">
        <v>429</v>
      </c>
      <c r="E1845" s="533">
        <v>3560027</v>
      </c>
      <c r="F1845" s="533">
        <v>10228</v>
      </c>
      <c r="G1845" s="534">
        <v>37652</v>
      </c>
      <c r="H1845" s="533">
        <v>9</v>
      </c>
      <c r="I1845" s="532" t="s">
        <v>409</v>
      </c>
      <c r="J1845" s="532" t="s">
        <v>2397</v>
      </c>
      <c r="K1845" s="535">
        <v>495.19</v>
      </c>
      <c r="L1845" s="536"/>
      <c r="M1845" s="537" t="s">
        <v>151</v>
      </c>
      <c r="N1845" s="537" t="s">
        <v>141</v>
      </c>
      <c r="O1845" s="538">
        <f t="shared" si="29"/>
        <v>205.8703441207528</v>
      </c>
    </row>
    <row r="1846" spans="1:15" s="225" customFormat="1" ht="47.25">
      <c r="A1846" s="532" t="s">
        <v>406</v>
      </c>
      <c r="B1846" s="533">
        <v>356</v>
      </c>
      <c r="C1846" s="532" t="s">
        <v>425</v>
      </c>
      <c r="D1846" s="532" t="s">
        <v>429</v>
      </c>
      <c r="E1846" s="533">
        <v>3560027</v>
      </c>
      <c r="F1846" s="533">
        <v>10229</v>
      </c>
      <c r="G1846" s="534">
        <v>37652</v>
      </c>
      <c r="H1846" s="533">
        <v>2</v>
      </c>
      <c r="I1846" s="532" t="s">
        <v>409</v>
      </c>
      <c r="J1846" s="532" t="s">
        <v>2398</v>
      </c>
      <c r="K1846" s="535">
        <v>87.34</v>
      </c>
      <c r="L1846" s="536"/>
      <c r="M1846" s="537" t="s">
        <v>151</v>
      </c>
      <c r="N1846" s="537" t="s">
        <v>141</v>
      </c>
      <c r="O1846" s="538">
        <f t="shared" si="29"/>
        <v>36.310741039816136</v>
      </c>
    </row>
    <row r="1847" spans="1:15" s="225" customFormat="1" ht="47.25">
      <c r="A1847" s="532" t="s">
        <v>406</v>
      </c>
      <c r="B1847" s="533">
        <v>356</v>
      </c>
      <c r="C1847" s="532" t="s">
        <v>425</v>
      </c>
      <c r="D1847" s="532" t="s">
        <v>429</v>
      </c>
      <c r="E1847" s="533">
        <v>3560027</v>
      </c>
      <c r="F1847" s="533">
        <v>10230</v>
      </c>
      <c r="G1847" s="534">
        <v>37652</v>
      </c>
      <c r="H1847" s="533">
        <v>6</v>
      </c>
      <c r="I1847" s="532" t="s">
        <v>409</v>
      </c>
      <c r="J1847" s="532" t="s">
        <v>2399</v>
      </c>
      <c r="K1847" s="535">
        <v>1114.3</v>
      </c>
      <c r="L1847" s="536"/>
      <c r="M1847" s="537" t="s">
        <v>151</v>
      </c>
      <c r="N1847" s="537" t="s">
        <v>141</v>
      </c>
      <c r="O1847" s="538">
        <f t="shared" si="29"/>
        <v>463.25920243493374</v>
      </c>
    </row>
    <row r="1848" spans="1:15" s="225" customFormat="1" ht="47.25">
      <c r="A1848" s="532" t="s">
        <v>406</v>
      </c>
      <c r="B1848" s="533">
        <v>356</v>
      </c>
      <c r="C1848" s="532" t="s">
        <v>425</v>
      </c>
      <c r="D1848" s="532" t="s">
        <v>429</v>
      </c>
      <c r="E1848" s="533">
        <v>3560027</v>
      </c>
      <c r="F1848" s="533">
        <v>10231</v>
      </c>
      <c r="G1848" s="534">
        <v>37652</v>
      </c>
      <c r="H1848" s="533">
        <v>3</v>
      </c>
      <c r="I1848" s="532" t="s">
        <v>409</v>
      </c>
      <c r="J1848" s="532" t="s">
        <v>2400</v>
      </c>
      <c r="K1848" s="535">
        <v>468.37</v>
      </c>
      <c r="L1848" s="536"/>
      <c r="M1848" s="537" t="s">
        <v>151</v>
      </c>
      <c r="N1848" s="537" t="s">
        <v>141</v>
      </c>
      <c r="O1848" s="538">
        <f t="shared" si="29"/>
        <v>194.72019442201378</v>
      </c>
    </row>
    <row r="1849" spans="1:15" s="225" customFormat="1" ht="47.25">
      <c r="A1849" s="532" t="s">
        <v>406</v>
      </c>
      <c r="B1849" s="533">
        <v>356</v>
      </c>
      <c r="C1849" s="532" t="s">
        <v>425</v>
      </c>
      <c r="D1849" s="532" t="s">
        <v>429</v>
      </c>
      <c r="E1849" s="533">
        <v>3560027</v>
      </c>
      <c r="F1849" s="533">
        <v>10232</v>
      </c>
      <c r="G1849" s="534">
        <v>37652</v>
      </c>
      <c r="H1849" s="533">
        <v>2</v>
      </c>
      <c r="I1849" s="532" t="s">
        <v>409</v>
      </c>
      <c r="J1849" s="532" t="s">
        <v>2401</v>
      </c>
      <c r="K1849" s="535">
        <v>198.74</v>
      </c>
      <c r="L1849" s="536"/>
      <c r="M1849" s="537" t="s">
        <v>151</v>
      </c>
      <c r="N1849" s="537" t="s">
        <v>141</v>
      </c>
      <c r="O1849" s="538">
        <f t="shared" si="29"/>
        <v>82.624189080067083</v>
      </c>
    </row>
    <row r="1850" spans="1:15" s="225" customFormat="1" ht="47.25">
      <c r="A1850" s="532" t="s">
        <v>406</v>
      </c>
      <c r="B1850" s="533">
        <v>356</v>
      </c>
      <c r="C1850" s="532" t="s">
        <v>425</v>
      </c>
      <c r="D1850" s="532" t="s">
        <v>429</v>
      </c>
      <c r="E1850" s="533">
        <v>3560027</v>
      </c>
      <c r="F1850" s="533">
        <v>10233</v>
      </c>
      <c r="G1850" s="534">
        <v>37652</v>
      </c>
      <c r="H1850" s="533">
        <v>5</v>
      </c>
      <c r="I1850" s="532" t="s">
        <v>409</v>
      </c>
      <c r="J1850" s="532" t="s">
        <v>2402</v>
      </c>
      <c r="K1850" s="535">
        <v>539.33000000000004</v>
      </c>
      <c r="L1850" s="536"/>
      <c r="M1850" s="537" t="s">
        <v>151</v>
      </c>
      <c r="N1850" s="537" t="s">
        <v>141</v>
      </c>
      <c r="O1850" s="538">
        <f t="shared" si="29"/>
        <v>224.22111249145908</v>
      </c>
    </row>
    <row r="1851" spans="1:15" s="225" customFormat="1" ht="47.25">
      <c r="A1851" s="532" t="s">
        <v>406</v>
      </c>
      <c r="B1851" s="533">
        <v>356</v>
      </c>
      <c r="C1851" s="532" t="s">
        <v>425</v>
      </c>
      <c r="D1851" s="532" t="s">
        <v>429</v>
      </c>
      <c r="E1851" s="533">
        <v>3560027</v>
      </c>
      <c r="F1851" s="533">
        <v>10234</v>
      </c>
      <c r="G1851" s="534">
        <v>37652</v>
      </c>
      <c r="H1851" s="533">
        <v>1</v>
      </c>
      <c r="I1851" s="532" t="s">
        <v>409</v>
      </c>
      <c r="J1851" s="532" t="s">
        <v>2403</v>
      </c>
      <c r="K1851" s="535">
        <v>110.76</v>
      </c>
      <c r="L1851" s="536"/>
      <c r="M1851" s="537" t="s">
        <v>151</v>
      </c>
      <c r="N1851" s="537" t="s">
        <v>141</v>
      </c>
      <c r="O1851" s="538">
        <f t="shared" si="29"/>
        <v>46.047374371078945</v>
      </c>
    </row>
    <row r="1852" spans="1:15" s="225" customFormat="1" ht="47.25">
      <c r="A1852" s="532" t="s">
        <v>406</v>
      </c>
      <c r="B1852" s="533">
        <v>356</v>
      </c>
      <c r="C1852" s="532" t="s">
        <v>425</v>
      </c>
      <c r="D1852" s="532" t="s">
        <v>429</v>
      </c>
      <c r="E1852" s="533">
        <v>3560027</v>
      </c>
      <c r="F1852" s="533">
        <v>10235</v>
      </c>
      <c r="G1852" s="534">
        <v>37652</v>
      </c>
      <c r="H1852" s="533">
        <v>32</v>
      </c>
      <c r="I1852" s="532" t="s">
        <v>409</v>
      </c>
      <c r="J1852" s="532" t="s">
        <v>2404</v>
      </c>
      <c r="K1852" s="535">
        <v>223.25</v>
      </c>
      <c r="L1852" s="536"/>
      <c r="M1852" s="537" t="s">
        <v>151</v>
      </c>
      <c r="N1852" s="537" t="s">
        <v>141</v>
      </c>
      <c r="O1852" s="538">
        <f t="shared" si="29"/>
        <v>92.813979129138446</v>
      </c>
    </row>
    <row r="1853" spans="1:15" s="225" customFormat="1" ht="47.25">
      <c r="A1853" s="532" t="s">
        <v>406</v>
      </c>
      <c r="B1853" s="533">
        <v>356</v>
      </c>
      <c r="C1853" s="532" t="s">
        <v>425</v>
      </c>
      <c r="D1853" s="532" t="s">
        <v>429</v>
      </c>
      <c r="E1853" s="533">
        <v>3560027</v>
      </c>
      <c r="F1853" s="533">
        <v>10236</v>
      </c>
      <c r="G1853" s="534">
        <v>37652</v>
      </c>
      <c r="H1853" s="533">
        <v>1</v>
      </c>
      <c r="I1853" s="532" t="s">
        <v>409</v>
      </c>
      <c r="J1853" s="532" t="s">
        <v>2405</v>
      </c>
      <c r="K1853" s="535">
        <v>3584.26</v>
      </c>
      <c r="L1853" s="536"/>
      <c r="M1853" s="537" t="s">
        <v>151</v>
      </c>
      <c r="N1853" s="537" t="s">
        <v>141</v>
      </c>
      <c r="O1853" s="538">
        <f t="shared" si="29"/>
        <v>1490.1206397912913</v>
      </c>
    </row>
    <row r="1854" spans="1:15" s="225" customFormat="1" ht="47.25">
      <c r="A1854" s="532" t="s">
        <v>406</v>
      </c>
      <c r="B1854" s="533">
        <v>356</v>
      </c>
      <c r="C1854" s="532" t="s">
        <v>425</v>
      </c>
      <c r="D1854" s="532" t="s">
        <v>429</v>
      </c>
      <c r="E1854" s="533">
        <v>3560027</v>
      </c>
      <c r="F1854" s="533">
        <v>10237</v>
      </c>
      <c r="G1854" s="534">
        <v>37652</v>
      </c>
      <c r="H1854" s="533">
        <v>6</v>
      </c>
      <c r="I1854" s="532" t="s">
        <v>409</v>
      </c>
      <c r="J1854" s="532" t="s">
        <v>2406</v>
      </c>
      <c r="K1854" s="535">
        <v>15.75</v>
      </c>
      <c r="L1854" s="536"/>
      <c r="M1854" s="537" t="s">
        <v>151</v>
      </c>
      <c r="N1854" s="537" t="s">
        <v>141</v>
      </c>
      <c r="O1854" s="538">
        <f t="shared" si="29"/>
        <v>6.5479067022796436</v>
      </c>
    </row>
    <row r="1855" spans="1:15" s="225" customFormat="1" ht="47.25">
      <c r="A1855" s="532" t="s">
        <v>406</v>
      </c>
      <c r="B1855" s="533">
        <v>356</v>
      </c>
      <c r="C1855" s="532" t="s">
        <v>425</v>
      </c>
      <c r="D1855" s="532" t="s">
        <v>429</v>
      </c>
      <c r="E1855" s="533">
        <v>3560027</v>
      </c>
      <c r="F1855" s="533">
        <v>11833</v>
      </c>
      <c r="G1855" s="534">
        <v>38352</v>
      </c>
      <c r="H1855" s="539"/>
      <c r="I1855" s="532" t="s">
        <v>409</v>
      </c>
      <c r="J1855" s="532" t="s">
        <v>2407</v>
      </c>
      <c r="K1855" s="535">
        <v>5482.47</v>
      </c>
      <c r="L1855" s="536"/>
      <c r="M1855" s="537" t="s">
        <v>151</v>
      </c>
      <c r="N1855" s="537" t="s">
        <v>141</v>
      </c>
      <c r="O1855" s="538">
        <f t="shared" si="29"/>
        <v>2279.2826703521955</v>
      </c>
    </row>
    <row r="1856" spans="1:15" s="225" customFormat="1" ht="47.25">
      <c r="A1856" s="532" t="s">
        <v>406</v>
      </c>
      <c r="B1856" s="533">
        <v>356</v>
      </c>
      <c r="C1856" s="532" t="s">
        <v>425</v>
      </c>
      <c r="D1856" s="532" t="s">
        <v>429</v>
      </c>
      <c r="E1856" s="533">
        <v>3560027</v>
      </c>
      <c r="F1856" s="533">
        <v>11835</v>
      </c>
      <c r="G1856" s="534">
        <v>38352</v>
      </c>
      <c r="H1856" s="539"/>
      <c r="I1856" s="532" t="s">
        <v>409</v>
      </c>
      <c r="J1856" s="532" t="s">
        <v>2408</v>
      </c>
      <c r="K1856" s="535">
        <v>666.26</v>
      </c>
      <c r="L1856" s="536"/>
      <c r="M1856" s="537" t="s">
        <v>151</v>
      </c>
      <c r="N1856" s="537" t="s">
        <v>141</v>
      </c>
      <c r="O1856" s="538">
        <f t="shared" si="29"/>
        <v>276.99100441021176</v>
      </c>
    </row>
    <row r="1857" spans="1:15" s="225" customFormat="1" ht="47.25">
      <c r="A1857" s="532" t="s">
        <v>406</v>
      </c>
      <c r="B1857" s="533">
        <v>356</v>
      </c>
      <c r="C1857" s="532" t="s">
        <v>425</v>
      </c>
      <c r="D1857" s="532" t="s">
        <v>2409</v>
      </c>
      <c r="E1857" s="533">
        <v>3560029</v>
      </c>
      <c r="F1857" s="533">
        <v>3180</v>
      </c>
      <c r="G1857" s="534">
        <v>25262</v>
      </c>
      <c r="H1857" s="533">
        <v>1</v>
      </c>
      <c r="I1857" s="532" t="s">
        <v>409</v>
      </c>
      <c r="J1857" s="532" t="s">
        <v>1998</v>
      </c>
      <c r="K1857" s="535">
        <v>5229.05</v>
      </c>
      <c r="L1857" s="536"/>
      <c r="M1857" s="537" t="s">
        <v>151</v>
      </c>
      <c r="N1857" s="537" t="s">
        <v>141</v>
      </c>
      <c r="O1857" s="538">
        <f t="shared" si="29"/>
        <v>2173.9258121622461</v>
      </c>
    </row>
    <row r="1858" spans="1:15" s="225" customFormat="1" ht="47.25">
      <c r="A1858" s="532" t="s">
        <v>406</v>
      </c>
      <c r="B1858" s="533">
        <v>356</v>
      </c>
      <c r="C1858" s="532" t="s">
        <v>425</v>
      </c>
      <c r="D1858" s="532" t="s">
        <v>2409</v>
      </c>
      <c r="E1858" s="533">
        <v>3560029</v>
      </c>
      <c r="F1858" s="533">
        <v>3181</v>
      </c>
      <c r="G1858" s="534">
        <v>25262</v>
      </c>
      <c r="H1858" s="539"/>
      <c r="I1858" s="532" t="s">
        <v>409</v>
      </c>
      <c r="J1858" s="532" t="s">
        <v>2068</v>
      </c>
      <c r="K1858" s="535">
        <v>662</v>
      </c>
      <c r="L1858" s="536"/>
      <c r="M1858" s="537" t="s">
        <v>151</v>
      </c>
      <c r="N1858" s="537" t="s">
        <v>141</v>
      </c>
      <c r="O1858" s="538">
        <f t="shared" si="29"/>
        <v>275.21995154978566</v>
      </c>
    </row>
    <row r="1859" spans="1:15" s="225" customFormat="1" ht="47.25">
      <c r="A1859" s="532" t="s">
        <v>406</v>
      </c>
      <c r="B1859" s="533">
        <v>356</v>
      </c>
      <c r="C1859" s="532" t="s">
        <v>425</v>
      </c>
      <c r="D1859" s="532" t="s">
        <v>2409</v>
      </c>
      <c r="E1859" s="533">
        <v>3560029</v>
      </c>
      <c r="F1859" s="533">
        <v>3182</v>
      </c>
      <c r="G1859" s="534">
        <v>25293</v>
      </c>
      <c r="H1859" s="533">
        <v>2</v>
      </c>
      <c r="I1859" s="532" t="s">
        <v>409</v>
      </c>
      <c r="J1859" s="532" t="s">
        <v>2410</v>
      </c>
      <c r="K1859" s="535">
        <v>3111.45</v>
      </c>
      <c r="L1859" s="536"/>
      <c r="M1859" s="537" t="s">
        <v>151</v>
      </c>
      <c r="N1859" s="537" t="s">
        <v>141</v>
      </c>
      <c r="O1859" s="538">
        <f t="shared" si="29"/>
        <v>1293.5545592893966</v>
      </c>
    </row>
    <row r="1860" spans="1:15" s="225" customFormat="1" ht="47.25">
      <c r="A1860" s="532" t="s">
        <v>406</v>
      </c>
      <c r="B1860" s="533">
        <v>356</v>
      </c>
      <c r="C1860" s="532" t="s">
        <v>425</v>
      </c>
      <c r="D1860" s="532" t="s">
        <v>2411</v>
      </c>
      <c r="E1860" s="533">
        <v>3560030</v>
      </c>
      <c r="F1860" s="533">
        <v>3183</v>
      </c>
      <c r="G1860" s="534">
        <v>25262</v>
      </c>
      <c r="H1860" s="533">
        <v>50</v>
      </c>
      <c r="I1860" s="532" t="s">
        <v>409</v>
      </c>
      <c r="J1860" s="532" t="s">
        <v>2204</v>
      </c>
      <c r="K1860" s="535">
        <v>725.48</v>
      </c>
      <c r="L1860" s="536"/>
      <c r="M1860" s="537" t="s">
        <v>151</v>
      </c>
      <c r="N1860" s="537" t="s">
        <v>141</v>
      </c>
      <c r="O1860" s="538">
        <f t="shared" si="29"/>
        <v>301.61113361078327</v>
      </c>
    </row>
    <row r="1861" spans="1:15" s="225" customFormat="1" ht="47.25">
      <c r="A1861" s="532" t="s">
        <v>406</v>
      </c>
      <c r="B1861" s="533">
        <v>356</v>
      </c>
      <c r="C1861" s="532" t="s">
        <v>425</v>
      </c>
      <c r="D1861" s="532" t="s">
        <v>2411</v>
      </c>
      <c r="E1861" s="533">
        <v>3560030</v>
      </c>
      <c r="F1861" s="533">
        <v>3184</v>
      </c>
      <c r="G1861" s="534">
        <v>25262</v>
      </c>
      <c r="H1861" s="539"/>
      <c r="I1861" s="532" t="s">
        <v>409</v>
      </c>
      <c r="J1861" s="532" t="s">
        <v>2068</v>
      </c>
      <c r="K1861" s="535">
        <v>91.85</v>
      </c>
      <c r="L1861" s="536"/>
      <c r="M1861" s="537" t="s">
        <v>151</v>
      </c>
      <c r="N1861" s="537" t="s">
        <v>141</v>
      </c>
      <c r="O1861" s="538">
        <f t="shared" si="29"/>
        <v>38.185728927262552</v>
      </c>
    </row>
    <row r="1862" spans="1:15" s="225" customFormat="1" ht="47.25">
      <c r="A1862" s="532" t="s">
        <v>406</v>
      </c>
      <c r="B1862" s="533">
        <v>356</v>
      </c>
      <c r="C1862" s="532" t="s">
        <v>425</v>
      </c>
      <c r="D1862" s="532" t="s">
        <v>2411</v>
      </c>
      <c r="E1862" s="533">
        <v>3560030</v>
      </c>
      <c r="F1862" s="533">
        <v>3185</v>
      </c>
      <c r="G1862" s="534">
        <v>26357</v>
      </c>
      <c r="H1862" s="539"/>
      <c r="I1862" s="532" t="s">
        <v>409</v>
      </c>
      <c r="J1862" s="532" t="s">
        <v>1995</v>
      </c>
      <c r="K1862" s="535">
        <v>1.17</v>
      </c>
      <c r="L1862" s="536"/>
      <c r="M1862" s="537" t="s">
        <v>151</v>
      </c>
      <c r="N1862" s="537" t="s">
        <v>141</v>
      </c>
      <c r="O1862" s="538">
        <f t="shared" si="29"/>
        <v>0.48641592645505921</v>
      </c>
    </row>
    <row r="1863" spans="1:15" s="225" customFormat="1" ht="47.25">
      <c r="A1863" s="532" t="s">
        <v>406</v>
      </c>
      <c r="B1863" s="533">
        <v>356</v>
      </c>
      <c r="C1863" s="532" t="s">
        <v>425</v>
      </c>
      <c r="D1863" s="532" t="s">
        <v>2412</v>
      </c>
      <c r="E1863" s="533">
        <v>3560031</v>
      </c>
      <c r="F1863" s="533">
        <v>3186</v>
      </c>
      <c r="G1863" s="534">
        <v>25262</v>
      </c>
      <c r="H1863" s="533">
        <v>526205</v>
      </c>
      <c r="I1863" s="532" t="s">
        <v>409</v>
      </c>
      <c r="J1863" s="532" t="s">
        <v>2204</v>
      </c>
      <c r="K1863" s="535">
        <v>20527.59</v>
      </c>
      <c r="L1863" s="536"/>
      <c r="M1863" s="537" t="s">
        <v>151</v>
      </c>
      <c r="N1863" s="537" t="s">
        <v>141</v>
      </c>
      <c r="O1863" s="538">
        <f t="shared" si="29"/>
        <v>8534.1424852475302</v>
      </c>
    </row>
    <row r="1864" spans="1:15" s="225" customFormat="1" ht="47.25">
      <c r="A1864" s="532" t="s">
        <v>406</v>
      </c>
      <c r="B1864" s="533">
        <v>356</v>
      </c>
      <c r="C1864" s="532" t="s">
        <v>425</v>
      </c>
      <c r="D1864" s="532" t="s">
        <v>2412</v>
      </c>
      <c r="E1864" s="533">
        <v>3560031</v>
      </c>
      <c r="F1864" s="533">
        <v>3187</v>
      </c>
      <c r="G1864" s="534">
        <v>25262</v>
      </c>
      <c r="H1864" s="539"/>
      <c r="I1864" s="532" t="s">
        <v>409</v>
      </c>
      <c r="J1864" s="532" t="s">
        <v>2007</v>
      </c>
      <c r="K1864" s="535">
        <v>2598.81</v>
      </c>
      <c r="L1864" s="536"/>
      <c r="M1864" s="537" t="s">
        <v>151</v>
      </c>
      <c r="N1864" s="537" t="s">
        <v>141</v>
      </c>
      <c r="O1864" s="538">
        <f t="shared" si="29"/>
        <v>1080.429550282626</v>
      </c>
    </row>
    <row r="1865" spans="1:15" s="225" customFormat="1" ht="47.25">
      <c r="A1865" s="532" t="s">
        <v>406</v>
      </c>
      <c r="B1865" s="533">
        <v>356</v>
      </c>
      <c r="C1865" s="532" t="s">
        <v>425</v>
      </c>
      <c r="D1865" s="532" t="s">
        <v>2412</v>
      </c>
      <c r="E1865" s="533">
        <v>3560031</v>
      </c>
      <c r="F1865" s="533">
        <v>3188</v>
      </c>
      <c r="G1865" s="534">
        <v>26329</v>
      </c>
      <c r="H1865" s="539"/>
      <c r="I1865" s="532" t="s">
        <v>409</v>
      </c>
      <c r="J1865" s="532" t="s">
        <v>1995</v>
      </c>
      <c r="K1865" s="535">
        <v>32.979999999999997</v>
      </c>
      <c r="L1865" s="536"/>
      <c r="M1865" s="537" t="s">
        <v>151</v>
      </c>
      <c r="N1865" s="537" t="s">
        <v>141</v>
      </c>
      <c r="O1865" s="538">
        <f t="shared" si="29"/>
        <v>13.711108764519532</v>
      </c>
    </row>
    <row r="1866" spans="1:15" s="225" customFormat="1" ht="47.25">
      <c r="A1866" s="532" t="s">
        <v>406</v>
      </c>
      <c r="B1866" s="533">
        <v>356</v>
      </c>
      <c r="C1866" s="532" t="s">
        <v>425</v>
      </c>
      <c r="D1866" s="532" t="s">
        <v>2412</v>
      </c>
      <c r="E1866" s="533">
        <v>3560031</v>
      </c>
      <c r="F1866" s="533">
        <v>3189</v>
      </c>
      <c r="G1866" s="534">
        <v>28033</v>
      </c>
      <c r="H1866" s="533">
        <v>-160459</v>
      </c>
      <c r="I1866" s="532" t="s">
        <v>409</v>
      </c>
      <c r="J1866" s="532" t="s">
        <v>2355</v>
      </c>
      <c r="K1866" s="535">
        <v>-9158.5300000000007</v>
      </c>
      <c r="L1866" s="536"/>
      <c r="M1866" s="537" t="s">
        <v>151</v>
      </c>
      <c r="N1866" s="537" t="s">
        <v>141</v>
      </c>
      <c r="O1866" s="538">
        <f t="shared" si="29"/>
        <v>-3807.5682520653454</v>
      </c>
    </row>
    <row r="1867" spans="1:15" s="225" customFormat="1" ht="47.25">
      <c r="A1867" s="532" t="s">
        <v>406</v>
      </c>
      <c r="B1867" s="533">
        <v>356</v>
      </c>
      <c r="C1867" s="532" t="s">
        <v>425</v>
      </c>
      <c r="D1867" s="532" t="s">
        <v>2412</v>
      </c>
      <c r="E1867" s="533">
        <v>3560031</v>
      </c>
      <c r="F1867" s="533">
        <v>3190</v>
      </c>
      <c r="G1867" s="534">
        <v>28975</v>
      </c>
      <c r="H1867" s="533">
        <v>-107217</v>
      </c>
      <c r="I1867" s="532" t="s">
        <v>409</v>
      </c>
      <c r="J1867" s="532" t="s">
        <v>2036</v>
      </c>
      <c r="K1867" s="535">
        <v>-5545.09</v>
      </c>
      <c r="L1867" s="536"/>
      <c r="M1867" s="537" t="s">
        <v>151</v>
      </c>
      <c r="N1867" s="537" t="s">
        <v>141</v>
      </c>
      <c r="O1867" s="538">
        <f t="shared" si="29"/>
        <v>-2305.3163159202431</v>
      </c>
    </row>
    <row r="1868" spans="1:15" s="225" customFormat="1" ht="47.25">
      <c r="A1868" s="532" t="s">
        <v>406</v>
      </c>
      <c r="B1868" s="533">
        <v>356</v>
      </c>
      <c r="C1868" s="532" t="s">
        <v>425</v>
      </c>
      <c r="D1868" s="532" t="s">
        <v>2413</v>
      </c>
      <c r="E1868" s="533">
        <v>3560034</v>
      </c>
      <c r="F1868" s="533">
        <v>3198</v>
      </c>
      <c r="G1868" s="534">
        <v>25262</v>
      </c>
      <c r="H1868" s="533">
        <v>629898</v>
      </c>
      <c r="I1868" s="532" t="s">
        <v>409</v>
      </c>
      <c r="J1868" s="532" t="s">
        <v>2204</v>
      </c>
      <c r="K1868" s="535">
        <v>86588.29</v>
      </c>
      <c r="L1868" s="536"/>
      <c r="M1868" s="537" t="s">
        <v>151</v>
      </c>
      <c r="N1868" s="537" t="s">
        <v>141</v>
      </c>
      <c r="O1868" s="538">
        <f t="shared" si="29"/>
        <v>35998.225043170372</v>
      </c>
    </row>
    <row r="1869" spans="1:15" s="225" customFormat="1" ht="47.25">
      <c r="A1869" s="532" t="s">
        <v>406</v>
      </c>
      <c r="B1869" s="533">
        <v>356</v>
      </c>
      <c r="C1869" s="532" t="s">
        <v>425</v>
      </c>
      <c r="D1869" s="532" t="s">
        <v>2413</v>
      </c>
      <c r="E1869" s="533">
        <v>3560034</v>
      </c>
      <c r="F1869" s="533">
        <v>3199</v>
      </c>
      <c r="G1869" s="534">
        <v>25262</v>
      </c>
      <c r="H1869" s="539"/>
      <c r="I1869" s="532" t="s">
        <v>409</v>
      </c>
      <c r="J1869" s="532" t="s">
        <v>2347</v>
      </c>
      <c r="K1869" s="535">
        <v>10962.16</v>
      </c>
      <c r="L1869" s="536"/>
      <c r="M1869" s="537" t="s">
        <v>151</v>
      </c>
      <c r="N1869" s="537" t="s">
        <v>141</v>
      </c>
      <c r="O1869" s="538">
        <f t="shared" si="29"/>
        <v>4557.4095832039247</v>
      </c>
    </row>
    <row r="1870" spans="1:15" s="225" customFormat="1" ht="47.25">
      <c r="A1870" s="532" t="s">
        <v>406</v>
      </c>
      <c r="B1870" s="533">
        <v>356</v>
      </c>
      <c r="C1870" s="532" t="s">
        <v>425</v>
      </c>
      <c r="D1870" s="532" t="s">
        <v>2413</v>
      </c>
      <c r="E1870" s="533">
        <v>3560034</v>
      </c>
      <c r="F1870" s="533">
        <v>3200</v>
      </c>
      <c r="G1870" s="534">
        <v>26329</v>
      </c>
      <c r="H1870" s="539"/>
      <c r="I1870" s="532" t="s">
        <v>409</v>
      </c>
      <c r="J1870" s="532" t="s">
        <v>1995</v>
      </c>
      <c r="K1870" s="535">
        <v>139.12</v>
      </c>
      <c r="L1870" s="536"/>
      <c r="M1870" s="537" t="s">
        <v>151</v>
      </c>
      <c r="N1870" s="537" t="s">
        <v>141</v>
      </c>
      <c r="O1870" s="538">
        <f t="shared" si="29"/>
        <v>57.837763836263115</v>
      </c>
    </row>
    <row r="1871" spans="1:15" s="225" customFormat="1" ht="47.25">
      <c r="A1871" s="532" t="s">
        <v>406</v>
      </c>
      <c r="B1871" s="533">
        <v>356</v>
      </c>
      <c r="C1871" s="532" t="s">
        <v>425</v>
      </c>
      <c r="D1871" s="532" t="s">
        <v>2413</v>
      </c>
      <c r="E1871" s="533">
        <v>3560034</v>
      </c>
      <c r="F1871" s="533">
        <v>3201</v>
      </c>
      <c r="G1871" s="534">
        <v>27667</v>
      </c>
      <c r="H1871" s="533">
        <v>-11385</v>
      </c>
      <c r="I1871" s="532" t="s">
        <v>409</v>
      </c>
      <c r="J1871" s="532" t="s">
        <v>2027</v>
      </c>
      <c r="K1871" s="535">
        <v>-1058.81</v>
      </c>
      <c r="L1871" s="536"/>
      <c r="M1871" s="537" t="s">
        <v>151</v>
      </c>
      <c r="N1871" s="537" t="s">
        <v>141</v>
      </c>
      <c r="O1871" s="538">
        <f t="shared" si="29"/>
        <v>-440.18978383750533</v>
      </c>
    </row>
    <row r="1872" spans="1:15" s="225" customFormat="1" ht="47.25">
      <c r="A1872" s="532" t="s">
        <v>406</v>
      </c>
      <c r="B1872" s="533">
        <v>356</v>
      </c>
      <c r="C1872" s="532" t="s">
        <v>425</v>
      </c>
      <c r="D1872" s="532" t="s">
        <v>2413</v>
      </c>
      <c r="E1872" s="533">
        <v>3560034</v>
      </c>
      <c r="F1872" s="533">
        <v>3202</v>
      </c>
      <c r="G1872" s="534">
        <v>28033</v>
      </c>
      <c r="H1872" s="533">
        <v>-189763</v>
      </c>
      <c r="I1872" s="532" t="s">
        <v>409</v>
      </c>
      <c r="J1872" s="532" t="s">
        <v>2036</v>
      </c>
      <c r="K1872" s="535">
        <v>-27434.01</v>
      </c>
      <c r="L1872" s="536"/>
      <c r="M1872" s="537" t="s">
        <v>151</v>
      </c>
      <c r="N1872" s="537" t="s">
        <v>141</v>
      </c>
      <c r="O1872" s="538">
        <f t="shared" si="29"/>
        <v>-11405.418282502016</v>
      </c>
    </row>
    <row r="1873" spans="1:15" s="225" customFormat="1" ht="47.25">
      <c r="A1873" s="532" t="s">
        <v>406</v>
      </c>
      <c r="B1873" s="533">
        <v>356</v>
      </c>
      <c r="C1873" s="532" t="s">
        <v>425</v>
      </c>
      <c r="D1873" s="532" t="s">
        <v>2413</v>
      </c>
      <c r="E1873" s="533">
        <v>3560034</v>
      </c>
      <c r="F1873" s="533">
        <v>3203</v>
      </c>
      <c r="G1873" s="534">
        <v>28429</v>
      </c>
      <c r="H1873" s="533">
        <v>-158061</v>
      </c>
      <c r="I1873" s="532" t="s">
        <v>409</v>
      </c>
      <c r="J1873" s="532" t="s">
        <v>2036</v>
      </c>
      <c r="K1873" s="535">
        <v>-21204.34</v>
      </c>
      <c r="L1873" s="536"/>
      <c r="M1873" s="537" t="s">
        <v>151</v>
      </c>
      <c r="N1873" s="537" t="s">
        <v>141</v>
      </c>
      <c r="O1873" s="538">
        <f t="shared" si="29"/>
        <v>-8815.494603391513</v>
      </c>
    </row>
    <row r="1874" spans="1:15" s="225" customFormat="1" ht="47.25">
      <c r="A1874" s="532" t="s">
        <v>406</v>
      </c>
      <c r="B1874" s="533">
        <v>356</v>
      </c>
      <c r="C1874" s="532" t="s">
        <v>425</v>
      </c>
      <c r="D1874" s="532" t="s">
        <v>2414</v>
      </c>
      <c r="E1874" s="533">
        <v>3560035</v>
      </c>
      <c r="F1874" s="533">
        <v>3206</v>
      </c>
      <c r="G1874" s="534">
        <v>25507</v>
      </c>
      <c r="H1874" s="533">
        <v>147204</v>
      </c>
      <c r="I1874" s="532" t="s">
        <v>409</v>
      </c>
      <c r="J1874" s="532" t="s">
        <v>2009</v>
      </c>
      <c r="K1874" s="535">
        <v>19357.400000000001</v>
      </c>
      <c r="L1874" s="536"/>
      <c r="M1874" s="537" t="s">
        <v>151</v>
      </c>
      <c r="N1874" s="537" t="s">
        <v>141</v>
      </c>
      <c r="O1874" s="538">
        <f t="shared" si="29"/>
        <v>8047.6475681719357</v>
      </c>
    </row>
    <row r="1875" spans="1:15" s="225" customFormat="1" ht="47.25">
      <c r="A1875" s="532" t="s">
        <v>406</v>
      </c>
      <c r="B1875" s="533">
        <v>356</v>
      </c>
      <c r="C1875" s="532" t="s">
        <v>425</v>
      </c>
      <c r="D1875" s="532" t="s">
        <v>463</v>
      </c>
      <c r="E1875" s="533">
        <v>3560036</v>
      </c>
      <c r="F1875" s="533">
        <v>3208</v>
      </c>
      <c r="G1875" s="534">
        <v>25262</v>
      </c>
      <c r="H1875" s="533">
        <v>599161</v>
      </c>
      <c r="I1875" s="532" t="s">
        <v>409</v>
      </c>
      <c r="J1875" s="532" t="s">
        <v>2204</v>
      </c>
      <c r="K1875" s="535">
        <v>70216.05</v>
      </c>
      <c r="L1875" s="536"/>
      <c r="M1875" s="537" t="s">
        <v>151</v>
      </c>
      <c r="N1875" s="537" t="s">
        <v>141</v>
      </c>
      <c r="O1875" s="538">
        <f t="shared" si="29"/>
        <v>29191.628216038262</v>
      </c>
    </row>
    <row r="1876" spans="1:15" s="225" customFormat="1" ht="47.25">
      <c r="A1876" s="532" t="s">
        <v>406</v>
      </c>
      <c r="B1876" s="533">
        <v>356</v>
      </c>
      <c r="C1876" s="532" t="s">
        <v>425</v>
      </c>
      <c r="D1876" s="532" t="s">
        <v>463</v>
      </c>
      <c r="E1876" s="533">
        <v>3560036</v>
      </c>
      <c r="F1876" s="533">
        <v>3209</v>
      </c>
      <c r="G1876" s="534">
        <v>25262</v>
      </c>
      <c r="H1876" s="539"/>
      <c r="I1876" s="532" t="s">
        <v>409</v>
      </c>
      <c r="J1876" s="532" t="s">
        <v>2347</v>
      </c>
      <c r="K1876" s="535">
        <v>8889.42</v>
      </c>
      <c r="L1876" s="536"/>
      <c r="M1876" s="537" t="s">
        <v>151</v>
      </c>
      <c r="N1876" s="537" t="s">
        <v>141</v>
      </c>
      <c r="O1876" s="538">
        <f t="shared" si="29"/>
        <v>3695.6884315796005</v>
      </c>
    </row>
    <row r="1877" spans="1:15" s="225" customFormat="1" ht="47.25">
      <c r="A1877" s="532" t="s">
        <v>406</v>
      </c>
      <c r="B1877" s="533">
        <v>356</v>
      </c>
      <c r="C1877" s="532" t="s">
        <v>425</v>
      </c>
      <c r="D1877" s="532" t="s">
        <v>463</v>
      </c>
      <c r="E1877" s="533">
        <v>3560036</v>
      </c>
      <c r="F1877" s="533">
        <v>3210</v>
      </c>
      <c r="G1877" s="534">
        <v>25537</v>
      </c>
      <c r="H1877" s="533">
        <v>912</v>
      </c>
      <c r="I1877" s="532" t="s">
        <v>409</v>
      </c>
      <c r="J1877" s="532" t="s">
        <v>2185</v>
      </c>
      <c r="K1877" s="535">
        <v>284.26</v>
      </c>
      <c r="L1877" s="536"/>
      <c r="M1877" s="537" t="s">
        <v>151</v>
      </c>
      <c r="N1877" s="537" t="s">
        <v>141</v>
      </c>
      <c r="O1877" s="538">
        <f t="shared" si="29"/>
        <v>118.17828312317533</v>
      </c>
    </row>
    <row r="1878" spans="1:15" s="225" customFormat="1" ht="47.25">
      <c r="A1878" s="532" t="s">
        <v>406</v>
      </c>
      <c r="B1878" s="533">
        <v>356</v>
      </c>
      <c r="C1878" s="532" t="s">
        <v>425</v>
      </c>
      <c r="D1878" s="532" t="s">
        <v>463</v>
      </c>
      <c r="E1878" s="533">
        <v>3560036</v>
      </c>
      <c r="F1878" s="533">
        <v>3211</v>
      </c>
      <c r="G1878" s="534">
        <v>26329</v>
      </c>
      <c r="H1878" s="539"/>
      <c r="I1878" s="532" t="s">
        <v>409</v>
      </c>
      <c r="J1878" s="532" t="s">
        <v>1995</v>
      </c>
      <c r="K1878" s="535">
        <v>112.82</v>
      </c>
      <c r="L1878" s="536"/>
      <c r="M1878" s="537" t="s">
        <v>151</v>
      </c>
      <c r="N1878" s="537" t="s">
        <v>141</v>
      </c>
      <c r="O1878" s="538">
        <f t="shared" si="29"/>
        <v>46.903798993726312</v>
      </c>
    </row>
    <row r="1879" spans="1:15" s="225" customFormat="1" ht="47.25">
      <c r="A1879" s="532" t="s">
        <v>406</v>
      </c>
      <c r="B1879" s="533">
        <v>356</v>
      </c>
      <c r="C1879" s="532" t="s">
        <v>425</v>
      </c>
      <c r="D1879" s="532" t="s">
        <v>463</v>
      </c>
      <c r="E1879" s="533">
        <v>3560036</v>
      </c>
      <c r="F1879" s="533">
        <v>3212</v>
      </c>
      <c r="G1879" s="534">
        <v>27667</v>
      </c>
      <c r="H1879" s="533">
        <v>1965</v>
      </c>
      <c r="I1879" s="532" t="s">
        <v>409</v>
      </c>
      <c r="J1879" s="532" t="s">
        <v>2024</v>
      </c>
      <c r="K1879" s="535">
        <v>569.33000000000004</v>
      </c>
      <c r="L1879" s="536"/>
      <c r="M1879" s="537" t="s">
        <v>151</v>
      </c>
      <c r="N1879" s="537" t="s">
        <v>141</v>
      </c>
      <c r="O1879" s="538">
        <f t="shared" si="29"/>
        <v>236.6933157338965</v>
      </c>
    </row>
    <row r="1880" spans="1:15" s="225" customFormat="1" ht="47.25">
      <c r="A1880" s="532" t="s">
        <v>406</v>
      </c>
      <c r="B1880" s="533">
        <v>356</v>
      </c>
      <c r="C1880" s="532" t="s">
        <v>425</v>
      </c>
      <c r="D1880" s="532" t="s">
        <v>463</v>
      </c>
      <c r="E1880" s="533">
        <v>3560036</v>
      </c>
      <c r="F1880" s="533">
        <v>3213</v>
      </c>
      <c r="G1880" s="534">
        <v>27667</v>
      </c>
      <c r="H1880" s="533">
        <v>-21288</v>
      </c>
      <c r="I1880" s="532" t="s">
        <v>409</v>
      </c>
      <c r="J1880" s="532" t="s">
        <v>2027</v>
      </c>
      <c r="K1880" s="535">
        <v>-2810.02</v>
      </c>
      <c r="L1880" s="536"/>
      <c r="M1880" s="537" t="s">
        <v>151</v>
      </c>
      <c r="N1880" s="537" t="s">
        <v>141</v>
      </c>
      <c r="O1880" s="538">
        <f t="shared" si="29"/>
        <v>-1168.2380185104664</v>
      </c>
    </row>
    <row r="1881" spans="1:15" s="225" customFormat="1" ht="47.25">
      <c r="A1881" s="532" t="s">
        <v>406</v>
      </c>
      <c r="B1881" s="533">
        <v>356</v>
      </c>
      <c r="C1881" s="532" t="s">
        <v>425</v>
      </c>
      <c r="D1881" s="532" t="s">
        <v>463</v>
      </c>
      <c r="E1881" s="533">
        <v>3560036</v>
      </c>
      <c r="F1881" s="533">
        <v>3214</v>
      </c>
      <c r="G1881" s="534">
        <v>28429</v>
      </c>
      <c r="H1881" s="533">
        <v>-8907</v>
      </c>
      <c r="I1881" s="532" t="s">
        <v>409</v>
      </c>
      <c r="J1881" s="532" t="s">
        <v>2036</v>
      </c>
      <c r="K1881" s="535">
        <v>-794.96</v>
      </c>
      <c r="L1881" s="536"/>
      <c r="M1881" s="537" t="s">
        <v>151</v>
      </c>
      <c r="N1881" s="537" t="s">
        <v>141</v>
      </c>
      <c r="O1881" s="538">
        <f t="shared" si="29"/>
        <v>-330.49675632026833</v>
      </c>
    </row>
    <row r="1882" spans="1:15" s="225" customFormat="1" ht="47.25">
      <c r="A1882" s="532" t="s">
        <v>406</v>
      </c>
      <c r="B1882" s="533">
        <v>356</v>
      </c>
      <c r="C1882" s="532" t="s">
        <v>425</v>
      </c>
      <c r="D1882" s="532" t="s">
        <v>463</v>
      </c>
      <c r="E1882" s="533">
        <v>3560036</v>
      </c>
      <c r="F1882" s="533">
        <v>3215</v>
      </c>
      <c r="G1882" s="534">
        <v>28975</v>
      </c>
      <c r="H1882" s="533">
        <v>-97574</v>
      </c>
      <c r="I1882" s="532" t="s">
        <v>409</v>
      </c>
      <c r="J1882" s="532" t="s">
        <v>2039</v>
      </c>
      <c r="K1882" s="535">
        <v>-12669.57</v>
      </c>
      <c r="L1882" s="536"/>
      <c r="M1882" s="537" t="s">
        <v>151</v>
      </c>
      <c r="N1882" s="537" t="s">
        <v>141</v>
      </c>
      <c r="O1882" s="538">
        <f t="shared" ref="O1882:O1945" si="30">+K1882*E$3012</f>
        <v>-5267.2484011429269</v>
      </c>
    </row>
    <row r="1883" spans="1:15" s="225" customFormat="1" ht="47.25">
      <c r="A1883" s="532" t="s">
        <v>406</v>
      </c>
      <c r="B1883" s="533">
        <v>356</v>
      </c>
      <c r="C1883" s="532" t="s">
        <v>425</v>
      </c>
      <c r="D1883" s="532" t="s">
        <v>463</v>
      </c>
      <c r="E1883" s="533">
        <v>3560036</v>
      </c>
      <c r="F1883" s="533">
        <v>3219</v>
      </c>
      <c r="G1883" s="534">
        <v>30925</v>
      </c>
      <c r="H1883" s="533">
        <v>-171267</v>
      </c>
      <c r="I1883" s="532" t="s">
        <v>409</v>
      </c>
      <c r="J1883" s="532" t="s">
        <v>2036</v>
      </c>
      <c r="K1883" s="535">
        <v>-21657.78</v>
      </c>
      <c r="L1883" s="536"/>
      <c r="M1883" s="537" t="s">
        <v>151</v>
      </c>
      <c r="N1883" s="537" t="s">
        <v>141</v>
      </c>
      <c r="O1883" s="538">
        <f t="shared" si="30"/>
        <v>-9004.0077979998732</v>
      </c>
    </row>
    <row r="1884" spans="1:15" s="225" customFormat="1" ht="47.25">
      <c r="A1884" s="532" t="s">
        <v>406</v>
      </c>
      <c r="B1884" s="533">
        <v>356</v>
      </c>
      <c r="C1884" s="532" t="s">
        <v>425</v>
      </c>
      <c r="D1884" s="532" t="s">
        <v>463</v>
      </c>
      <c r="E1884" s="533">
        <v>3560036</v>
      </c>
      <c r="F1884" s="533">
        <v>3220</v>
      </c>
      <c r="G1884" s="534">
        <v>32720</v>
      </c>
      <c r="H1884" s="533">
        <v>-2000</v>
      </c>
      <c r="I1884" s="532" t="s">
        <v>409</v>
      </c>
      <c r="J1884" s="532" t="s">
        <v>2045</v>
      </c>
      <c r="K1884" s="535">
        <v>-3000</v>
      </c>
      <c r="L1884" s="536"/>
      <c r="M1884" s="537" t="s">
        <v>151</v>
      </c>
      <c r="N1884" s="537" t="s">
        <v>141</v>
      </c>
      <c r="O1884" s="538">
        <f t="shared" si="30"/>
        <v>-1247.2203242437417</v>
      </c>
    </row>
    <row r="1885" spans="1:15" s="225" customFormat="1" ht="47.25">
      <c r="A1885" s="532" t="s">
        <v>406</v>
      </c>
      <c r="B1885" s="533">
        <v>356</v>
      </c>
      <c r="C1885" s="532" t="s">
        <v>425</v>
      </c>
      <c r="D1885" s="532" t="s">
        <v>463</v>
      </c>
      <c r="E1885" s="533">
        <v>3560036</v>
      </c>
      <c r="F1885" s="533">
        <v>9340</v>
      </c>
      <c r="G1885" s="534">
        <v>35976</v>
      </c>
      <c r="H1885" s="533">
        <v>-101000</v>
      </c>
      <c r="I1885" s="532" t="s">
        <v>409</v>
      </c>
      <c r="J1885" s="532" t="s">
        <v>2415</v>
      </c>
      <c r="K1885" s="535">
        <v>-14140</v>
      </c>
      <c r="L1885" s="536"/>
      <c r="M1885" s="537" t="s">
        <v>151</v>
      </c>
      <c r="N1885" s="537" t="s">
        <v>141</v>
      </c>
      <c r="O1885" s="538">
        <f t="shared" si="30"/>
        <v>-5878.5651282688359</v>
      </c>
    </row>
    <row r="1886" spans="1:15" s="225" customFormat="1" ht="47.25">
      <c r="A1886" s="532" t="s">
        <v>406</v>
      </c>
      <c r="B1886" s="533">
        <v>356</v>
      </c>
      <c r="C1886" s="532" t="s">
        <v>425</v>
      </c>
      <c r="D1886" s="532" t="s">
        <v>2416</v>
      </c>
      <c r="E1886" s="533">
        <v>3560037</v>
      </c>
      <c r="F1886" s="533">
        <v>3221</v>
      </c>
      <c r="G1886" s="534">
        <v>25262</v>
      </c>
      <c r="H1886" s="533">
        <v>6262</v>
      </c>
      <c r="I1886" s="532" t="s">
        <v>409</v>
      </c>
      <c r="J1886" s="532" t="s">
        <v>2204</v>
      </c>
      <c r="K1886" s="535">
        <v>1229.31</v>
      </c>
      <c r="L1886" s="536"/>
      <c r="M1886" s="537" t="s">
        <v>151</v>
      </c>
      <c r="N1886" s="537" t="s">
        <v>141</v>
      </c>
      <c r="O1886" s="538">
        <f t="shared" si="30"/>
        <v>511.07347226535802</v>
      </c>
    </row>
    <row r="1887" spans="1:15" s="225" customFormat="1" ht="47.25">
      <c r="A1887" s="532" t="s">
        <v>406</v>
      </c>
      <c r="B1887" s="533">
        <v>356</v>
      </c>
      <c r="C1887" s="532" t="s">
        <v>425</v>
      </c>
      <c r="D1887" s="532" t="s">
        <v>2416</v>
      </c>
      <c r="E1887" s="533">
        <v>3560037</v>
      </c>
      <c r="F1887" s="533">
        <v>3222</v>
      </c>
      <c r="G1887" s="534">
        <v>25262</v>
      </c>
      <c r="H1887" s="539"/>
      <c r="I1887" s="532" t="s">
        <v>409</v>
      </c>
      <c r="J1887" s="532" t="s">
        <v>2347</v>
      </c>
      <c r="K1887" s="535">
        <v>155.63</v>
      </c>
      <c r="L1887" s="536"/>
      <c r="M1887" s="537" t="s">
        <v>151</v>
      </c>
      <c r="N1887" s="537" t="s">
        <v>141</v>
      </c>
      <c r="O1887" s="538">
        <f t="shared" si="30"/>
        <v>64.701633020684511</v>
      </c>
    </row>
    <row r="1888" spans="1:15" s="225" customFormat="1" ht="47.25">
      <c r="A1888" s="532" t="s">
        <v>406</v>
      </c>
      <c r="B1888" s="533">
        <v>356</v>
      </c>
      <c r="C1888" s="532" t="s">
        <v>425</v>
      </c>
      <c r="D1888" s="532" t="s">
        <v>2416</v>
      </c>
      <c r="E1888" s="533">
        <v>3560037</v>
      </c>
      <c r="F1888" s="533">
        <v>3223</v>
      </c>
      <c r="G1888" s="534">
        <v>26329</v>
      </c>
      <c r="H1888" s="539"/>
      <c r="I1888" s="532" t="s">
        <v>409</v>
      </c>
      <c r="J1888" s="532" t="s">
        <v>1995</v>
      </c>
      <c r="K1888" s="535">
        <v>1.98</v>
      </c>
      <c r="L1888" s="536"/>
      <c r="M1888" s="537" t="s">
        <v>151</v>
      </c>
      <c r="N1888" s="537" t="s">
        <v>141</v>
      </c>
      <c r="O1888" s="538">
        <f t="shared" si="30"/>
        <v>0.82316541400086951</v>
      </c>
    </row>
    <row r="1889" spans="1:15" s="225" customFormat="1" ht="47.25">
      <c r="A1889" s="532" t="s">
        <v>406</v>
      </c>
      <c r="B1889" s="533">
        <v>356</v>
      </c>
      <c r="C1889" s="532" t="s">
        <v>425</v>
      </c>
      <c r="D1889" s="532" t="s">
        <v>430</v>
      </c>
      <c r="E1889" s="533">
        <v>3560038</v>
      </c>
      <c r="F1889" s="533">
        <v>3224</v>
      </c>
      <c r="G1889" s="534">
        <v>24958</v>
      </c>
      <c r="H1889" s="533">
        <v>191792</v>
      </c>
      <c r="I1889" s="532" t="s">
        <v>409</v>
      </c>
      <c r="J1889" s="532" t="s">
        <v>2204</v>
      </c>
      <c r="K1889" s="535">
        <v>20211.18</v>
      </c>
      <c r="L1889" s="536"/>
      <c r="M1889" s="537" t="s">
        <v>151</v>
      </c>
      <c r="N1889" s="537" t="s">
        <v>141</v>
      </c>
      <c r="O1889" s="538">
        <f t="shared" si="30"/>
        <v>8402.5981576495433</v>
      </c>
    </row>
    <row r="1890" spans="1:15" s="225" customFormat="1" ht="47.25">
      <c r="A1890" s="532" t="s">
        <v>406</v>
      </c>
      <c r="B1890" s="533">
        <v>356</v>
      </c>
      <c r="C1890" s="532" t="s">
        <v>425</v>
      </c>
      <c r="D1890" s="532" t="s">
        <v>430</v>
      </c>
      <c r="E1890" s="533">
        <v>3560038</v>
      </c>
      <c r="F1890" s="533">
        <v>3225</v>
      </c>
      <c r="G1890" s="534">
        <v>24958</v>
      </c>
      <c r="H1890" s="533">
        <v>8046</v>
      </c>
      <c r="I1890" s="532" t="s">
        <v>409</v>
      </c>
      <c r="J1890" s="532" t="s">
        <v>1997</v>
      </c>
      <c r="K1890" s="535">
        <v>1091.3800000000001</v>
      </c>
      <c r="L1890" s="536"/>
      <c r="M1890" s="537" t="s">
        <v>151</v>
      </c>
      <c r="N1890" s="537" t="s">
        <v>141</v>
      </c>
      <c r="O1890" s="538">
        <f t="shared" si="30"/>
        <v>453.73043915771166</v>
      </c>
    </row>
    <row r="1891" spans="1:15" s="225" customFormat="1" ht="47.25">
      <c r="A1891" s="532" t="s">
        <v>406</v>
      </c>
      <c r="B1891" s="533">
        <v>356</v>
      </c>
      <c r="C1891" s="532" t="s">
        <v>425</v>
      </c>
      <c r="D1891" s="532" t="s">
        <v>430</v>
      </c>
      <c r="E1891" s="533">
        <v>3560038</v>
      </c>
      <c r="F1891" s="533">
        <v>3226</v>
      </c>
      <c r="G1891" s="534">
        <v>24958</v>
      </c>
      <c r="H1891" s="533">
        <v>238779</v>
      </c>
      <c r="I1891" s="532" t="s">
        <v>409</v>
      </c>
      <c r="J1891" s="532" t="s">
        <v>1998</v>
      </c>
      <c r="K1891" s="535">
        <v>30506.46</v>
      </c>
      <c r="L1891" s="536"/>
      <c r="M1891" s="537" t="s">
        <v>151</v>
      </c>
      <c r="N1891" s="537" t="s">
        <v>141</v>
      </c>
      <c r="O1891" s="538">
        <f t="shared" si="30"/>
        <v>12682.758977576244</v>
      </c>
    </row>
    <row r="1892" spans="1:15" s="225" customFormat="1" ht="47.25">
      <c r="A1892" s="532" t="s">
        <v>406</v>
      </c>
      <c r="B1892" s="533">
        <v>356</v>
      </c>
      <c r="C1892" s="532" t="s">
        <v>425</v>
      </c>
      <c r="D1892" s="532" t="s">
        <v>430</v>
      </c>
      <c r="E1892" s="533">
        <v>3560038</v>
      </c>
      <c r="F1892" s="533">
        <v>3227</v>
      </c>
      <c r="G1892" s="534">
        <v>24958</v>
      </c>
      <c r="H1892" s="533">
        <v>104147</v>
      </c>
      <c r="I1892" s="532" t="s">
        <v>409</v>
      </c>
      <c r="J1892" s="532" t="s">
        <v>1999</v>
      </c>
      <c r="K1892" s="535">
        <v>13150.41</v>
      </c>
      <c r="L1892" s="536"/>
      <c r="M1892" s="537" t="s">
        <v>151</v>
      </c>
      <c r="N1892" s="537" t="s">
        <v>141</v>
      </c>
      <c r="O1892" s="538">
        <f t="shared" si="30"/>
        <v>5467.152874712714</v>
      </c>
    </row>
    <row r="1893" spans="1:15" s="225" customFormat="1" ht="47.25">
      <c r="A1893" s="532" t="s">
        <v>406</v>
      </c>
      <c r="B1893" s="533">
        <v>356</v>
      </c>
      <c r="C1893" s="532" t="s">
        <v>425</v>
      </c>
      <c r="D1893" s="532" t="s">
        <v>430</v>
      </c>
      <c r="E1893" s="533">
        <v>3560038</v>
      </c>
      <c r="F1893" s="533">
        <v>3228</v>
      </c>
      <c r="G1893" s="534">
        <v>24958</v>
      </c>
      <c r="H1893" s="533">
        <v>254643</v>
      </c>
      <c r="I1893" s="532" t="s">
        <v>409</v>
      </c>
      <c r="J1893" s="532" t="s">
        <v>2000</v>
      </c>
      <c r="K1893" s="535">
        <v>37531.75</v>
      </c>
      <c r="L1893" s="536"/>
      <c r="M1893" s="537" t="s">
        <v>151</v>
      </c>
      <c r="N1893" s="537" t="s">
        <v>141</v>
      </c>
      <c r="O1893" s="538">
        <f t="shared" si="30"/>
        <v>15603.45380147835</v>
      </c>
    </row>
    <row r="1894" spans="1:15" s="225" customFormat="1" ht="47.25">
      <c r="A1894" s="532" t="s">
        <v>406</v>
      </c>
      <c r="B1894" s="533">
        <v>356</v>
      </c>
      <c r="C1894" s="532" t="s">
        <v>425</v>
      </c>
      <c r="D1894" s="532" t="s">
        <v>430</v>
      </c>
      <c r="E1894" s="533">
        <v>3560038</v>
      </c>
      <c r="F1894" s="533">
        <v>3230</v>
      </c>
      <c r="G1894" s="534">
        <v>25262</v>
      </c>
      <c r="H1894" s="539"/>
      <c r="I1894" s="532" t="s">
        <v>409</v>
      </c>
      <c r="J1894" s="532" t="s">
        <v>2068</v>
      </c>
      <c r="K1894" s="535">
        <v>15338.74</v>
      </c>
      <c r="L1894" s="536"/>
      <c r="M1894" s="537" t="s">
        <v>151</v>
      </c>
      <c r="N1894" s="537" t="s">
        <v>141</v>
      </c>
      <c r="O1894" s="538">
        <f t="shared" si="30"/>
        <v>6376.9294254301503</v>
      </c>
    </row>
    <row r="1895" spans="1:15" s="225" customFormat="1" ht="47.25">
      <c r="A1895" s="532" t="s">
        <v>406</v>
      </c>
      <c r="B1895" s="533">
        <v>356</v>
      </c>
      <c r="C1895" s="532" t="s">
        <v>425</v>
      </c>
      <c r="D1895" s="532" t="s">
        <v>430</v>
      </c>
      <c r="E1895" s="533">
        <v>3560038</v>
      </c>
      <c r="F1895" s="533">
        <v>3231</v>
      </c>
      <c r="G1895" s="534">
        <v>25293</v>
      </c>
      <c r="H1895" s="533">
        <v>3152</v>
      </c>
      <c r="I1895" s="532" t="s">
        <v>409</v>
      </c>
      <c r="J1895" s="532" t="s">
        <v>2012</v>
      </c>
      <c r="K1895" s="535">
        <v>1065.6300000000001</v>
      </c>
      <c r="L1895" s="536"/>
      <c r="M1895" s="537" t="s">
        <v>151</v>
      </c>
      <c r="N1895" s="537" t="s">
        <v>141</v>
      </c>
      <c r="O1895" s="538">
        <f t="shared" si="30"/>
        <v>443.02513137461955</v>
      </c>
    </row>
    <row r="1896" spans="1:15" s="225" customFormat="1" ht="47.25">
      <c r="A1896" s="532" t="s">
        <v>406</v>
      </c>
      <c r="B1896" s="533">
        <v>356</v>
      </c>
      <c r="C1896" s="532" t="s">
        <v>425</v>
      </c>
      <c r="D1896" s="532" t="s">
        <v>430</v>
      </c>
      <c r="E1896" s="533">
        <v>3560038</v>
      </c>
      <c r="F1896" s="533">
        <v>3232</v>
      </c>
      <c r="G1896" s="534">
        <v>25293</v>
      </c>
      <c r="H1896" s="533">
        <v>1720</v>
      </c>
      <c r="I1896" s="532" t="s">
        <v>409</v>
      </c>
      <c r="J1896" s="532" t="s">
        <v>2119</v>
      </c>
      <c r="K1896" s="535">
        <v>164.18</v>
      </c>
      <c r="L1896" s="536"/>
      <c r="M1896" s="537" t="s">
        <v>151</v>
      </c>
      <c r="N1896" s="537" t="s">
        <v>141</v>
      </c>
      <c r="O1896" s="538">
        <f t="shared" si="30"/>
        <v>68.25621094477917</v>
      </c>
    </row>
    <row r="1897" spans="1:15" s="225" customFormat="1" ht="47.25">
      <c r="A1897" s="532" t="s">
        <v>406</v>
      </c>
      <c r="B1897" s="533">
        <v>356</v>
      </c>
      <c r="C1897" s="532" t="s">
        <v>425</v>
      </c>
      <c r="D1897" s="532" t="s">
        <v>430</v>
      </c>
      <c r="E1897" s="533">
        <v>3560038</v>
      </c>
      <c r="F1897" s="533">
        <v>3235</v>
      </c>
      <c r="G1897" s="534">
        <v>25507</v>
      </c>
      <c r="H1897" s="533">
        <v>39685</v>
      </c>
      <c r="I1897" s="532" t="s">
        <v>409</v>
      </c>
      <c r="J1897" s="532" t="s">
        <v>2008</v>
      </c>
      <c r="K1897" s="535">
        <v>5318.44</v>
      </c>
      <c r="L1897" s="536"/>
      <c r="M1897" s="537" t="s">
        <v>151</v>
      </c>
      <c r="N1897" s="537" t="s">
        <v>141</v>
      </c>
      <c r="O1897" s="538">
        <f t="shared" si="30"/>
        <v>2211.0888204236285</v>
      </c>
    </row>
    <row r="1898" spans="1:15" s="225" customFormat="1" ht="47.25">
      <c r="A1898" s="532" t="s">
        <v>406</v>
      </c>
      <c r="B1898" s="533">
        <v>356</v>
      </c>
      <c r="C1898" s="532" t="s">
        <v>425</v>
      </c>
      <c r="D1898" s="532" t="s">
        <v>430</v>
      </c>
      <c r="E1898" s="533">
        <v>3560038</v>
      </c>
      <c r="F1898" s="533">
        <v>3236</v>
      </c>
      <c r="G1898" s="534">
        <v>25780</v>
      </c>
      <c r="H1898" s="533">
        <v>-8046</v>
      </c>
      <c r="I1898" s="532" t="s">
        <v>409</v>
      </c>
      <c r="J1898" s="532" t="s">
        <v>2014</v>
      </c>
      <c r="K1898" s="535">
        <v>-1091.3800000000001</v>
      </c>
      <c r="L1898" s="536"/>
      <c r="M1898" s="537" t="s">
        <v>151</v>
      </c>
      <c r="N1898" s="537" t="s">
        <v>141</v>
      </c>
      <c r="O1898" s="538">
        <f t="shared" si="30"/>
        <v>-453.73043915771166</v>
      </c>
    </row>
    <row r="1899" spans="1:15" s="225" customFormat="1" ht="47.25">
      <c r="A1899" s="532" t="s">
        <v>406</v>
      </c>
      <c r="B1899" s="533">
        <v>356</v>
      </c>
      <c r="C1899" s="532" t="s">
        <v>425</v>
      </c>
      <c r="D1899" s="532" t="s">
        <v>430</v>
      </c>
      <c r="E1899" s="533">
        <v>3560038</v>
      </c>
      <c r="F1899" s="533">
        <v>3240</v>
      </c>
      <c r="G1899" s="534">
        <v>26145</v>
      </c>
      <c r="H1899" s="533">
        <v>35550</v>
      </c>
      <c r="I1899" s="532" t="s">
        <v>409</v>
      </c>
      <c r="J1899" s="532" t="s">
        <v>2016</v>
      </c>
      <c r="K1899" s="535">
        <v>4565.4799999999996</v>
      </c>
      <c r="L1899" s="536"/>
      <c r="M1899" s="537" t="s">
        <v>151</v>
      </c>
      <c r="N1899" s="537" t="s">
        <v>141</v>
      </c>
      <c r="O1899" s="538">
        <f t="shared" si="30"/>
        <v>1898.0531486427724</v>
      </c>
    </row>
    <row r="1900" spans="1:15" s="225" customFormat="1" ht="47.25">
      <c r="A1900" s="532" t="s">
        <v>406</v>
      </c>
      <c r="B1900" s="533">
        <v>356</v>
      </c>
      <c r="C1900" s="532" t="s">
        <v>425</v>
      </c>
      <c r="D1900" s="532" t="s">
        <v>430</v>
      </c>
      <c r="E1900" s="533">
        <v>3560038</v>
      </c>
      <c r="F1900" s="533">
        <v>3241</v>
      </c>
      <c r="G1900" s="534">
        <v>26329</v>
      </c>
      <c r="H1900" s="539"/>
      <c r="I1900" s="532" t="s">
        <v>409</v>
      </c>
      <c r="J1900" s="532" t="s">
        <v>2070</v>
      </c>
      <c r="K1900" s="535">
        <v>34.229999999999997</v>
      </c>
      <c r="L1900" s="536"/>
      <c r="M1900" s="537" t="s">
        <v>151</v>
      </c>
      <c r="N1900" s="537" t="s">
        <v>141</v>
      </c>
      <c r="O1900" s="538">
        <f t="shared" si="30"/>
        <v>14.230783899621091</v>
      </c>
    </row>
    <row r="1901" spans="1:15" s="225" customFormat="1" ht="47.25">
      <c r="A1901" s="532" t="s">
        <v>406</v>
      </c>
      <c r="B1901" s="533">
        <v>356</v>
      </c>
      <c r="C1901" s="532" t="s">
        <v>425</v>
      </c>
      <c r="D1901" s="532" t="s">
        <v>430</v>
      </c>
      <c r="E1901" s="533">
        <v>3560038</v>
      </c>
      <c r="F1901" s="533">
        <v>3242</v>
      </c>
      <c r="G1901" s="534">
        <v>26542</v>
      </c>
      <c r="H1901" s="533">
        <v>7104</v>
      </c>
      <c r="I1901" s="532" t="s">
        <v>409</v>
      </c>
      <c r="J1901" s="532" t="s">
        <v>2071</v>
      </c>
      <c r="K1901" s="535">
        <v>697.07</v>
      </c>
      <c r="L1901" s="536"/>
      <c r="M1901" s="537" t="s">
        <v>151</v>
      </c>
      <c r="N1901" s="537" t="s">
        <v>141</v>
      </c>
      <c r="O1901" s="538">
        <f t="shared" si="30"/>
        <v>289.79995714019503</v>
      </c>
    </row>
    <row r="1902" spans="1:15" s="225" customFormat="1" ht="47.25">
      <c r="A1902" s="532" t="s">
        <v>406</v>
      </c>
      <c r="B1902" s="533">
        <v>356</v>
      </c>
      <c r="C1902" s="532" t="s">
        <v>425</v>
      </c>
      <c r="D1902" s="532" t="s">
        <v>430</v>
      </c>
      <c r="E1902" s="533">
        <v>3560038</v>
      </c>
      <c r="F1902" s="533">
        <v>3243</v>
      </c>
      <c r="G1902" s="534">
        <v>26542</v>
      </c>
      <c r="H1902" s="533">
        <v>5360</v>
      </c>
      <c r="I1902" s="532" t="s">
        <v>409</v>
      </c>
      <c r="J1902" s="532" t="s">
        <v>2018</v>
      </c>
      <c r="K1902" s="535">
        <v>355.5</v>
      </c>
      <c r="L1902" s="536"/>
      <c r="M1902" s="537" t="s">
        <v>151</v>
      </c>
      <c r="N1902" s="537" t="s">
        <v>141</v>
      </c>
      <c r="O1902" s="538">
        <f t="shared" si="30"/>
        <v>147.79560842288339</v>
      </c>
    </row>
    <row r="1903" spans="1:15" s="225" customFormat="1" ht="47.25">
      <c r="A1903" s="532" t="s">
        <v>406</v>
      </c>
      <c r="B1903" s="533">
        <v>356</v>
      </c>
      <c r="C1903" s="532" t="s">
        <v>425</v>
      </c>
      <c r="D1903" s="532" t="s">
        <v>430</v>
      </c>
      <c r="E1903" s="533">
        <v>3560038</v>
      </c>
      <c r="F1903" s="533">
        <v>3245</v>
      </c>
      <c r="G1903" s="534">
        <v>27029</v>
      </c>
      <c r="H1903" s="533">
        <v>6000</v>
      </c>
      <c r="I1903" s="532" t="s">
        <v>409</v>
      </c>
      <c r="J1903" s="532" t="s">
        <v>2417</v>
      </c>
      <c r="K1903" s="535">
        <v>967.67</v>
      </c>
      <c r="L1903" s="536"/>
      <c r="M1903" s="537" t="s">
        <v>151</v>
      </c>
      <c r="N1903" s="537" t="s">
        <v>141</v>
      </c>
      <c r="O1903" s="538">
        <f t="shared" si="30"/>
        <v>402.29923038698047</v>
      </c>
    </row>
    <row r="1904" spans="1:15" s="225" customFormat="1" ht="47.25">
      <c r="A1904" s="532" t="s">
        <v>406</v>
      </c>
      <c r="B1904" s="533">
        <v>356</v>
      </c>
      <c r="C1904" s="532" t="s">
        <v>425</v>
      </c>
      <c r="D1904" s="532" t="s">
        <v>430</v>
      </c>
      <c r="E1904" s="533">
        <v>3560038</v>
      </c>
      <c r="F1904" s="533">
        <v>3246</v>
      </c>
      <c r="G1904" s="534">
        <v>27484</v>
      </c>
      <c r="H1904" s="533">
        <v>4018</v>
      </c>
      <c r="I1904" s="532" t="s">
        <v>409</v>
      </c>
      <c r="J1904" s="532" t="s">
        <v>2072</v>
      </c>
      <c r="K1904" s="535">
        <v>977.42</v>
      </c>
      <c r="L1904" s="536"/>
      <c r="M1904" s="537" t="s">
        <v>151</v>
      </c>
      <c r="N1904" s="537" t="s">
        <v>141</v>
      </c>
      <c r="O1904" s="538">
        <f t="shared" si="30"/>
        <v>406.35269644077266</v>
      </c>
    </row>
    <row r="1905" spans="1:15" s="225" customFormat="1" ht="47.25">
      <c r="A1905" s="532" t="s">
        <v>406</v>
      </c>
      <c r="B1905" s="533">
        <v>356</v>
      </c>
      <c r="C1905" s="532" t="s">
        <v>425</v>
      </c>
      <c r="D1905" s="532" t="s">
        <v>430</v>
      </c>
      <c r="E1905" s="533">
        <v>3560038</v>
      </c>
      <c r="F1905" s="533">
        <v>3247</v>
      </c>
      <c r="G1905" s="534">
        <v>27484</v>
      </c>
      <c r="H1905" s="533">
        <v>-4018</v>
      </c>
      <c r="I1905" s="532" t="s">
        <v>409</v>
      </c>
      <c r="J1905" s="532" t="s">
        <v>2022</v>
      </c>
      <c r="K1905" s="535">
        <v>-578.66999999999996</v>
      </c>
      <c r="L1905" s="536"/>
      <c r="M1905" s="537" t="s">
        <v>151</v>
      </c>
      <c r="N1905" s="537" t="s">
        <v>141</v>
      </c>
      <c r="O1905" s="538">
        <f t="shared" si="30"/>
        <v>-240.57632834337531</v>
      </c>
    </row>
    <row r="1906" spans="1:15" s="225" customFormat="1" ht="47.25">
      <c r="A1906" s="532" t="s">
        <v>406</v>
      </c>
      <c r="B1906" s="533">
        <v>356</v>
      </c>
      <c r="C1906" s="532" t="s">
        <v>425</v>
      </c>
      <c r="D1906" s="532" t="s">
        <v>430</v>
      </c>
      <c r="E1906" s="533">
        <v>3560038</v>
      </c>
      <c r="F1906" s="533">
        <v>3248</v>
      </c>
      <c r="G1906" s="534">
        <v>27667</v>
      </c>
      <c r="H1906" s="533">
        <v>655</v>
      </c>
      <c r="I1906" s="532" t="s">
        <v>409</v>
      </c>
      <c r="J1906" s="532" t="s">
        <v>2024</v>
      </c>
      <c r="K1906" s="535">
        <v>72.53</v>
      </c>
      <c r="L1906" s="536"/>
      <c r="M1906" s="537" t="s">
        <v>151</v>
      </c>
      <c r="N1906" s="537" t="s">
        <v>141</v>
      </c>
      <c r="O1906" s="538">
        <f t="shared" si="30"/>
        <v>30.15363003913286</v>
      </c>
    </row>
    <row r="1907" spans="1:15" s="225" customFormat="1" ht="47.25">
      <c r="A1907" s="532" t="s">
        <v>406</v>
      </c>
      <c r="B1907" s="533">
        <v>356</v>
      </c>
      <c r="C1907" s="532" t="s">
        <v>425</v>
      </c>
      <c r="D1907" s="532" t="s">
        <v>430</v>
      </c>
      <c r="E1907" s="533">
        <v>3560038</v>
      </c>
      <c r="F1907" s="533">
        <v>3249</v>
      </c>
      <c r="G1907" s="534">
        <v>27667</v>
      </c>
      <c r="H1907" s="533">
        <v>24026</v>
      </c>
      <c r="I1907" s="532" t="s">
        <v>409</v>
      </c>
      <c r="J1907" s="532" t="s">
        <v>2025</v>
      </c>
      <c r="K1907" s="535">
        <v>5875.85</v>
      </c>
      <c r="L1907" s="536"/>
      <c r="M1907" s="537" t="s">
        <v>151</v>
      </c>
      <c r="N1907" s="537" t="s">
        <v>141</v>
      </c>
      <c r="O1907" s="538">
        <f t="shared" si="30"/>
        <v>2442.8265140691965</v>
      </c>
    </row>
    <row r="1908" spans="1:15" s="225" customFormat="1" ht="47.25">
      <c r="A1908" s="532" t="s">
        <v>406</v>
      </c>
      <c r="B1908" s="533">
        <v>356</v>
      </c>
      <c r="C1908" s="532" t="s">
        <v>425</v>
      </c>
      <c r="D1908" s="532" t="s">
        <v>430</v>
      </c>
      <c r="E1908" s="533">
        <v>3560038</v>
      </c>
      <c r="F1908" s="533">
        <v>3250</v>
      </c>
      <c r="G1908" s="534">
        <v>27667</v>
      </c>
      <c r="H1908" s="533">
        <v>83228</v>
      </c>
      <c r="I1908" s="532" t="s">
        <v>409</v>
      </c>
      <c r="J1908" s="532" t="s">
        <v>2026</v>
      </c>
      <c r="K1908" s="535">
        <v>18304.439999999999</v>
      </c>
      <c r="L1908" s="536"/>
      <c r="M1908" s="537" t="s">
        <v>151</v>
      </c>
      <c r="N1908" s="537" t="s">
        <v>141</v>
      </c>
      <c r="O1908" s="538">
        <f t="shared" si="30"/>
        <v>7609.8898639667041</v>
      </c>
    </row>
    <row r="1909" spans="1:15" s="225" customFormat="1" ht="47.25">
      <c r="A1909" s="532" t="s">
        <v>406</v>
      </c>
      <c r="B1909" s="533">
        <v>356</v>
      </c>
      <c r="C1909" s="532" t="s">
        <v>425</v>
      </c>
      <c r="D1909" s="532" t="s">
        <v>430</v>
      </c>
      <c r="E1909" s="533">
        <v>3560038</v>
      </c>
      <c r="F1909" s="533">
        <v>3251</v>
      </c>
      <c r="G1909" s="534">
        <v>27667</v>
      </c>
      <c r="H1909" s="533">
        <v>46840</v>
      </c>
      <c r="I1909" s="532" t="s">
        <v>409</v>
      </c>
      <c r="J1909" s="532" t="s">
        <v>2028</v>
      </c>
      <c r="K1909" s="535">
        <v>14501.25</v>
      </c>
      <c r="L1909" s="536"/>
      <c r="M1909" s="537" t="s">
        <v>151</v>
      </c>
      <c r="N1909" s="537" t="s">
        <v>141</v>
      </c>
      <c r="O1909" s="538">
        <f t="shared" si="30"/>
        <v>6028.7512423131866</v>
      </c>
    </row>
    <row r="1910" spans="1:15" s="225" customFormat="1" ht="47.25">
      <c r="A1910" s="532" t="s">
        <v>406</v>
      </c>
      <c r="B1910" s="533">
        <v>356</v>
      </c>
      <c r="C1910" s="532" t="s">
        <v>425</v>
      </c>
      <c r="D1910" s="532" t="s">
        <v>430</v>
      </c>
      <c r="E1910" s="533">
        <v>3560038</v>
      </c>
      <c r="F1910" s="533">
        <v>3252</v>
      </c>
      <c r="G1910" s="534">
        <v>27667</v>
      </c>
      <c r="H1910" s="533">
        <v>47770</v>
      </c>
      <c r="I1910" s="532" t="s">
        <v>409</v>
      </c>
      <c r="J1910" s="532" t="s">
        <v>2029</v>
      </c>
      <c r="K1910" s="535">
        <v>11264.56</v>
      </c>
      <c r="L1910" s="536"/>
      <c r="M1910" s="537" t="s">
        <v>151</v>
      </c>
      <c r="N1910" s="537" t="s">
        <v>141</v>
      </c>
      <c r="O1910" s="538">
        <f t="shared" si="30"/>
        <v>4683.1293918876945</v>
      </c>
    </row>
    <row r="1911" spans="1:15" s="225" customFormat="1" ht="47.25">
      <c r="A1911" s="532" t="s">
        <v>406</v>
      </c>
      <c r="B1911" s="533">
        <v>356</v>
      </c>
      <c r="C1911" s="532" t="s">
        <v>425</v>
      </c>
      <c r="D1911" s="532" t="s">
        <v>430</v>
      </c>
      <c r="E1911" s="533">
        <v>3560038</v>
      </c>
      <c r="F1911" s="533">
        <v>3253</v>
      </c>
      <c r="G1911" s="534">
        <v>27880</v>
      </c>
      <c r="H1911" s="533">
        <v>2400</v>
      </c>
      <c r="I1911" s="532" t="s">
        <v>409</v>
      </c>
      <c r="J1911" s="532" t="s">
        <v>2031</v>
      </c>
      <c r="K1911" s="535">
        <v>452.67</v>
      </c>
      <c r="L1911" s="536"/>
      <c r="M1911" s="537" t="s">
        <v>151</v>
      </c>
      <c r="N1911" s="537" t="s">
        <v>141</v>
      </c>
      <c r="O1911" s="538">
        <f t="shared" si="30"/>
        <v>188.19307472513819</v>
      </c>
    </row>
    <row r="1912" spans="1:15" s="225" customFormat="1" ht="47.25">
      <c r="A1912" s="532" t="s">
        <v>406</v>
      </c>
      <c r="B1912" s="533">
        <v>356</v>
      </c>
      <c r="C1912" s="532" t="s">
        <v>425</v>
      </c>
      <c r="D1912" s="532" t="s">
        <v>430</v>
      </c>
      <c r="E1912" s="533">
        <v>3560038</v>
      </c>
      <c r="F1912" s="533">
        <v>3254</v>
      </c>
      <c r="G1912" s="534">
        <v>27880</v>
      </c>
      <c r="H1912" s="533">
        <v>24584</v>
      </c>
      <c r="I1912" s="532" t="s">
        <v>409</v>
      </c>
      <c r="J1912" s="532" t="s">
        <v>2033</v>
      </c>
      <c r="K1912" s="535">
        <v>6144.3</v>
      </c>
      <c r="L1912" s="536"/>
      <c r="M1912" s="537" t="s">
        <v>151</v>
      </c>
      <c r="N1912" s="537" t="s">
        <v>141</v>
      </c>
      <c r="O1912" s="538">
        <f t="shared" si="30"/>
        <v>2554.4319460836073</v>
      </c>
    </row>
    <row r="1913" spans="1:15" s="225" customFormat="1" ht="47.25">
      <c r="A1913" s="532" t="s">
        <v>406</v>
      </c>
      <c r="B1913" s="533">
        <v>356</v>
      </c>
      <c r="C1913" s="532" t="s">
        <v>425</v>
      </c>
      <c r="D1913" s="532" t="s">
        <v>430</v>
      </c>
      <c r="E1913" s="533">
        <v>3560038</v>
      </c>
      <c r="F1913" s="533">
        <v>3255</v>
      </c>
      <c r="G1913" s="534">
        <v>27880</v>
      </c>
      <c r="H1913" s="533">
        <v>6106</v>
      </c>
      <c r="I1913" s="532" t="s">
        <v>409</v>
      </c>
      <c r="J1913" s="532" t="s">
        <v>2075</v>
      </c>
      <c r="K1913" s="535">
        <v>1042.01</v>
      </c>
      <c r="L1913" s="536"/>
      <c r="M1913" s="537" t="s">
        <v>151</v>
      </c>
      <c r="N1913" s="537" t="s">
        <v>141</v>
      </c>
      <c r="O1913" s="538">
        <f t="shared" si="30"/>
        <v>433.2053500217404</v>
      </c>
    </row>
    <row r="1914" spans="1:15" s="225" customFormat="1" ht="47.25">
      <c r="A1914" s="532" t="s">
        <v>406</v>
      </c>
      <c r="B1914" s="533">
        <v>356</v>
      </c>
      <c r="C1914" s="532" t="s">
        <v>425</v>
      </c>
      <c r="D1914" s="532" t="s">
        <v>430</v>
      </c>
      <c r="E1914" s="533">
        <v>3560038</v>
      </c>
      <c r="F1914" s="533">
        <v>3256</v>
      </c>
      <c r="G1914" s="534">
        <v>28064</v>
      </c>
      <c r="H1914" s="539"/>
      <c r="I1914" s="532" t="s">
        <v>409</v>
      </c>
      <c r="J1914" s="532" t="s">
        <v>2418</v>
      </c>
      <c r="K1914" s="535">
        <v>259.94</v>
      </c>
      <c r="L1914" s="536"/>
      <c r="M1914" s="537" t="s">
        <v>151</v>
      </c>
      <c r="N1914" s="537" t="s">
        <v>141</v>
      </c>
      <c r="O1914" s="538">
        <f t="shared" si="30"/>
        <v>108.06748369463941</v>
      </c>
    </row>
    <row r="1915" spans="1:15" s="225" customFormat="1" ht="47.25">
      <c r="A1915" s="532" t="s">
        <v>406</v>
      </c>
      <c r="B1915" s="533">
        <v>356</v>
      </c>
      <c r="C1915" s="532" t="s">
        <v>425</v>
      </c>
      <c r="D1915" s="532" t="s">
        <v>430</v>
      </c>
      <c r="E1915" s="533">
        <v>3560038</v>
      </c>
      <c r="F1915" s="533">
        <v>3257</v>
      </c>
      <c r="G1915" s="534">
        <v>28064</v>
      </c>
      <c r="H1915" s="533">
        <v>17317</v>
      </c>
      <c r="I1915" s="532" t="s">
        <v>409</v>
      </c>
      <c r="J1915" s="532" t="s">
        <v>2035</v>
      </c>
      <c r="K1915" s="535">
        <v>6666.49</v>
      </c>
      <c r="L1915" s="536"/>
      <c r="M1915" s="537" t="s">
        <v>151</v>
      </c>
      <c r="N1915" s="537" t="s">
        <v>141</v>
      </c>
      <c r="O1915" s="538">
        <f t="shared" si="30"/>
        <v>2771.5272731225537</v>
      </c>
    </row>
    <row r="1916" spans="1:15" s="225" customFormat="1" ht="47.25">
      <c r="A1916" s="532" t="s">
        <v>406</v>
      </c>
      <c r="B1916" s="533">
        <v>356</v>
      </c>
      <c r="C1916" s="532" t="s">
        <v>425</v>
      </c>
      <c r="D1916" s="532" t="s">
        <v>430</v>
      </c>
      <c r="E1916" s="533">
        <v>3560038</v>
      </c>
      <c r="F1916" s="533">
        <v>8353</v>
      </c>
      <c r="G1916" s="534">
        <v>35795</v>
      </c>
      <c r="H1916" s="533">
        <v>3000</v>
      </c>
      <c r="I1916" s="532" t="s">
        <v>409</v>
      </c>
      <c r="J1916" s="532" t="s">
        <v>2419</v>
      </c>
      <c r="K1916" s="535">
        <v>1145.97</v>
      </c>
      <c r="L1916" s="536"/>
      <c r="M1916" s="537" t="s">
        <v>151</v>
      </c>
      <c r="N1916" s="537" t="s">
        <v>141</v>
      </c>
      <c r="O1916" s="538">
        <f t="shared" si="30"/>
        <v>476.42569165786688</v>
      </c>
    </row>
    <row r="1917" spans="1:15" s="225" customFormat="1" ht="47.25">
      <c r="A1917" s="532" t="s">
        <v>406</v>
      </c>
      <c r="B1917" s="533">
        <v>356</v>
      </c>
      <c r="C1917" s="532" t="s">
        <v>425</v>
      </c>
      <c r="D1917" s="532" t="s">
        <v>2420</v>
      </c>
      <c r="E1917" s="533">
        <v>3560040</v>
      </c>
      <c r="F1917" s="533">
        <v>3295</v>
      </c>
      <c r="G1917" s="534">
        <v>25262</v>
      </c>
      <c r="H1917" s="533">
        <v>119</v>
      </c>
      <c r="I1917" s="532" t="s">
        <v>409</v>
      </c>
      <c r="J1917" s="532" t="s">
        <v>2204</v>
      </c>
      <c r="K1917" s="535">
        <v>358.2</v>
      </c>
      <c r="L1917" s="536"/>
      <c r="M1917" s="537" t="s">
        <v>151</v>
      </c>
      <c r="N1917" s="537" t="s">
        <v>141</v>
      </c>
      <c r="O1917" s="538">
        <f t="shared" si="30"/>
        <v>148.91810671470276</v>
      </c>
    </row>
    <row r="1918" spans="1:15" s="225" customFormat="1" ht="47.25">
      <c r="A1918" s="532" t="s">
        <v>406</v>
      </c>
      <c r="B1918" s="533">
        <v>356</v>
      </c>
      <c r="C1918" s="532" t="s">
        <v>425</v>
      </c>
      <c r="D1918" s="532" t="s">
        <v>2420</v>
      </c>
      <c r="E1918" s="533">
        <v>3560040</v>
      </c>
      <c r="F1918" s="533">
        <v>3296</v>
      </c>
      <c r="G1918" s="534">
        <v>25262</v>
      </c>
      <c r="H1918" s="539"/>
      <c r="I1918" s="532" t="s">
        <v>409</v>
      </c>
      <c r="J1918" s="532" t="s">
        <v>2068</v>
      </c>
      <c r="K1918" s="535">
        <v>45.35</v>
      </c>
      <c r="L1918" s="536"/>
      <c r="M1918" s="537" t="s">
        <v>151</v>
      </c>
      <c r="N1918" s="537" t="s">
        <v>141</v>
      </c>
      <c r="O1918" s="538">
        <f t="shared" si="30"/>
        <v>18.853813901484564</v>
      </c>
    </row>
    <row r="1919" spans="1:15" s="225" customFormat="1" ht="47.25">
      <c r="A1919" s="532" t="s">
        <v>406</v>
      </c>
      <c r="B1919" s="533">
        <v>356</v>
      </c>
      <c r="C1919" s="532" t="s">
        <v>425</v>
      </c>
      <c r="D1919" s="532" t="s">
        <v>2420</v>
      </c>
      <c r="E1919" s="533">
        <v>3560040</v>
      </c>
      <c r="F1919" s="533">
        <v>3298</v>
      </c>
      <c r="G1919" s="534">
        <v>26329</v>
      </c>
      <c r="H1919" s="540"/>
      <c r="I1919" s="532" t="s">
        <v>409</v>
      </c>
      <c r="J1919" s="532" t="s">
        <v>1995</v>
      </c>
      <c r="K1919" s="535">
        <v>0.57999999999999996</v>
      </c>
      <c r="L1919" s="536"/>
      <c r="M1919" s="537" t="s">
        <v>151</v>
      </c>
      <c r="N1919" s="537" t="s">
        <v>141</v>
      </c>
      <c r="O1919" s="538">
        <f t="shared" si="30"/>
        <v>0.24112926268712337</v>
      </c>
    </row>
    <row r="1920" spans="1:15" s="225" customFormat="1" ht="47.25">
      <c r="A1920" s="532" t="s">
        <v>406</v>
      </c>
      <c r="B1920" s="533">
        <v>356</v>
      </c>
      <c r="C1920" s="532" t="s">
        <v>425</v>
      </c>
      <c r="D1920" s="532" t="s">
        <v>431</v>
      </c>
      <c r="E1920" s="533">
        <v>3560042</v>
      </c>
      <c r="F1920" s="533">
        <v>3302</v>
      </c>
      <c r="G1920" s="534">
        <v>25262</v>
      </c>
      <c r="H1920" s="533">
        <v>1841283</v>
      </c>
      <c r="I1920" s="532" t="s">
        <v>409</v>
      </c>
      <c r="J1920" s="532" t="s">
        <v>2204</v>
      </c>
      <c r="K1920" s="535">
        <v>199650.34</v>
      </c>
      <c r="L1920" s="536"/>
      <c r="M1920" s="537" t="s">
        <v>151</v>
      </c>
      <c r="N1920" s="537" t="s">
        <v>141</v>
      </c>
      <c r="O1920" s="538">
        <f t="shared" si="30"/>
        <v>83002.653930057757</v>
      </c>
    </row>
    <row r="1921" spans="1:15" s="225" customFormat="1" ht="47.25">
      <c r="A1921" s="532" t="s">
        <v>406</v>
      </c>
      <c r="B1921" s="533">
        <v>356</v>
      </c>
      <c r="C1921" s="532" t="s">
        <v>425</v>
      </c>
      <c r="D1921" s="532" t="s">
        <v>431</v>
      </c>
      <c r="E1921" s="533">
        <v>3560042</v>
      </c>
      <c r="F1921" s="533">
        <v>3304</v>
      </c>
      <c r="G1921" s="534">
        <v>25262</v>
      </c>
      <c r="H1921" s="539"/>
      <c r="I1921" s="532" t="s">
        <v>409</v>
      </c>
      <c r="J1921" s="532" t="s">
        <v>2421</v>
      </c>
      <c r="K1921" s="535">
        <v>25286.31</v>
      </c>
      <c r="L1921" s="536"/>
      <c r="M1921" s="537" t="s">
        <v>151</v>
      </c>
      <c r="N1921" s="537" t="s">
        <v>141</v>
      </c>
      <c r="O1921" s="538">
        <f t="shared" si="30"/>
        <v>10512.533252375923</v>
      </c>
    </row>
    <row r="1922" spans="1:15" s="225" customFormat="1" ht="47.25">
      <c r="A1922" s="532" t="s">
        <v>406</v>
      </c>
      <c r="B1922" s="533">
        <v>356</v>
      </c>
      <c r="C1922" s="532" t="s">
        <v>425</v>
      </c>
      <c r="D1922" s="532" t="s">
        <v>431</v>
      </c>
      <c r="E1922" s="533">
        <v>3560042</v>
      </c>
      <c r="F1922" s="533">
        <v>3305</v>
      </c>
      <c r="G1922" s="534">
        <v>26329</v>
      </c>
      <c r="H1922" s="539"/>
      <c r="I1922" s="532" t="s">
        <v>409</v>
      </c>
      <c r="J1922" s="532" t="s">
        <v>1995</v>
      </c>
      <c r="K1922" s="535">
        <v>320.89999999999998</v>
      </c>
      <c r="L1922" s="536"/>
      <c r="M1922" s="537" t="s">
        <v>151</v>
      </c>
      <c r="N1922" s="537" t="s">
        <v>141</v>
      </c>
      <c r="O1922" s="538">
        <f t="shared" si="30"/>
        <v>133.41100068327222</v>
      </c>
    </row>
    <row r="1923" spans="1:15" s="225" customFormat="1" ht="47.25">
      <c r="A1923" s="532" t="s">
        <v>406</v>
      </c>
      <c r="B1923" s="533">
        <v>356</v>
      </c>
      <c r="C1923" s="532" t="s">
        <v>425</v>
      </c>
      <c r="D1923" s="532" t="s">
        <v>431</v>
      </c>
      <c r="E1923" s="533">
        <v>3560042</v>
      </c>
      <c r="F1923" s="533">
        <v>3306</v>
      </c>
      <c r="G1923" s="534">
        <v>27180</v>
      </c>
      <c r="H1923" s="533">
        <v>-6000</v>
      </c>
      <c r="I1923" s="532" t="s">
        <v>409</v>
      </c>
      <c r="J1923" s="532" t="s">
        <v>2021</v>
      </c>
      <c r="K1923" s="535">
        <v>-734.15</v>
      </c>
      <c r="L1923" s="536"/>
      <c r="M1923" s="537" t="s">
        <v>151</v>
      </c>
      <c r="N1923" s="537" t="s">
        <v>141</v>
      </c>
      <c r="O1923" s="538">
        <f t="shared" si="30"/>
        <v>-305.21560034784767</v>
      </c>
    </row>
    <row r="1924" spans="1:15" s="225" customFormat="1" ht="47.25">
      <c r="A1924" s="532" t="s">
        <v>406</v>
      </c>
      <c r="B1924" s="533">
        <v>356</v>
      </c>
      <c r="C1924" s="532" t="s">
        <v>425</v>
      </c>
      <c r="D1924" s="532" t="s">
        <v>431</v>
      </c>
      <c r="E1924" s="533">
        <v>3560042</v>
      </c>
      <c r="F1924" s="533">
        <v>3307</v>
      </c>
      <c r="G1924" s="534">
        <v>27484</v>
      </c>
      <c r="H1924" s="533">
        <v>-13575</v>
      </c>
      <c r="I1924" s="532" t="s">
        <v>409</v>
      </c>
      <c r="J1924" s="532" t="s">
        <v>2022</v>
      </c>
      <c r="K1924" s="535">
        <v>-1660.9</v>
      </c>
      <c r="L1924" s="536"/>
      <c r="M1924" s="537" t="s">
        <v>151</v>
      </c>
      <c r="N1924" s="537" t="s">
        <v>141</v>
      </c>
      <c r="O1924" s="538">
        <f t="shared" si="30"/>
        <v>-690.50274551214352</v>
      </c>
    </row>
    <row r="1925" spans="1:15" s="225" customFormat="1" ht="47.25">
      <c r="A1925" s="532" t="s">
        <v>406</v>
      </c>
      <c r="B1925" s="533">
        <v>356</v>
      </c>
      <c r="C1925" s="532" t="s">
        <v>425</v>
      </c>
      <c r="D1925" s="532" t="s">
        <v>431</v>
      </c>
      <c r="E1925" s="533">
        <v>3560042</v>
      </c>
      <c r="F1925" s="533">
        <v>3308</v>
      </c>
      <c r="G1925" s="534">
        <v>27880</v>
      </c>
      <c r="H1925" s="533">
        <v>18318</v>
      </c>
      <c r="I1925" s="532" t="s">
        <v>409</v>
      </c>
      <c r="J1925" s="532" t="s">
        <v>2075</v>
      </c>
      <c r="K1925" s="535">
        <v>3084.45</v>
      </c>
      <c r="L1925" s="536"/>
      <c r="M1925" s="537" t="s">
        <v>151</v>
      </c>
      <c r="N1925" s="537" t="s">
        <v>141</v>
      </c>
      <c r="O1925" s="538">
        <f t="shared" si="30"/>
        <v>1282.3295763712028</v>
      </c>
    </row>
    <row r="1926" spans="1:15" s="225" customFormat="1" ht="47.25">
      <c r="A1926" s="532" t="s">
        <v>406</v>
      </c>
      <c r="B1926" s="533">
        <v>356</v>
      </c>
      <c r="C1926" s="532" t="s">
        <v>425</v>
      </c>
      <c r="D1926" s="532" t="s">
        <v>2422</v>
      </c>
      <c r="E1926" s="533">
        <v>3560043</v>
      </c>
      <c r="F1926" s="533">
        <v>3310</v>
      </c>
      <c r="G1926" s="534">
        <v>25262</v>
      </c>
      <c r="H1926" s="533">
        <v>133380</v>
      </c>
      <c r="I1926" s="532" t="s">
        <v>409</v>
      </c>
      <c r="J1926" s="532" t="s">
        <v>1997</v>
      </c>
      <c r="K1926" s="535">
        <v>9428.51</v>
      </c>
      <c r="L1926" s="536"/>
      <c r="M1926" s="537" t="s">
        <v>151</v>
      </c>
      <c r="N1926" s="537" t="s">
        <v>141</v>
      </c>
      <c r="O1926" s="538">
        <f t="shared" si="30"/>
        <v>3919.8097664451202</v>
      </c>
    </row>
    <row r="1927" spans="1:15" s="225" customFormat="1" ht="47.25">
      <c r="A1927" s="532" t="s">
        <v>406</v>
      </c>
      <c r="B1927" s="533">
        <v>356</v>
      </c>
      <c r="C1927" s="532" t="s">
        <v>425</v>
      </c>
      <c r="D1927" s="532" t="s">
        <v>2422</v>
      </c>
      <c r="E1927" s="533">
        <v>3560043</v>
      </c>
      <c r="F1927" s="533">
        <v>3311</v>
      </c>
      <c r="G1927" s="534">
        <v>25262</v>
      </c>
      <c r="H1927" s="539"/>
      <c r="I1927" s="532" t="s">
        <v>409</v>
      </c>
      <c r="J1927" s="532" t="s">
        <v>2421</v>
      </c>
      <c r="K1927" s="535">
        <v>1193.6600000000001</v>
      </c>
      <c r="L1927" s="536"/>
      <c r="M1927" s="537" t="s">
        <v>151</v>
      </c>
      <c r="N1927" s="537" t="s">
        <v>141</v>
      </c>
      <c r="O1927" s="538">
        <f t="shared" si="30"/>
        <v>496.25233741226162</v>
      </c>
    </row>
    <row r="1928" spans="1:15" s="225" customFormat="1" ht="47.25">
      <c r="A1928" s="532" t="s">
        <v>406</v>
      </c>
      <c r="B1928" s="533">
        <v>356</v>
      </c>
      <c r="C1928" s="532" t="s">
        <v>425</v>
      </c>
      <c r="D1928" s="532" t="s">
        <v>2422</v>
      </c>
      <c r="E1928" s="533">
        <v>3560043</v>
      </c>
      <c r="F1928" s="533">
        <v>3312</v>
      </c>
      <c r="G1928" s="534">
        <v>25780</v>
      </c>
      <c r="H1928" s="533">
        <v>-133380</v>
      </c>
      <c r="I1928" s="532" t="s">
        <v>409</v>
      </c>
      <c r="J1928" s="532" t="s">
        <v>2014</v>
      </c>
      <c r="K1928" s="535">
        <v>-9428.51</v>
      </c>
      <c r="L1928" s="536"/>
      <c r="M1928" s="537" t="s">
        <v>151</v>
      </c>
      <c r="N1928" s="537" t="s">
        <v>141</v>
      </c>
      <c r="O1928" s="538">
        <f t="shared" si="30"/>
        <v>-3919.8097664451202</v>
      </c>
    </row>
    <row r="1929" spans="1:15" s="225" customFormat="1" ht="47.25">
      <c r="A1929" s="532" t="s">
        <v>406</v>
      </c>
      <c r="B1929" s="533">
        <v>356</v>
      </c>
      <c r="C1929" s="532" t="s">
        <v>425</v>
      </c>
      <c r="D1929" s="532" t="s">
        <v>2422</v>
      </c>
      <c r="E1929" s="533">
        <v>3560043</v>
      </c>
      <c r="F1929" s="533">
        <v>3313</v>
      </c>
      <c r="G1929" s="534">
        <v>26329</v>
      </c>
      <c r="H1929" s="539"/>
      <c r="I1929" s="532" t="s">
        <v>409</v>
      </c>
      <c r="J1929" s="532" t="s">
        <v>2423</v>
      </c>
      <c r="K1929" s="535">
        <v>15.15</v>
      </c>
      <c r="L1929" s="536"/>
      <c r="M1929" s="537" t="s">
        <v>151</v>
      </c>
      <c r="N1929" s="537" t="s">
        <v>141</v>
      </c>
      <c r="O1929" s="538">
        <f t="shared" si="30"/>
        <v>6.2984626374308954</v>
      </c>
    </row>
    <row r="1930" spans="1:15" s="225" customFormat="1" ht="47.25">
      <c r="A1930" s="532" t="s">
        <v>406</v>
      </c>
      <c r="B1930" s="533">
        <v>356</v>
      </c>
      <c r="C1930" s="532" t="s">
        <v>425</v>
      </c>
      <c r="D1930" s="532" t="s">
        <v>2424</v>
      </c>
      <c r="E1930" s="533">
        <v>3560044</v>
      </c>
      <c r="F1930" s="533">
        <v>3314</v>
      </c>
      <c r="G1930" s="534">
        <v>25262</v>
      </c>
      <c r="H1930" s="533">
        <v>24138</v>
      </c>
      <c r="I1930" s="532" t="s">
        <v>409</v>
      </c>
      <c r="J1930" s="532" t="s">
        <v>1997</v>
      </c>
      <c r="K1930" s="535">
        <v>2129.29</v>
      </c>
      <c r="L1930" s="536"/>
      <c r="M1930" s="537" t="s">
        <v>151</v>
      </c>
      <c r="N1930" s="537" t="s">
        <v>141</v>
      </c>
      <c r="O1930" s="538">
        <f t="shared" si="30"/>
        <v>885.23125473631887</v>
      </c>
    </row>
    <row r="1931" spans="1:15" s="225" customFormat="1" ht="47.25">
      <c r="A1931" s="532" t="s">
        <v>406</v>
      </c>
      <c r="B1931" s="533">
        <v>356</v>
      </c>
      <c r="C1931" s="532" t="s">
        <v>425</v>
      </c>
      <c r="D1931" s="532" t="s">
        <v>2424</v>
      </c>
      <c r="E1931" s="533">
        <v>3560044</v>
      </c>
      <c r="F1931" s="533">
        <v>3315</v>
      </c>
      <c r="G1931" s="534">
        <v>25262</v>
      </c>
      <c r="H1931" s="539"/>
      <c r="I1931" s="532" t="s">
        <v>409</v>
      </c>
      <c r="J1931" s="532" t="s">
        <v>409</v>
      </c>
      <c r="K1931" s="535">
        <v>269.57</v>
      </c>
      <c r="L1931" s="536"/>
      <c r="M1931" s="537" t="s">
        <v>151</v>
      </c>
      <c r="N1931" s="537" t="s">
        <v>141</v>
      </c>
      <c r="O1931" s="538">
        <f t="shared" si="30"/>
        <v>112.07106093546182</v>
      </c>
    </row>
    <row r="1932" spans="1:15" s="225" customFormat="1" ht="47.25">
      <c r="A1932" s="532" t="s">
        <v>406</v>
      </c>
      <c r="B1932" s="533">
        <v>356</v>
      </c>
      <c r="C1932" s="532" t="s">
        <v>425</v>
      </c>
      <c r="D1932" s="532" t="s">
        <v>2424</v>
      </c>
      <c r="E1932" s="533">
        <v>3560044</v>
      </c>
      <c r="F1932" s="533">
        <v>3316</v>
      </c>
      <c r="G1932" s="534">
        <v>25507</v>
      </c>
      <c r="H1932" s="533">
        <v>103491</v>
      </c>
      <c r="I1932" s="532" t="s">
        <v>409</v>
      </c>
      <c r="J1932" s="532" t="s">
        <v>1997</v>
      </c>
      <c r="K1932" s="535">
        <v>13135.69</v>
      </c>
      <c r="L1932" s="536"/>
      <c r="M1932" s="537" t="s">
        <v>151</v>
      </c>
      <c r="N1932" s="537" t="s">
        <v>141</v>
      </c>
      <c r="O1932" s="538">
        <f t="shared" si="30"/>
        <v>5461.0331803217587</v>
      </c>
    </row>
    <row r="1933" spans="1:15" s="225" customFormat="1" ht="47.25">
      <c r="A1933" s="532" t="s">
        <v>406</v>
      </c>
      <c r="B1933" s="533">
        <v>356</v>
      </c>
      <c r="C1933" s="532" t="s">
        <v>425</v>
      </c>
      <c r="D1933" s="532" t="s">
        <v>2424</v>
      </c>
      <c r="E1933" s="533">
        <v>3560044</v>
      </c>
      <c r="F1933" s="533">
        <v>3317</v>
      </c>
      <c r="G1933" s="534">
        <v>25780</v>
      </c>
      <c r="H1933" s="533">
        <v>-24138</v>
      </c>
      <c r="I1933" s="532" t="s">
        <v>409</v>
      </c>
      <c r="J1933" s="532" t="s">
        <v>2014</v>
      </c>
      <c r="K1933" s="535">
        <v>-2129.29</v>
      </c>
      <c r="L1933" s="536"/>
      <c r="M1933" s="537" t="s">
        <v>151</v>
      </c>
      <c r="N1933" s="537" t="s">
        <v>141</v>
      </c>
      <c r="O1933" s="538">
        <f t="shared" si="30"/>
        <v>-885.23125473631887</v>
      </c>
    </row>
    <row r="1934" spans="1:15" s="225" customFormat="1" ht="47.25">
      <c r="A1934" s="532" t="s">
        <v>406</v>
      </c>
      <c r="B1934" s="533">
        <v>356</v>
      </c>
      <c r="C1934" s="532" t="s">
        <v>425</v>
      </c>
      <c r="D1934" s="532" t="s">
        <v>2424</v>
      </c>
      <c r="E1934" s="533">
        <v>3560044</v>
      </c>
      <c r="F1934" s="533">
        <v>3318</v>
      </c>
      <c r="G1934" s="534">
        <v>26329</v>
      </c>
      <c r="H1934" s="539"/>
      <c r="I1934" s="532" t="s">
        <v>409</v>
      </c>
      <c r="J1934" s="532" t="s">
        <v>2423</v>
      </c>
      <c r="K1934" s="535">
        <v>3.85</v>
      </c>
      <c r="L1934" s="536"/>
      <c r="M1934" s="537" t="s">
        <v>151</v>
      </c>
      <c r="N1934" s="537" t="s">
        <v>141</v>
      </c>
      <c r="O1934" s="538">
        <f t="shared" si="30"/>
        <v>1.6005994161128019</v>
      </c>
    </row>
    <row r="1935" spans="1:15" s="225" customFormat="1" ht="47.25">
      <c r="A1935" s="532" t="s">
        <v>406</v>
      </c>
      <c r="B1935" s="533">
        <v>356</v>
      </c>
      <c r="C1935" s="532" t="s">
        <v>425</v>
      </c>
      <c r="D1935" s="532" t="s">
        <v>2424</v>
      </c>
      <c r="E1935" s="533">
        <v>3560044</v>
      </c>
      <c r="F1935" s="533">
        <v>3319</v>
      </c>
      <c r="G1935" s="534">
        <v>28033</v>
      </c>
      <c r="H1935" s="539"/>
      <c r="I1935" s="532" t="s">
        <v>409</v>
      </c>
      <c r="J1935" s="532" t="s">
        <v>1997</v>
      </c>
      <c r="K1935" s="535">
        <v>-218.04</v>
      </c>
      <c r="L1935" s="536"/>
      <c r="M1935" s="537" t="s">
        <v>151</v>
      </c>
      <c r="N1935" s="537" t="s">
        <v>141</v>
      </c>
      <c r="O1935" s="538">
        <f t="shared" si="30"/>
        <v>-90.647973166035143</v>
      </c>
    </row>
    <row r="1936" spans="1:15" s="225" customFormat="1" ht="47.25">
      <c r="A1936" s="532" t="s">
        <v>406</v>
      </c>
      <c r="B1936" s="533">
        <v>356</v>
      </c>
      <c r="C1936" s="532" t="s">
        <v>425</v>
      </c>
      <c r="D1936" s="532" t="s">
        <v>432</v>
      </c>
      <c r="E1936" s="533">
        <v>3560045</v>
      </c>
      <c r="F1936" s="533">
        <v>3321</v>
      </c>
      <c r="G1936" s="534">
        <v>25262</v>
      </c>
      <c r="H1936" s="533">
        <v>43210</v>
      </c>
      <c r="I1936" s="532" t="s">
        <v>409</v>
      </c>
      <c r="J1936" s="532" t="s">
        <v>1997</v>
      </c>
      <c r="K1936" s="535">
        <v>1569.13</v>
      </c>
      <c r="L1936" s="536"/>
      <c r="M1936" s="537" t="s">
        <v>151</v>
      </c>
      <c r="N1936" s="537" t="s">
        <v>141</v>
      </c>
      <c r="O1936" s="538">
        <f t="shared" si="30"/>
        <v>652.35027579352754</v>
      </c>
    </row>
    <row r="1937" spans="1:15" s="225" customFormat="1" ht="47.25">
      <c r="A1937" s="532" t="s">
        <v>406</v>
      </c>
      <c r="B1937" s="533">
        <v>356</v>
      </c>
      <c r="C1937" s="532" t="s">
        <v>425</v>
      </c>
      <c r="D1937" s="532" t="s">
        <v>432</v>
      </c>
      <c r="E1937" s="533">
        <v>3560045</v>
      </c>
      <c r="F1937" s="533">
        <v>3322</v>
      </c>
      <c r="G1937" s="534">
        <v>25262</v>
      </c>
      <c r="H1937" s="539"/>
      <c r="I1937" s="532" t="s">
        <v>409</v>
      </c>
      <c r="J1937" s="532" t="s">
        <v>2425</v>
      </c>
      <c r="K1937" s="535">
        <v>198.65</v>
      </c>
      <c r="L1937" s="536"/>
      <c r="M1937" s="537" t="s">
        <v>151</v>
      </c>
      <c r="N1937" s="537" t="s">
        <v>141</v>
      </c>
      <c r="O1937" s="538">
        <f t="shared" si="30"/>
        <v>82.586772470339767</v>
      </c>
    </row>
    <row r="1938" spans="1:15" s="225" customFormat="1" ht="47.25">
      <c r="A1938" s="532" t="s">
        <v>406</v>
      </c>
      <c r="B1938" s="533">
        <v>356</v>
      </c>
      <c r="C1938" s="532" t="s">
        <v>425</v>
      </c>
      <c r="D1938" s="532" t="s">
        <v>432</v>
      </c>
      <c r="E1938" s="533">
        <v>3560045</v>
      </c>
      <c r="F1938" s="533">
        <v>3324</v>
      </c>
      <c r="G1938" s="534">
        <v>25537</v>
      </c>
      <c r="H1938" s="533">
        <v>558</v>
      </c>
      <c r="I1938" s="532" t="s">
        <v>409</v>
      </c>
      <c r="J1938" s="532" t="s">
        <v>2185</v>
      </c>
      <c r="K1938" s="535">
        <v>257.2</v>
      </c>
      <c r="L1938" s="536"/>
      <c r="M1938" s="537" t="s">
        <v>151</v>
      </c>
      <c r="N1938" s="537" t="s">
        <v>141</v>
      </c>
      <c r="O1938" s="538">
        <f t="shared" si="30"/>
        <v>106.92835579849678</v>
      </c>
    </row>
    <row r="1939" spans="1:15" s="225" customFormat="1" ht="47.25">
      <c r="A1939" s="532" t="s">
        <v>406</v>
      </c>
      <c r="B1939" s="533">
        <v>356</v>
      </c>
      <c r="C1939" s="532" t="s">
        <v>425</v>
      </c>
      <c r="D1939" s="532" t="s">
        <v>432</v>
      </c>
      <c r="E1939" s="533">
        <v>3560045</v>
      </c>
      <c r="F1939" s="533">
        <v>3325</v>
      </c>
      <c r="G1939" s="534">
        <v>25627</v>
      </c>
      <c r="H1939" s="533">
        <v>855</v>
      </c>
      <c r="I1939" s="532" t="s">
        <v>409</v>
      </c>
      <c r="J1939" s="532" t="s">
        <v>2120</v>
      </c>
      <c r="K1939" s="535">
        <v>428.65</v>
      </c>
      <c r="L1939" s="536"/>
      <c r="M1939" s="537" t="s">
        <v>151</v>
      </c>
      <c r="N1939" s="537" t="s">
        <v>141</v>
      </c>
      <c r="O1939" s="538">
        <f t="shared" si="30"/>
        <v>178.20699732902662</v>
      </c>
    </row>
    <row r="1940" spans="1:15" s="225" customFormat="1" ht="47.25">
      <c r="A1940" s="532" t="s">
        <v>406</v>
      </c>
      <c r="B1940" s="533">
        <v>356</v>
      </c>
      <c r="C1940" s="532" t="s">
        <v>425</v>
      </c>
      <c r="D1940" s="532" t="s">
        <v>432</v>
      </c>
      <c r="E1940" s="533">
        <v>3560045</v>
      </c>
      <c r="F1940" s="533">
        <v>3326</v>
      </c>
      <c r="G1940" s="534">
        <v>25627</v>
      </c>
      <c r="H1940" s="533">
        <v>189</v>
      </c>
      <c r="I1940" s="532" t="s">
        <v>409</v>
      </c>
      <c r="J1940" s="532" t="s">
        <v>2069</v>
      </c>
      <c r="K1940" s="535">
        <v>245.48</v>
      </c>
      <c r="L1940" s="536"/>
      <c r="M1940" s="537" t="s">
        <v>151</v>
      </c>
      <c r="N1940" s="537" t="s">
        <v>141</v>
      </c>
      <c r="O1940" s="538">
        <f t="shared" si="30"/>
        <v>102.05588173178457</v>
      </c>
    </row>
    <row r="1941" spans="1:15" s="225" customFormat="1" ht="47.25">
      <c r="A1941" s="532" t="s">
        <v>406</v>
      </c>
      <c r="B1941" s="533">
        <v>356</v>
      </c>
      <c r="C1941" s="532" t="s">
        <v>425</v>
      </c>
      <c r="D1941" s="532" t="s">
        <v>432</v>
      </c>
      <c r="E1941" s="533">
        <v>3560045</v>
      </c>
      <c r="F1941" s="533">
        <v>3327</v>
      </c>
      <c r="G1941" s="534">
        <v>25780</v>
      </c>
      <c r="H1941" s="533">
        <v>-43210</v>
      </c>
      <c r="I1941" s="532" t="s">
        <v>409</v>
      </c>
      <c r="J1941" s="532" t="s">
        <v>2014</v>
      </c>
      <c r="K1941" s="535">
        <v>-1569.13</v>
      </c>
      <c r="L1941" s="536"/>
      <c r="M1941" s="537" t="s">
        <v>151</v>
      </c>
      <c r="N1941" s="537" t="s">
        <v>141</v>
      </c>
      <c r="O1941" s="538">
        <f t="shared" si="30"/>
        <v>-652.35027579352754</v>
      </c>
    </row>
    <row r="1942" spans="1:15" s="225" customFormat="1" ht="47.25">
      <c r="A1942" s="532" t="s">
        <v>406</v>
      </c>
      <c r="B1942" s="533">
        <v>356</v>
      </c>
      <c r="C1942" s="532" t="s">
        <v>425</v>
      </c>
      <c r="D1942" s="532" t="s">
        <v>432</v>
      </c>
      <c r="E1942" s="533">
        <v>3560045</v>
      </c>
      <c r="F1942" s="533">
        <v>3329</v>
      </c>
      <c r="G1942" s="534">
        <v>26145</v>
      </c>
      <c r="H1942" s="542">
        <v>110298</v>
      </c>
      <c r="I1942" s="532" t="s">
        <v>409</v>
      </c>
      <c r="J1942" s="532" t="s">
        <v>2016</v>
      </c>
      <c r="K1942" s="535">
        <v>22865.759999999998</v>
      </c>
      <c r="L1942" s="536"/>
      <c r="M1942" s="537" t="s">
        <v>151</v>
      </c>
      <c r="N1942" s="537" t="s">
        <v>141</v>
      </c>
      <c r="O1942" s="538">
        <f t="shared" si="30"/>
        <v>9506.2135337598593</v>
      </c>
    </row>
    <row r="1943" spans="1:15" s="225" customFormat="1" ht="47.25">
      <c r="A1943" s="532" t="s">
        <v>406</v>
      </c>
      <c r="B1943" s="533">
        <v>356</v>
      </c>
      <c r="C1943" s="532" t="s">
        <v>425</v>
      </c>
      <c r="D1943" s="532" t="s">
        <v>432</v>
      </c>
      <c r="E1943" s="533">
        <v>3560045</v>
      </c>
      <c r="F1943" s="533">
        <v>3330</v>
      </c>
      <c r="G1943" s="534">
        <v>26329</v>
      </c>
      <c r="H1943" s="540"/>
      <c r="I1943" s="532" t="s">
        <v>409</v>
      </c>
      <c r="J1943" s="532" t="s">
        <v>1995</v>
      </c>
      <c r="K1943" s="535">
        <v>2.52</v>
      </c>
      <c r="L1943" s="536"/>
      <c r="M1943" s="537" t="s">
        <v>151</v>
      </c>
      <c r="N1943" s="537" t="s">
        <v>141</v>
      </c>
      <c r="O1943" s="538">
        <f t="shared" si="30"/>
        <v>1.0476650723647429</v>
      </c>
    </row>
    <row r="1944" spans="1:15" s="225" customFormat="1" ht="47.25">
      <c r="A1944" s="532" t="s">
        <v>406</v>
      </c>
      <c r="B1944" s="533">
        <v>356</v>
      </c>
      <c r="C1944" s="532" t="s">
        <v>425</v>
      </c>
      <c r="D1944" s="532" t="s">
        <v>432</v>
      </c>
      <c r="E1944" s="533">
        <v>3560045</v>
      </c>
      <c r="F1944" s="533">
        <v>3331</v>
      </c>
      <c r="G1944" s="534">
        <v>26389</v>
      </c>
      <c r="H1944" s="533">
        <v>419</v>
      </c>
      <c r="I1944" s="532" t="s">
        <v>409</v>
      </c>
      <c r="J1944" s="532" t="s">
        <v>2192</v>
      </c>
      <c r="K1944" s="535">
        <v>78.45</v>
      </c>
      <c r="L1944" s="536"/>
      <c r="M1944" s="537" t="s">
        <v>151</v>
      </c>
      <c r="N1944" s="537" t="s">
        <v>141</v>
      </c>
      <c r="O1944" s="538">
        <f t="shared" si="30"/>
        <v>32.614811478973849</v>
      </c>
    </row>
    <row r="1945" spans="1:15" s="225" customFormat="1" ht="47.25">
      <c r="A1945" s="532" t="s">
        <v>406</v>
      </c>
      <c r="B1945" s="533">
        <v>356</v>
      </c>
      <c r="C1945" s="532" t="s">
        <v>425</v>
      </c>
      <c r="D1945" s="532" t="s">
        <v>432</v>
      </c>
      <c r="E1945" s="533">
        <v>3560045</v>
      </c>
      <c r="F1945" s="533">
        <v>3332</v>
      </c>
      <c r="G1945" s="534">
        <v>26542</v>
      </c>
      <c r="H1945" s="533">
        <v>21177</v>
      </c>
      <c r="I1945" s="532" t="s">
        <v>409</v>
      </c>
      <c r="J1945" s="532" t="s">
        <v>2071</v>
      </c>
      <c r="K1945" s="535">
        <v>3723.29</v>
      </c>
      <c r="L1945" s="536"/>
      <c r="M1945" s="537" t="s">
        <v>151</v>
      </c>
      <c r="N1945" s="537" t="s">
        <v>141</v>
      </c>
      <c r="O1945" s="538">
        <f t="shared" si="30"/>
        <v>1547.920987017827</v>
      </c>
    </row>
    <row r="1946" spans="1:15" s="225" customFormat="1" ht="47.25">
      <c r="A1946" s="532" t="s">
        <v>406</v>
      </c>
      <c r="B1946" s="533">
        <v>356</v>
      </c>
      <c r="C1946" s="532" t="s">
        <v>425</v>
      </c>
      <c r="D1946" s="532" t="s">
        <v>432</v>
      </c>
      <c r="E1946" s="533">
        <v>3560045</v>
      </c>
      <c r="F1946" s="533">
        <v>3333</v>
      </c>
      <c r="G1946" s="534">
        <v>26542</v>
      </c>
      <c r="H1946" s="533">
        <v>16635</v>
      </c>
      <c r="I1946" s="532" t="s">
        <v>409</v>
      </c>
      <c r="J1946" s="532" t="s">
        <v>2018</v>
      </c>
      <c r="K1946" s="535">
        <v>1976.93</v>
      </c>
      <c r="L1946" s="536"/>
      <c r="M1946" s="537" t="s">
        <v>151</v>
      </c>
      <c r="N1946" s="537" t="s">
        <v>141</v>
      </c>
      <c r="O1946" s="538">
        <f t="shared" ref="O1946:O2009" si="31">+K1946*E$3012</f>
        <v>821.88909186906005</v>
      </c>
    </row>
    <row r="1947" spans="1:15" s="225" customFormat="1" ht="47.25">
      <c r="A1947" s="532" t="s">
        <v>406</v>
      </c>
      <c r="B1947" s="533">
        <v>356</v>
      </c>
      <c r="C1947" s="532" t="s">
        <v>425</v>
      </c>
      <c r="D1947" s="532" t="s">
        <v>432</v>
      </c>
      <c r="E1947" s="533">
        <v>3560045</v>
      </c>
      <c r="F1947" s="533">
        <v>3335</v>
      </c>
      <c r="G1947" s="534">
        <v>26542</v>
      </c>
      <c r="H1947" s="533">
        <v>3001048</v>
      </c>
      <c r="I1947" s="532" t="s">
        <v>409</v>
      </c>
      <c r="J1947" s="532" t="s">
        <v>2426</v>
      </c>
      <c r="K1947" s="535">
        <v>593330.81000000006</v>
      </c>
      <c r="L1947" s="536"/>
      <c r="M1947" s="537" t="s">
        <v>151</v>
      </c>
      <c r="N1947" s="537" t="s">
        <v>141</v>
      </c>
      <c r="O1947" s="538">
        <f t="shared" si="31"/>
        <v>246671.41507733398</v>
      </c>
    </row>
    <row r="1948" spans="1:15" s="225" customFormat="1" ht="47.25">
      <c r="A1948" s="532" t="s">
        <v>406</v>
      </c>
      <c r="B1948" s="533">
        <v>356</v>
      </c>
      <c r="C1948" s="532" t="s">
        <v>425</v>
      </c>
      <c r="D1948" s="532" t="s">
        <v>432</v>
      </c>
      <c r="E1948" s="533">
        <v>3560045</v>
      </c>
      <c r="F1948" s="533">
        <v>3337</v>
      </c>
      <c r="G1948" s="534">
        <v>27484</v>
      </c>
      <c r="H1948" s="533">
        <v>13650</v>
      </c>
      <c r="I1948" s="532" t="s">
        <v>409</v>
      </c>
      <c r="J1948" s="532" t="s">
        <v>2072</v>
      </c>
      <c r="K1948" s="535">
        <v>3983.31</v>
      </c>
      <c r="L1948" s="536"/>
      <c r="M1948" s="537" t="s">
        <v>151</v>
      </c>
      <c r="N1948" s="537" t="s">
        <v>141</v>
      </c>
      <c r="O1948" s="538">
        <f t="shared" si="31"/>
        <v>1656.0217299211129</v>
      </c>
    </row>
    <row r="1949" spans="1:15" s="225" customFormat="1" ht="47.25">
      <c r="A1949" s="532" t="s">
        <v>406</v>
      </c>
      <c r="B1949" s="533">
        <v>356</v>
      </c>
      <c r="C1949" s="532" t="s">
        <v>425</v>
      </c>
      <c r="D1949" s="532" t="s">
        <v>432</v>
      </c>
      <c r="E1949" s="533">
        <v>3560045</v>
      </c>
      <c r="F1949" s="533">
        <v>3338</v>
      </c>
      <c r="G1949" s="534">
        <v>27484</v>
      </c>
      <c r="H1949" s="533">
        <v>240</v>
      </c>
      <c r="I1949" s="532" t="s">
        <v>409</v>
      </c>
      <c r="J1949" s="532" t="s">
        <v>2073</v>
      </c>
      <c r="K1949" s="535">
        <v>66.459999999999994</v>
      </c>
      <c r="L1949" s="536"/>
      <c r="M1949" s="537" t="s">
        <v>151</v>
      </c>
      <c r="N1949" s="537" t="s">
        <v>141</v>
      </c>
      <c r="O1949" s="538">
        <f t="shared" si="31"/>
        <v>27.630087583079689</v>
      </c>
    </row>
    <row r="1950" spans="1:15" s="225" customFormat="1" ht="47.25">
      <c r="A1950" s="532" t="s">
        <v>406</v>
      </c>
      <c r="B1950" s="533">
        <v>356</v>
      </c>
      <c r="C1950" s="532" t="s">
        <v>425</v>
      </c>
      <c r="D1950" s="532" t="s">
        <v>432</v>
      </c>
      <c r="E1950" s="533">
        <v>3560045</v>
      </c>
      <c r="F1950" s="533">
        <v>3339</v>
      </c>
      <c r="G1950" s="534">
        <v>27667</v>
      </c>
      <c r="H1950" s="533">
        <v>60099</v>
      </c>
      <c r="I1950" s="532" t="s">
        <v>409</v>
      </c>
      <c r="J1950" s="532" t="s">
        <v>2025</v>
      </c>
      <c r="K1950" s="535">
        <v>22014.65</v>
      </c>
      <c r="L1950" s="536"/>
      <c r="M1950" s="537" t="s">
        <v>151</v>
      </c>
      <c r="N1950" s="537" t="s">
        <v>141</v>
      </c>
      <c r="O1950" s="538">
        <f t="shared" si="31"/>
        <v>9152.3729703708304</v>
      </c>
    </row>
    <row r="1951" spans="1:15" s="225" customFormat="1" ht="47.25">
      <c r="A1951" s="532" t="s">
        <v>406</v>
      </c>
      <c r="B1951" s="533">
        <v>356</v>
      </c>
      <c r="C1951" s="532" t="s">
        <v>425</v>
      </c>
      <c r="D1951" s="532" t="s">
        <v>432</v>
      </c>
      <c r="E1951" s="533">
        <v>3560045</v>
      </c>
      <c r="F1951" s="533">
        <v>3340</v>
      </c>
      <c r="G1951" s="534">
        <v>27667</v>
      </c>
      <c r="H1951" s="533">
        <v>245700</v>
      </c>
      <c r="I1951" s="532" t="s">
        <v>409</v>
      </c>
      <c r="J1951" s="532" t="s">
        <v>2026</v>
      </c>
      <c r="K1951" s="535">
        <v>63828.5</v>
      </c>
      <c r="L1951" s="536"/>
      <c r="M1951" s="537" t="s">
        <v>151</v>
      </c>
      <c r="N1951" s="537" t="s">
        <v>141</v>
      </c>
      <c r="O1951" s="538">
        <f t="shared" si="31"/>
        <v>26536.067488663888</v>
      </c>
    </row>
    <row r="1952" spans="1:15" s="225" customFormat="1" ht="47.25">
      <c r="A1952" s="532" t="s">
        <v>406</v>
      </c>
      <c r="B1952" s="533">
        <v>356</v>
      </c>
      <c r="C1952" s="532" t="s">
        <v>425</v>
      </c>
      <c r="D1952" s="532" t="s">
        <v>432</v>
      </c>
      <c r="E1952" s="533">
        <v>3560045</v>
      </c>
      <c r="F1952" s="533">
        <v>3341</v>
      </c>
      <c r="G1952" s="534">
        <v>27667</v>
      </c>
      <c r="H1952" s="533">
        <v>120465</v>
      </c>
      <c r="I1952" s="532" t="s">
        <v>409</v>
      </c>
      <c r="J1952" s="532" t="s">
        <v>2028</v>
      </c>
      <c r="K1952" s="535">
        <v>63460.06</v>
      </c>
      <c r="L1952" s="536"/>
      <c r="M1952" s="537" t="s">
        <v>151</v>
      </c>
      <c r="N1952" s="537" t="s">
        <v>141</v>
      </c>
      <c r="O1952" s="538">
        <f t="shared" si="31"/>
        <v>26382.892203242434</v>
      </c>
    </row>
    <row r="1953" spans="1:15" s="225" customFormat="1" ht="47.25">
      <c r="A1953" s="532" t="s">
        <v>406</v>
      </c>
      <c r="B1953" s="533">
        <v>356</v>
      </c>
      <c r="C1953" s="532" t="s">
        <v>425</v>
      </c>
      <c r="D1953" s="532" t="s">
        <v>432</v>
      </c>
      <c r="E1953" s="533">
        <v>3560045</v>
      </c>
      <c r="F1953" s="533">
        <v>3342</v>
      </c>
      <c r="G1953" s="534">
        <v>27667</v>
      </c>
      <c r="H1953" s="533">
        <v>173268</v>
      </c>
      <c r="I1953" s="532" t="s">
        <v>409</v>
      </c>
      <c r="J1953" s="532" t="s">
        <v>2029</v>
      </c>
      <c r="K1953" s="535">
        <v>68989.3</v>
      </c>
      <c r="L1953" s="536"/>
      <c r="M1953" s="537" t="s">
        <v>151</v>
      </c>
      <c r="N1953" s="537" t="s">
        <v>141</v>
      </c>
      <c r="O1953" s="538">
        <f t="shared" si="31"/>
        <v>28681.619038449589</v>
      </c>
    </row>
    <row r="1954" spans="1:15" s="225" customFormat="1" ht="47.25">
      <c r="A1954" s="532" t="s">
        <v>406</v>
      </c>
      <c r="B1954" s="533">
        <v>356</v>
      </c>
      <c r="C1954" s="532" t="s">
        <v>425</v>
      </c>
      <c r="D1954" s="532" t="s">
        <v>432</v>
      </c>
      <c r="E1954" s="533">
        <v>3560045</v>
      </c>
      <c r="F1954" s="533">
        <v>3343</v>
      </c>
      <c r="G1954" s="534">
        <v>27880</v>
      </c>
      <c r="H1954" s="533">
        <v>7200</v>
      </c>
      <c r="I1954" s="532" t="s">
        <v>409</v>
      </c>
      <c r="J1954" s="532" t="s">
        <v>2031</v>
      </c>
      <c r="K1954" s="535">
        <v>1907.84</v>
      </c>
      <c r="L1954" s="536"/>
      <c r="M1954" s="537" t="s">
        <v>151</v>
      </c>
      <c r="N1954" s="537" t="s">
        <v>141</v>
      </c>
      <c r="O1954" s="538">
        <f t="shared" si="31"/>
        <v>793.16560780172665</v>
      </c>
    </row>
    <row r="1955" spans="1:15" s="225" customFormat="1" ht="47.25">
      <c r="A1955" s="532" t="s">
        <v>406</v>
      </c>
      <c r="B1955" s="533">
        <v>356</v>
      </c>
      <c r="C1955" s="532" t="s">
        <v>425</v>
      </c>
      <c r="D1955" s="532" t="s">
        <v>432</v>
      </c>
      <c r="E1955" s="533">
        <v>3560045</v>
      </c>
      <c r="F1955" s="533">
        <v>3344</v>
      </c>
      <c r="G1955" s="534">
        <v>27880</v>
      </c>
      <c r="H1955" s="533">
        <v>60336</v>
      </c>
      <c r="I1955" s="532" t="s">
        <v>409</v>
      </c>
      <c r="J1955" s="532" t="s">
        <v>2033</v>
      </c>
      <c r="K1955" s="535">
        <v>21144.33</v>
      </c>
      <c r="L1955" s="536"/>
      <c r="M1955" s="537" t="s">
        <v>151</v>
      </c>
      <c r="N1955" s="537" t="s">
        <v>141</v>
      </c>
      <c r="O1955" s="538">
        <f t="shared" si="31"/>
        <v>8790.5460395055597</v>
      </c>
    </row>
    <row r="1956" spans="1:15" s="225" customFormat="1" ht="47.25">
      <c r="A1956" s="532" t="s">
        <v>406</v>
      </c>
      <c r="B1956" s="533">
        <v>356</v>
      </c>
      <c r="C1956" s="532" t="s">
        <v>425</v>
      </c>
      <c r="D1956" s="532" t="s">
        <v>432</v>
      </c>
      <c r="E1956" s="533">
        <v>3560045</v>
      </c>
      <c r="F1956" s="533">
        <v>3345</v>
      </c>
      <c r="G1956" s="534">
        <v>28064</v>
      </c>
      <c r="H1956" s="539"/>
      <c r="I1956" s="532" t="s">
        <v>409</v>
      </c>
      <c r="J1956" s="532" t="s">
        <v>2034</v>
      </c>
      <c r="K1956" s="535">
        <v>1647.14</v>
      </c>
      <c r="L1956" s="536"/>
      <c r="M1956" s="537" t="s">
        <v>151</v>
      </c>
      <c r="N1956" s="537" t="s">
        <v>141</v>
      </c>
      <c r="O1956" s="538">
        <f t="shared" si="31"/>
        <v>684.78216162494562</v>
      </c>
    </row>
    <row r="1957" spans="1:15" s="225" customFormat="1" ht="47.25">
      <c r="A1957" s="532" t="s">
        <v>406</v>
      </c>
      <c r="B1957" s="533">
        <v>356</v>
      </c>
      <c r="C1957" s="532" t="s">
        <v>425</v>
      </c>
      <c r="D1957" s="532" t="s">
        <v>432</v>
      </c>
      <c r="E1957" s="533">
        <v>3560045</v>
      </c>
      <c r="F1957" s="533">
        <v>3351</v>
      </c>
      <c r="G1957" s="534">
        <v>28459</v>
      </c>
      <c r="H1957" s="539"/>
      <c r="I1957" s="532" t="s">
        <v>409</v>
      </c>
      <c r="J1957" s="532" t="s">
        <v>2427</v>
      </c>
      <c r="K1957" s="535">
        <v>93.07</v>
      </c>
      <c r="L1957" s="536"/>
      <c r="M1957" s="537" t="s">
        <v>151</v>
      </c>
      <c r="N1957" s="537" t="s">
        <v>141</v>
      </c>
      <c r="O1957" s="538">
        <f t="shared" si="31"/>
        <v>38.692931859121678</v>
      </c>
    </row>
    <row r="1958" spans="1:15" s="225" customFormat="1" ht="47.25">
      <c r="A1958" s="532" t="s">
        <v>406</v>
      </c>
      <c r="B1958" s="533">
        <v>356</v>
      </c>
      <c r="C1958" s="532" t="s">
        <v>425</v>
      </c>
      <c r="D1958" s="532" t="s">
        <v>432</v>
      </c>
      <c r="E1958" s="533">
        <v>3560045</v>
      </c>
      <c r="F1958" s="533">
        <v>3355</v>
      </c>
      <c r="G1958" s="534">
        <v>28641</v>
      </c>
      <c r="H1958" s="533">
        <v>-8000</v>
      </c>
      <c r="I1958" s="532" t="s">
        <v>409</v>
      </c>
      <c r="J1958" s="532" t="s">
        <v>2428</v>
      </c>
      <c r="K1958" s="535">
        <v>-2288.21</v>
      </c>
      <c r="L1958" s="536"/>
      <c r="M1958" s="537" t="s">
        <v>151</v>
      </c>
      <c r="N1958" s="537" t="s">
        <v>141</v>
      </c>
      <c r="O1958" s="538">
        <f t="shared" si="31"/>
        <v>-951.30067271259077</v>
      </c>
    </row>
    <row r="1959" spans="1:15" s="225" customFormat="1" ht="47.25">
      <c r="A1959" s="532" t="s">
        <v>406</v>
      </c>
      <c r="B1959" s="533">
        <v>356</v>
      </c>
      <c r="C1959" s="532" t="s">
        <v>425</v>
      </c>
      <c r="D1959" s="532" t="s">
        <v>432</v>
      </c>
      <c r="E1959" s="533">
        <v>3560045</v>
      </c>
      <c r="F1959" s="533">
        <v>3386</v>
      </c>
      <c r="G1959" s="534">
        <v>32477</v>
      </c>
      <c r="H1959" s="533">
        <v>-2400</v>
      </c>
      <c r="I1959" s="532" t="s">
        <v>409</v>
      </c>
      <c r="J1959" s="532" t="s">
        <v>2043</v>
      </c>
      <c r="K1959" s="535">
        <v>-917.56</v>
      </c>
      <c r="L1959" s="536"/>
      <c r="M1959" s="537" t="s">
        <v>151</v>
      </c>
      <c r="N1959" s="537" t="s">
        <v>141</v>
      </c>
      <c r="O1959" s="538">
        <f t="shared" si="31"/>
        <v>-381.46649357102916</v>
      </c>
    </row>
    <row r="1960" spans="1:15" s="225" customFormat="1" ht="47.25">
      <c r="A1960" s="532" t="s">
        <v>406</v>
      </c>
      <c r="B1960" s="533">
        <v>356</v>
      </c>
      <c r="C1960" s="532" t="s">
        <v>425</v>
      </c>
      <c r="D1960" s="532" t="s">
        <v>432</v>
      </c>
      <c r="E1960" s="533">
        <v>3560045</v>
      </c>
      <c r="F1960" s="533">
        <v>3387</v>
      </c>
      <c r="G1960" s="534">
        <v>32720</v>
      </c>
      <c r="H1960" s="533">
        <v>-5500</v>
      </c>
      <c r="I1960" s="532" t="s">
        <v>409</v>
      </c>
      <c r="J1960" s="532" t="s">
        <v>2045</v>
      </c>
      <c r="K1960" s="535">
        <v>-1980</v>
      </c>
      <c r="L1960" s="536"/>
      <c r="M1960" s="537" t="s">
        <v>151</v>
      </c>
      <c r="N1960" s="537" t="s">
        <v>141</v>
      </c>
      <c r="O1960" s="538">
        <f t="shared" si="31"/>
        <v>-823.16541400086953</v>
      </c>
    </row>
    <row r="1961" spans="1:15" s="225" customFormat="1" ht="47.25">
      <c r="A1961" s="532" t="s">
        <v>406</v>
      </c>
      <c r="B1961" s="533">
        <v>356</v>
      </c>
      <c r="C1961" s="532" t="s">
        <v>425</v>
      </c>
      <c r="D1961" s="532" t="s">
        <v>432</v>
      </c>
      <c r="E1961" s="533">
        <v>3560045</v>
      </c>
      <c r="F1961" s="533">
        <v>8355</v>
      </c>
      <c r="G1961" s="534">
        <v>35795</v>
      </c>
      <c r="H1961" s="533">
        <v>2500</v>
      </c>
      <c r="I1961" s="532" t="s">
        <v>409</v>
      </c>
      <c r="J1961" s="532" t="s">
        <v>2429</v>
      </c>
      <c r="K1961" s="535">
        <v>3771.52</v>
      </c>
      <c r="L1961" s="536"/>
      <c r="M1961" s="537" t="s">
        <v>151</v>
      </c>
      <c r="N1961" s="537" t="s">
        <v>141</v>
      </c>
      <c r="O1961" s="538">
        <f t="shared" si="31"/>
        <v>1567.9721324305856</v>
      </c>
    </row>
    <row r="1962" spans="1:15" s="225" customFormat="1" ht="47.25">
      <c r="A1962" s="532" t="s">
        <v>406</v>
      </c>
      <c r="B1962" s="533">
        <v>356</v>
      </c>
      <c r="C1962" s="532" t="s">
        <v>425</v>
      </c>
      <c r="D1962" s="532" t="s">
        <v>432</v>
      </c>
      <c r="E1962" s="533">
        <v>3560045</v>
      </c>
      <c r="F1962" s="533">
        <v>13526</v>
      </c>
      <c r="G1962" s="534">
        <v>40178</v>
      </c>
      <c r="H1962" s="533">
        <v>1500</v>
      </c>
      <c r="I1962" s="532" t="s">
        <v>409</v>
      </c>
      <c r="J1962" s="532" t="s">
        <v>2430</v>
      </c>
      <c r="K1962" s="535">
        <v>7084.61</v>
      </c>
      <c r="L1962" s="536"/>
      <c r="M1962" s="537" t="s">
        <v>151</v>
      </c>
      <c r="N1962" s="537" t="s">
        <v>141</v>
      </c>
      <c r="O1962" s="538">
        <f t="shared" si="31"/>
        <v>2945.3565271134848</v>
      </c>
    </row>
    <row r="1963" spans="1:15" s="225" customFormat="1" ht="47.25">
      <c r="A1963" s="532" t="s">
        <v>406</v>
      </c>
      <c r="B1963" s="533">
        <v>356</v>
      </c>
      <c r="C1963" s="532" t="s">
        <v>425</v>
      </c>
      <c r="D1963" s="532" t="s">
        <v>432</v>
      </c>
      <c r="E1963" s="533">
        <v>3560045</v>
      </c>
      <c r="F1963" s="533">
        <v>11679</v>
      </c>
      <c r="G1963" s="534">
        <v>38352</v>
      </c>
      <c r="H1963" s="533">
        <v>25</v>
      </c>
      <c r="I1963" s="532" t="s">
        <v>409</v>
      </c>
      <c r="J1963" s="532" t="s">
        <v>2431</v>
      </c>
      <c r="K1963" s="535">
        <v>1129.19</v>
      </c>
      <c r="L1963" s="536"/>
      <c r="M1963" s="537" t="s">
        <v>151</v>
      </c>
      <c r="N1963" s="537" t="s">
        <v>141</v>
      </c>
      <c r="O1963" s="538">
        <f t="shared" si="31"/>
        <v>469.44957264426358</v>
      </c>
    </row>
    <row r="1964" spans="1:15" s="225" customFormat="1" ht="47.25">
      <c r="A1964" s="532" t="s">
        <v>406</v>
      </c>
      <c r="B1964" s="533">
        <v>356</v>
      </c>
      <c r="C1964" s="532" t="s">
        <v>425</v>
      </c>
      <c r="D1964" s="532" t="s">
        <v>432</v>
      </c>
      <c r="E1964" s="533">
        <v>3560045</v>
      </c>
      <c r="F1964" s="533">
        <v>11680</v>
      </c>
      <c r="G1964" s="534">
        <v>38352</v>
      </c>
      <c r="H1964" s="533">
        <v>6</v>
      </c>
      <c r="I1964" s="532" t="s">
        <v>409</v>
      </c>
      <c r="J1964" s="532" t="s">
        <v>2432</v>
      </c>
      <c r="K1964" s="535">
        <v>765.81</v>
      </c>
      <c r="L1964" s="536"/>
      <c r="M1964" s="537" t="s">
        <v>151</v>
      </c>
      <c r="N1964" s="537" t="s">
        <v>141</v>
      </c>
      <c r="O1964" s="538">
        <f t="shared" si="31"/>
        <v>318.37793216969993</v>
      </c>
    </row>
    <row r="1965" spans="1:15" s="225" customFormat="1" ht="47.25">
      <c r="A1965" s="532" t="s">
        <v>406</v>
      </c>
      <c r="B1965" s="533">
        <v>356</v>
      </c>
      <c r="C1965" s="532" t="s">
        <v>425</v>
      </c>
      <c r="D1965" s="532" t="s">
        <v>432</v>
      </c>
      <c r="E1965" s="533">
        <v>3560045</v>
      </c>
      <c r="F1965" s="533">
        <v>11681</v>
      </c>
      <c r="G1965" s="534">
        <v>38352</v>
      </c>
      <c r="H1965" s="533">
        <v>0</v>
      </c>
      <c r="I1965" s="532" t="s">
        <v>409</v>
      </c>
      <c r="J1965" s="532" t="s">
        <v>2433</v>
      </c>
      <c r="K1965" s="535">
        <v>-397.18</v>
      </c>
      <c r="L1965" s="536"/>
      <c r="M1965" s="537" t="s">
        <v>151</v>
      </c>
      <c r="N1965" s="537" t="s">
        <v>141</v>
      </c>
      <c r="O1965" s="538">
        <f t="shared" si="31"/>
        <v>-165.12365612770978</v>
      </c>
    </row>
    <row r="1966" spans="1:15" s="225" customFormat="1" ht="47.25">
      <c r="A1966" s="532" t="s">
        <v>406</v>
      </c>
      <c r="B1966" s="533">
        <v>356</v>
      </c>
      <c r="C1966" s="532" t="s">
        <v>425</v>
      </c>
      <c r="D1966" s="532" t="s">
        <v>432</v>
      </c>
      <c r="E1966" s="533">
        <v>3560045</v>
      </c>
      <c r="F1966" s="533">
        <v>11682</v>
      </c>
      <c r="G1966" s="534">
        <v>38352</v>
      </c>
      <c r="H1966" s="533">
        <v>14</v>
      </c>
      <c r="I1966" s="532" t="s">
        <v>409</v>
      </c>
      <c r="J1966" s="532" t="s">
        <v>2434</v>
      </c>
      <c r="K1966" s="535">
        <v>4306.42</v>
      </c>
      <c r="L1966" s="536"/>
      <c r="M1966" s="537" t="s">
        <v>151</v>
      </c>
      <c r="N1966" s="537" t="s">
        <v>141</v>
      </c>
      <c r="O1966" s="538">
        <f t="shared" si="31"/>
        <v>1790.3515162432448</v>
      </c>
    </row>
    <row r="1967" spans="1:15" s="225" customFormat="1" ht="47.25">
      <c r="A1967" s="532" t="s">
        <v>406</v>
      </c>
      <c r="B1967" s="533">
        <v>356</v>
      </c>
      <c r="C1967" s="532" t="s">
        <v>425</v>
      </c>
      <c r="D1967" s="532" t="s">
        <v>432</v>
      </c>
      <c r="E1967" s="533">
        <v>3560045</v>
      </c>
      <c r="F1967" s="533">
        <v>11683</v>
      </c>
      <c r="G1967" s="534">
        <v>38352</v>
      </c>
      <c r="H1967" s="533">
        <v>8</v>
      </c>
      <c r="I1967" s="532" t="s">
        <v>409</v>
      </c>
      <c r="J1967" s="532" t="s">
        <v>2435</v>
      </c>
      <c r="K1967" s="535">
        <v>1993.58</v>
      </c>
      <c r="L1967" s="536"/>
      <c r="M1967" s="537" t="s">
        <v>151</v>
      </c>
      <c r="N1967" s="537" t="s">
        <v>141</v>
      </c>
      <c r="O1967" s="538">
        <f t="shared" si="31"/>
        <v>828.81116466861283</v>
      </c>
    </row>
    <row r="1968" spans="1:15" s="225" customFormat="1" ht="47.25">
      <c r="A1968" s="532" t="s">
        <v>406</v>
      </c>
      <c r="B1968" s="533">
        <v>356</v>
      </c>
      <c r="C1968" s="532" t="s">
        <v>425</v>
      </c>
      <c r="D1968" s="532" t="s">
        <v>432</v>
      </c>
      <c r="E1968" s="533">
        <v>3560045</v>
      </c>
      <c r="F1968" s="533">
        <v>11684</v>
      </c>
      <c r="G1968" s="534">
        <v>38352</v>
      </c>
      <c r="H1968" s="533">
        <v>48</v>
      </c>
      <c r="I1968" s="532" t="s">
        <v>409</v>
      </c>
      <c r="J1968" s="532" t="s">
        <v>2436</v>
      </c>
      <c r="K1968" s="535">
        <v>2495.27</v>
      </c>
      <c r="L1968" s="536"/>
      <c r="M1968" s="537" t="s">
        <v>151</v>
      </c>
      <c r="N1968" s="537" t="s">
        <v>141</v>
      </c>
      <c r="O1968" s="538">
        <f t="shared" si="31"/>
        <v>1037.3838194918937</v>
      </c>
    </row>
    <row r="1969" spans="1:15" s="225" customFormat="1" ht="47.25">
      <c r="A1969" s="532" t="s">
        <v>406</v>
      </c>
      <c r="B1969" s="533">
        <v>356</v>
      </c>
      <c r="C1969" s="532" t="s">
        <v>425</v>
      </c>
      <c r="D1969" s="532" t="s">
        <v>432</v>
      </c>
      <c r="E1969" s="533">
        <v>3560045</v>
      </c>
      <c r="F1969" s="533">
        <v>11685</v>
      </c>
      <c r="G1969" s="534">
        <v>38352</v>
      </c>
      <c r="H1969" s="533">
        <v>48</v>
      </c>
      <c r="I1969" s="532" t="s">
        <v>409</v>
      </c>
      <c r="J1969" s="532" t="s">
        <v>2437</v>
      </c>
      <c r="K1969" s="535">
        <v>2970.98</v>
      </c>
      <c r="L1969" s="536"/>
      <c r="M1969" s="537" t="s">
        <v>151</v>
      </c>
      <c r="N1969" s="537" t="s">
        <v>141</v>
      </c>
      <c r="O1969" s="538">
        <f t="shared" si="31"/>
        <v>1235.1555463072239</v>
      </c>
    </row>
    <row r="1970" spans="1:15" s="225" customFormat="1" ht="47.25">
      <c r="A1970" s="532" t="s">
        <v>406</v>
      </c>
      <c r="B1970" s="533">
        <v>356</v>
      </c>
      <c r="C1970" s="532" t="s">
        <v>425</v>
      </c>
      <c r="D1970" s="532" t="s">
        <v>432</v>
      </c>
      <c r="E1970" s="533">
        <v>3560045</v>
      </c>
      <c r="F1970" s="533">
        <v>11686</v>
      </c>
      <c r="G1970" s="534">
        <v>38352</v>
      </c>
      <c r="H1970" s="533">
        <v>11</v>
      </c>
      <c r="I1970" s="532" t="s">
        <v>409</v>
      </c>
      <c r="J1970" s="532" t="s">
        <v>2438</v>
      </c>
      <c r="K1970" s="535">
        <v>158.53</v>
      </c>
      <c r="L1970" s="536"/>
      <c r="M1970" s="537" t="s">
        <v>151</v>
      </c>
      <c r="N1970" s="537" t="s">
        <v>141</v>
      </c>
      <c r="O1970" s="538">
        <f t="shared" si="31"/>
        <v>65.907279334120119</v>
      </c>
    </row>
    <row r="1971" spans="1:15" s="225" customFormat="1" ht="47.25">
      <c r="A1971" s="532" t="s">
        <v>406</v>
      </c>
      <c r="B1971" s="533">
        <v>356</v>
      </c>
      <c r="C1971" s="532" t="s">
        <v>425</v>
      </c>
      <c r="D1971" s="532" t="s">
        <v>432</v>
      </c>
      <c r="E1971" s="533">
        <v>3560045</v>
      </c>
      <c r="F1971" s="533">
        <v>11687</v>
      </c>
      <c r="G1971" s="534">
        <v>38352</v>
      </c>
      <c r="H1971" s="533">
        <v>8</v>
      </c>
      <c r="I1971" s="532" t="s">
        <v>409</v>
      </c>
      <c r="J1971" s="532" t="s">
        <v>2439</v>
      </c>
      <c r="K1971" s="535">
        <v>149.19</v>
      </c>
      <c r="L1971" s="536"/>
      <c r="M1971" s="537" t="s">
        <v>151</v>
      </c>
      <c r="N1971" s="537" t="s">
        <v>141</v>
      </c>
      <c r="O1971" s="538">
        <f t="shared" si="31"/>
        <v>62.024266724641272</v>
      </c>
    </row>
    <row r="1972" spans="1:15" s="225" customFormat="1" ht="47.25">
      <c r="A1972" s="532" t="s">
        <v>406</v>
      </c>
      <c r="B1972" s="533">
        <v>356</v>
      </c>
      <c r="C1972" s="532" t="s">
        <v>425</v>
      </c>
      <c r="D1972" s="532" t="s">
        <v>432</v>
      </c>
      <c r="E1972" s="533">
        <v>3560045</v>
      </c>
      <c r="F1972" s="533">
        <v>11688</v>
      </c>
      <c r="G1972" s="534">
        <v>38352</v>
      </c>
      <c r="H1972" s="533">
        <v>3</v>
      </c>
      <c r="I1972" s="532" t="s">
        <v>409</v>
      </c>
      <c r="J1972" s="532" t="s">
        <v>2440</v>
      </c>
      <c r="K1972" s="535">
        <v>23.12</v>
      </c>
      <c r="L1972" s="536"/>
      <c r="M1972" s="537" t="s">
        <v>151</v>
      </c>
      <c r="N1972" s="537" t="s">
        <v>141</v>
      </c>
      <c r="O1972" s="538">
        <f t="shared" si="31"/>
        <v>9.6119112988384359</v>
      </c>
    </row>
    <row r="1973" spans="1:15" s="225" customFormat="1" ht="47.25">
      <c r="A1973" s="532" t="s">
        <v>406</v>
      </c>
      <c r="B1973" s="533">
        <v>356</v>
      </c>
      <c r="C1973" s="532" t="s">
        <v>425</v>
      </c>
      <c r="D1973" s="532" t="s">
        <v>432</v>
      </c>
      <c r="E1973" s="533">
        <v>3560045</v>
      </c>
      <c r="F1973" s="533">
        <v>11689</v>
      </c>
      <c r="G1973" s="534">
        <v>38352</v>
      </c>
      <c r="H1973" s="533">
        <v>2</v>
      </c>
      <c r="I1973" s="532" t="s">
        <v>409</v>
      </c>
      <c r="J1973" s="532" t="s">
        <v>2441</v>
      </c>
      <c r="K1973" s="535">
        <v>18.62</v>
      </c>
      <c r="L1973" s="536"/>
      <c r="M1973" s="537" t="s">
        <v>151</v>
      </c>
      <c r="N1973" s="537" t="s">
        <v>141</v>
      </c>
      <c r="O1973" s="538">
        <f t="shared" si="31"/>
        <v>7.7410808124728234</v>
      </c>
    </row>
    <row r="1974" spans="1:15" s="225" customFormat="1" ht="47.25">
      <c r="A1974" s="532" t="s">
        <v>406</v>
      </c>
      <c r="B1974" s="533">
        <v>356</v>
      </c>
      <c r="C1974" s="532" t="s">
        <v>425</v>
      </c>
      <c r="D1974" s="532" t="s">
        <v>432</v>
      </c>
      <c r="E1974" s="533">
        <v>3560045</v>
      </c>
      <c r="F1974" s="533">
        <v>11690</v>
      </c>
      <c r="G1974" s="534">
        <v>38352</v>
      </c>
      <c r="H1974" s="533">
        <v>-1</v>
      </c>
      <c r="I1974" s="532" t="s">
        <v>409</v>
      </c>
      <c r="J1974" s="532" t="s">
        <v>2442</v>
      </c>
      <c r="K1974" s="535">
        <v>-2.64</v>
      </c>
      <c r="L1974" s="536"/>
      <c r="M1974" s="537" t="s">
        <v>151</v>
      </c>
      <c r="N1974" s="537" t="s">
        <v>141</v>
      </c>
      <c r="O1974" s="538">
        <f t="shared" si="31"/>
        <v>-1.0975538853344928</v>
      </c>
    </row>
    <row r="1975" spans="1:15" s="225" customFormat="1" ht="47.25">
      <c r="A1975" s="532" t="s">
        <v>406</v>
      </c>
      <c r="B1975" s="533">
        <v>356</v>
      </c>
      <c r="C1975" s="532" t="s">
        <v>425</v>
      </c>
      <c r="D1975" s="532" t="s">
        <v>432</v>
      </c>
      <c r="E1975" s="533">
        <v>3560045</v>
      </c>
      <c r="F1975" s="533">
        <v>11691</v>
      </c>
      <c r="G1975" s="534">
        <v>38352</v>
      </c>
      <c r="H1975" s="533">
        <v>-1</v>
      </c>
      <c r="I1975" s="532" t="s">
        <v>409</v>
      </c>
      <c r="J1975" s="532" t="s">
        <v>2443</v>
      </c>
      <c r="K1975" s="535">
        <v>-3.44</v>
      </c>
      <c r="L1975" s="536"/>
      <c r="M1975" s="537" t="s">
        <v>151</v>
      </c>
      <c r="N1975" s="537" t="s">
        <v>141</v>
      </c>
      <c r="O1975" s="538">
        <f t="shared" si="31"/>
        <v>-1.4301459717994904</v>
      </c>
    </row>
    <row r="1976" spans="1:15" s="225" customFormat="1" ht="47.25">
      <c r="A1976" s="532" t="s">
        <v>406</v>
      </c>
      <c r="B1976" s="533">
        <v>356</v>
      </c>
      <c r="C1976" s="532" t="s">
        <v>425</v>
      </c>
      <c r="D1976" s="532" t="s">
        <v>432</v>
      </c>
      <c r="E1976" s="533">
        <v>3560045</v>
      </c>
      <c r="F1976" s="533">
        <v>11692</v>
      </c>
      <c r="G1976" s="534">
        <v>38352</v>
      </c>
      <c r="H1976" s="533">
        <v>-1</v>
      </c>
      <c r="I1976" s="532" t="s">
        <v>409</v>
      </c>
      <c r="J1976" s="532" t="s">
        <v>2444</v>
      </c>
      <c r="K1976" s="535">
        <v>-0.66</v>
      </c>
      <c r="L1976" s="536"/>
      <c r="M1976" s="537" t="s">
        <v>151</v>
      </c>
      <c r="N1976" s="537" t="s">
        <v>141</v>
      </c>
      <c r="O1976" s="538">
        <f t="shared" si="31"/>
        <v>-0.27438847133362321</v>
      </c>
    </row>
    <row r="1977" spans="1:15" s="225" customFormat="1" ht="47.25">
      <c r="A1977" s="532" t="s">
        <v>406</v>
      </c>
      <c r="B1977" s="533">
        <v>356</v>
      </c>
      <c r="C1977" s="532" t="s">
        <v>425</v>
      </c>
      <c r="D1977" s="532" t="s">
        <v>432</v>
      </c>
      <c r="E1977" s="533">
        <v>3560045</v>
      </c>
      <c r="F1977" s="533">
        <v>11693</v>
      </c>
      <c r="G1977" s="534">
        <v>38352</v>
      </c>
      <c r="H1977" s="533">
        <v>4</v>
      </c>
      <c r="I1977" s="532" t="s">
        <v>409</v>
      </c>
      <c r="J1977" s="532" t="s">
        <v>2445</v>
      </c>
      <c r="K1977" s="535">
        <v>6609.55</v>
      </c>
      <c r="L1977" s="536"/>
      <c r="M1977" s="537" t="s">
        <v>151</v>
      </c>
      <c r="N1977" s="537" t="s">
        <v>141</v>
      </c>
      <c r="O1977" s="538">
        <f t="shared" si="31"/>
        <v>2747.8550313684077</v>
      </c>
    </row>
    <row r="1978" spans="1:15" s="225" customFormat="1" ht="47.25">
      <c r="A1978" s="532" t="s">
        <v>406</v>
      </c>
      <c r="B1978" s="533">
        <v>356</v>
      </c>
      <c r="C1978" s="532" t="s">
        <v>425</v>
      </c>
      <c r="D1978" s="532" t="s">
        <v>432</v>
      </c>
      <c r="E1978" s="533">
        <v>3560045</v>
      </c>
      <c r="F1978" s="533">
        <v>11694</v>
      </c>
      <c r="G1978" s="534">
        <v>38352</v>
      </c>
      <c r="H1978" s="533">
        <v>2</v>
      </c>
      <c r="I1978" s="532" t="s">
        <v>409</v>
      </c>
      <c r="J1978" s="532" t="s">
        <v>2446</v>
      </c>
      <c r="K1978" s="535">
        <v>2327.98</v>
      </c>
      <c r="L1978" s="536"/>
      <c r="M1978" s="537" t="s">
        <v>151</v>
      </c>
      <c r="N1978" s="537" t="s">
        <v>141</v>
      </c>
      <c r="O1978" s="538">
        <f t="shared" si="31"/>
        <v>967.83465681098198</v>
      </c>
    </row>
    <row r="1979" spans="1:15" s="225" customFormat="1" ht="47.25">
      <c r="A1979" s="532" t="s">
        <v>406</v>
      </c>
      <c r="B1979" s="533">
        <v>356</v>
      </c>
      <c r="C1979" s="532" t="s">
        <v>425</v>
      </c>
      <c r="D1979" s="532" t="s">
        <v>432</v>
      </c>
      <c r="E1979" s="533">
        <v>3560045</v>
      </c>
      <c r="F1979" s="533">
        <v>11695</v>
      </c>
      <c r="G1979" s="534">
        <v>38352</v>
      </c>
      <c r="H1979" s="533">
        <v>1</v>
      </c>
      <c r="I1979" s="532" t="s">
        <v>409</v>
      </c>
      <c r="J1979" s="532" t="s">
        <v>2447</v>
      </c>
      <c r="K1979" s="535">
        <v>318.86</v>
      </c>
      <c r="L1979" s="536"/>
      <c r="M1979" s="537" t="s">
        <v>151</v>
      </c>
      <c r="N1979" s="537" t="s">
        <v>141</v>
      </c>
      <c r="O1979" s="538">
        <f t="shared" si="31"/>
        <v>132.5628908627865</v>
      </c>
    </row>
    <row r="1980" spans="1:15" s="225" customFormat="1" ht="47.25">
      <c r="A1980" s="532" t="s">
        <v>406</v>
      </c>
      <c r="B1980" s="533">
        <v>356</v>
      </c>
      <c r="C1980" s="532" t="s">
        <v>425</v>
      </c>
      <c r="D1980" s="532" t="s">
        <v>432</v>
      </c>
      <c r="E1980" s="533">
        <v>3560045</v>
      </c>
      <c r="F1980" s="533">
        <v>11696</v>
      </c>
      <c r="G1980" s="534">
        <v>38352</v>
      </c>
      <c r="H1980" s="533">
        <v>1</v>
      </c>
      <c r="I1980" s="532" t="s">
        <v>409</v>
      </c>
      <c r="J1980" s="532" t="s">
        <v>2448</v>
      </c>
      <c r="K1980" s="535">
        <v>107.92</v>
      </c>
      <c r="L1980" s="536"/>
      <c r="M1980" s="537" t="s">
        <v>151</v>
      </c>
      <c r="N1980" s="537" t="s">
        <v>141</v>
      </c>
      <c r="O1980" s="538">
        <f t="shared" si="31"/>
        <v>44.8666724641282</v>
      </c>
    </row>
    <row r="1981" spans="1:15" s="225" customFormat="1" ht="47.25">
      <c r="A1981" s="532" t="s">
        <v>406</v>
      </c>
      <c r="B1981" s="533">
        <v>356</v>
      </c>
      <c r="C1981" s="532" t="s">
        <v>425</v>
      </c>
      <c r="D1981" s="532" t="s">
        <v>432</v>
      </c>
      <c r="E1981" s="533">
        <v>3560045</v>
      </c>
      <c r="F1981" s="533">
        <v>11697</v>
      </c>
      <c r="G1981" s="534">
        <v>38352</v>
      </c>
      <c r="H1981" s="533">
        <v>1</v>
      </c>
      <c r="I1981" s="532" t="s">
        <v>409</v>
      </c>
      <c r="J1981" s="532" t="s">
        <v>2449</v>
      </c>
      <c r="K1981" s="535">
        <v>138.44999999999999</v>
      </c>
      <c r="L1981" s="536"/>
      <c r="M1981" s="537" t="s">
        <v>151</v>
      </c>
      <c r="N1981" s="537" t="s">
        <v>141</v>
      </c>
      <c r="O1981" s="538">
        <f t="shared" si="31"/>
        <v>57.559217963848674</v>
      </c>
    </row>
    <row r="1982" spans="1:15" s="225" customFormat="1" ht="47.25">
      <c r="A1982" s="532" t="s">
        <v>406</v>
      </c>
      <c r="B1982" s="533">
        <v>356</v>
      </c>
      <c r="C1982" s="532" t="s">
        <v>425</v>
      </c>
      <c r="D1982" s="532" t="s">
        <v>432</v>
      </c>
      <c r="E1982" s="533">
        <v>3560045</v>
      </c>
      <c r="F1982" s="533">
        <v>11698</v>
      </c>
      <c r="G1982" s="534">
        <v>38352</v>
      </c>
      <c r="H1982" s="533">
        <v>12</v>
      </c>
      <c r="I1982" s="532" t="s">
        <v>409</v>
      </c>
      <c r="J1982" s="532" t="s">
        <v>1863</v>
      </c>
      <c r="K1982" s="535">
        <v>502.46</v>
      </c>
      <c r="L1982" s="536"/>
      <c r="M1982" s="537" t="s">
        <v>151</v>
      </c>
      <c r="N1982" s="537" t="s">
        <v>141</v>
      </c>
      <c r="O1982" s="538">
        <f t="shared" si="31"/>
        <v>208.89277470650347</v>
      </c>
    </row>
    <row r="1983" spans="1:15" s="225" customFormat="1" ht="47.25">
      <c r="A1983" s="532" t="s">
        <v>406</v>
      </c>
      <c r="B1983" s="533">
        <v>356</v>
      </c>
      <c r="C1983" s="532" t="s">
        <v>425</v>
      </c>
      <c r="D1983" s="532" t="s">
        <v>432</v>
      </c>
      <c r="E1983" s="533">
        <v>3560045</v>
      </c>
      <c r="F1983" s="533">
        <v>11699</v>
      </c>
      <c r="G1983" s="534">
        <v>38352</v>
      </c>
      <c r="H1983" s="533">
        <v>-14</v>
      </c>
      <c r="I1983" s="532" t="s">
        <v>409</v>
      </c>
      <c r="J1983" s="532" t="s">
        <v>2450</v>
      </c>
      <c r="K1983" s="535">
        <v>-4292.6400000000003</v>
      </c>
      <c r="L1983" s="536"/>
      <c r="M1983" s="537" t="s">
        <v>151</v>
      </c>
      <c r="N1983" s="537" t="s">
        <v>141</v>
      </c>
      <c r="O1983" s="538">
        <f t="shared" si="31"/>
        <v>-1784.6226175538852</v>
      </c>
    </row>
    <row r="1984" spans="1:15" s="225" customFormat="1" ht="47.25">
      <c r="A1984" s="532" t="s">
        <v>406</v>
      </c>
      <c r="B1984" s="533">
        <v>356</v>
      </c>
      <c r="C1984" s="532" t="s">
        <v>425</v>
      </c>
      <c r="D1984" s="532" t="s">
        <v>432</v>
      </c>
      <c r="E1984" s="533">
        <v>3560045</v>
      </c>
      <c r="F1984" s="533">
        <v>11700</v>
      </c>
      <c r="G1984" s="534">
        <v>38352</v>
      </c>
      <c r="H1984" s="533">
        <v>5</v>
      </c>
      <c r="I1984" s="532" t="s">
        <v>409</v>
      </c>
      <c r="J1984" s="532" t="s">
        <v>2451</v>
      </c>
      <c r="K1984" s="535">
        <v>122.11</v>
      </c>
      <c r="L1984" s="536"/>
      <c r="M1984" s="537" t="s">
        <v>151</v>
      </c>
      <c r="N1984" s="537" t="s">
        <v>141</v>
      </c>
      <c r="O1984" s="538">
        <f t="shared" si="31"/>
        <v>50.766024597801099</v>
      </c>
    </row>
    <row r="1985" spans="1:15" s="225" customFormat="1" ht="47.25">
      <c r="A1985" s="532" t="s">
        <v>406</v>
      </c>
      <c r="B1985" s="533">
        <v>356</v>
      </c>
      <c r="C1985" s="532" t="s">
        <v>425</v>
      </c>
      <c r="D1985" s="532" t="s">
        <v>432</v>
      </c>
      <c r="E1985" s="533">
        <v>3560045</v>
      </c>
      <c r="F1985" s="533">
        <v>11701</v>
      </c>
      <c r="G1985" s="534">
        <v>38352</v>
      </c>
      <c r="H1985" s="533">
        <v>8</v>
      </c>
      <c r="I1985" s="532" t="s">
        <v>409</v>
      </c>
      <c r="J1985" s="532" t="s">
        <v>2452</v>
      </c>
      <c r="K1985" s="535">
        <v>45.81</v>
      </c>
      <c r="L1985" s="536"/>
      <c r="M1985" s="537" t="s">
        <v>151</v>
      </c>
      <c r="N1985" s="537" t="s">
        <v>141</v>
      </c>
      <c r="O1985" s="538">
        <f t="shared" si="31"/>
        <v>19.045054351201937</v>
      </c>
    </row>
    <row r="1986" spans="1:15" s="225" customFormat="1" ht="47.25">
      <c r="A1986" s="532" t="s">
        <v>406</v>
      </c>
      <c r="B1986" s="533">
        <v>356</v>
      </c>
      <c r="C1986" s="532" t="s">
        <v>425</v>
      </c>
      <c r="D1986" s="532" t="s">
        <v>432</v>
      </c>
      <c r="E1986" s="533">
        <v>3560045</v>
      </c>
      <c r="F1986" s="533">
        <v>11702</v>
      </c>
      <c r="G1986" s="534">
        <v>38352</v>
      </c>
      <c r="H1986" s="533">
        <v>-4</v>
      </c>
      <c r="I1986" s="532" t="s">
        <v>409</v>
      </c>
      <c r="J1986" s="532" t="s">
        <v>2453</v>
      </c>
      <c r="K1986" s="535">
        <v>-11.36</v>
      </c>
      <c r="L1986" s="536"/>
      <c r="M1986" s="537" t="s">
        <v>151</v>
      </c>
      <c r="N1986" s="537" t="s">
        <v>141</v>
      </c>
      <c r="O1986" s="538">
        <f t="shared" si="31"/>
        <v>-4.7228076278029683</v>
      </c>
    </row>
    <row r="1987" spans="1:15" s="225" customFormat="1" ht="47.25">
      <c r="A1987" s="532" t="s">
        <v>406</v>
      </c>
      <c r="B1987" s="533">
        <v>356</v>
      </c>
      <c r="C1987" s="532" t="s">
        <v>425</v>
      </c>
      <c r="D1987" s="532" t="s">
        <v>432</v>
      </c>
      <c r="E1987" s="533">
        <v>3560045</v>
      </c>
      <c r="F1987" s="533">
        <v>11703</v>
      </c>
      <c r="G1987" s="534">
        <v>38352</v>
      </c>
      <c r="H1987" s="533">
        <v>12</v>
      </c>
      <c r="I1987" s="532" t="s">
        <v>409</v>
      </c>
      <c r="J1987" s="532" t="s">
        <v>2454</v>
      </c>
      <c r="K1987" s="535">
        <v>98.73</v>
      </c>
      <c r="L1987" s="536"/>
      <c r="M1987" s="537" t="s">
        <v>151</v>
      </c>
      <c r="N1987" s="537" t="s">
        <v>141</v>
      </c>
      <c r="O1987" s="538">
        <f t="shared" si="31"/>
        <v>41.04602087086154</v>
      </c>
    </row>
    <row r="1988" spans="1:15" s="225" customFormat="1" ht="47.25">
      <c r="A1988" s="532" t="s">
        <v>406</v>
      </c>
      <c r="B1988" s="533">
        <v>356</v>
      </c>
      <c r="C1988" s="532" t="s">
        <v>425</v>
      </c>
      <c r="D1988" s="532" t="s">
        <v>432</v>
      </c>
      <c r="E1988" s="533">
        <v>3560045</v>
      </c>
      <c r="F1988" s="533">
        <v>11704</v>
      </c>
      <c r="G1988" s="534">
        <v>38352</v>
      </c>
      <c r="H1988" s="533">
        <v>9</v>
      </c>
      <c r="I1988" s="532" t="s">
        <v>409</v>
      </c>
      <c r="J1988" s="532" t="s">
        <v>2455</v>
      </c>
      <c r="K1988" s="535">
        <v>44.93</v>
      </c>
      <c r="L1988" s="536"/>
      <c r="M1988" s="537" t="s">
        <v>151</v>
      </c>
      <c r="N1988" s="537" t="s">
        <v>141</v>
      </c>
      <c r="O1988" s="538">
        <f t="shared" si="31"/>
        <v>18.679203056090437</v>
      </c>
    </row>
    <row r="1989" spans="1:15" s="225" customFormat="1" ht="47.25">
      <c r="A1989" s="532" t="s">
        <v>406</v>
      </c>
      <c r="B1989" s="533">
        <v>356</v>
      </c>
      <c r="C1989" s="532" t="s">
        <v>425</v>
      </c>
      <c r="D1989" s="532" t="s">
        <v>432</v>
      </c>
      <c r="E1989" s="533">
        <v>3560045</v>
      </c>
      <c r="F1989" s="533">
        <v>11705</v>
      </c>
      <c r="G1989" s="534">
        <v>38352</v>
      </c>
      <c r="H1989" s="533">
        <v>13</v>
      </c>
      <c r="I1989" s="532" t="s">
        <v>409</v>
      </c>
      <c r="J1989" s="532" t="s">
        <v>2456</v>
      </c>
      <c r="K1989" s="535">
        <v>496.64</v>
      </c>
      <c r="L1989" s="536"/>
      <c r="M1989" s="537" t="s">
        <v>151</v>
      </c>
      <c r="N1989" s="537" t="s">
        <v>141</v>
      </c>
      <c r="O1989" s="538">
        <f t="shared" si="31"/>
        <v>206.47316727747062</v>
      </c>
    </row>
    <row r="1990" spans="1:15" s="225" customFormat="1" ht="47.25">
      <c r="A1990" s="532" t="s">
        <v>406</v>
      </c>
      <c r="B1990" s="533">
        <v>356</v>
      </c>
      <c r="C1990" s="532" t="s">
        <v>425</v>
      </c>
      <c r="D1990" s="532" t="s">
        <v>432</v>
      </c>
      <c r="E1990" s="533">
        <v>3560045</v>
      </c>
      <c r="F1990" s="533">
        <v>11706</v>
      </c>
      <c r="G1990" s="534">
        <v>38352</v>
      </c>
      <c r="H1990" s="533">
        <v>8</v>
      </c>
      <c r="I1990" s="532" t="s">
        <v>409</v>
      </c>
      <c r="J1990" s="532" t="s">
        <v>2457</v>
      </c>
      <c r="K1990" s="535">
        <v>1342.73</v>
      </c>
      <c r="L1990" s="536"/>
      <c r="M1990" s="537" t="s">
        <v>151</v>
      </c>
      <c r="N1990" s="537" t="s">
        <v>141</v>
      </c>
      <c r="O1990" s="538">
        <f t="shared" si="31"/>
        <v>558.22671532393315</v>
      </c>
    </row>
    <row r="1991" spans="1:15" s="225" customFormat="1" ht="47.25">
      <c r="A1991" s="532" t="s">
        <v>406</v>
      </c>
      <c r="B1991" s="533">
        <v>356</v>
      </c>
      <c r="C1991" s="532" t="s">
        <v>425</v>
      </c>
      <c r="D1991" s="532" t="s">
        <v>432</v>
      </c>
      <c r="E1991" s="533">
        <v>3560045</v>
      </c>
      <c r="F1991" s="533">
        <v>11707</v>
      </c>
      <c r="G1991" s="534">
        <v>38352</v>
      </c>
      <c r="H1991" s="533">
        <v>1</v>
      </c>
      <c r="I1991" s="532" t="s">
        <v>409</v>
      </c>
      <c r="J1991" s="532" t="s">
        <v>2458</v>
      </c>
      <c r="K1991" s="535">
        <v>167.88</v>
      </c>
      <c r="L1991" s="536"/>
      <c r="M1991" s="537" t="s">
        <v>151</v>
      </c>
      <c r="N1991" s="537" t="s">
        <v>141</v>
      </c>
      <c r="O1991" s="538">
        <f t="shared" si="31"/>
        <v>69.794449344679776</v>
      </c>
    </row>
    <row r="1992" spans="1:15" s="225" customFormat="1" ht="47.25">
      <c r="A1992" s="532" t="s">
        <v>406</v>
      </c>
      <c r="B1992" s="533">
        <v>356</v>
      </c>
      <c r="C1992" s="532" t="s">
        <v>425</v>
      </c>
      <c r="D1992" s="532" t="s">
        <v>432</v>
      </c>
      <c r="E1992" s="533">
        <v>3560045</v>
      </c>
      <c r="F1992" s="533">
        <v>11708</v>
      </c>
      <c r="G1992" s="534">
        <v>38352</v>
      </c>
      <c r="H1992" s="533">
        <v>6</v>
      </c>
      <c r="I1992" s="532" t="s">
        <v>409</v>
      </c>
      <c r="J1992" s="532" t="s">
        <v>2459</v>
      </c>
      <c r="K1992" s="535">
        <v>1058.98</v>
      </c>
      <c r="L1992" s="536"/>
      <c r="M1992" s="537" t="s">
        <v>151</v>
      </c>
      <c r="N1992" s="537" t="s">
        <v>141</v>
      </c>
      <c r="O1992" s="538">
        <f t="shared" si="31"/>
        <v>440.26045965587917</v>
      </c>
    </row>
    <row r="1993" spans="1:15" s="225" customFormat="1" ht="47.25">
      <c r="A1993" s="532" t="s">
        <v>406</v>
      </c>
      <c r="B1993" s="533">
        <v>356</v>
      </c>
      <c r="C1993" s="532" t="s">
        <v>425</v>
      </c>
      <c r="D1993" s="532" t="s">
        <v>432</v>
      </c>
      <c r="E1993" s="533">
        <v>3560045</v>
      </c>
      <c r="F1993" s="533">
        <v>11709</v>
      </c>
      <c r="G1993" s="534">
        <v>38352</v>
      </c>
      <c r="H1993" s="533">
        <v>3</v>
      </c>
      <c r="I1993" s="532" t="s">
        <v>409</v>
      </c>
      <c r="J1993" s="532" t="s">
        <v>2460</v>
      </c>
      <c r="K1993" s="535">
        <v>618.29999999999995</v>
      </c>
      <c r="L1993" s="536"/>
      <c r="M1993" s="537" t="s">
        <v>151</v>
      </c>
      <c r="N1993" s="537" t="s">
        <v>141</v>
      </c>
      <c r="O1993" s="538">
        <f t="shared" si="31"/>
        <v>257.05210882663516</v>
      </c>
    </row>
    <row r="1994" spans="1:15" s="225" customFormat="1" ht="47.25">
      <c r="A1994" s="532" t="s">
        <v>406</v>
      </c>
      <c r="B1994" s="533">
        <v>356</v>
      </c>
      <c r="C1994" s="532" t="s">
        <v>425</v>
      </c>
      <c r="D1994" s="532" t="s">
        <v>432</v>
      </c>
      <c r="E1994" s="533">
        <v>3560045</v>
      </c>
      <c r="F1994" s="533">
        <v>11710</v>
      </c>
      <c r="G1994" s="534">
        <v>38352</v>
      </c>
      <c r="H1994" s="533">
        <v>40</v>
      </c>
      <c r="I1994" s="532" t="s">
        <v>409</v>
      </c>
      <c r="J1994" s="532" t="s">
        <v>2461</v>
      </c>
      <c r="K1994" s="535">
        <v>572.35</v>
      </c>
      <c r="L1994" s="536"/>
      <c r="M1994" s="537" t="s">
        <v>151</v>
      </c>
      <c r="N1994" s="537" t="s">
        <v>141</v>
      </c>
      <c r="O1994" s="538">
        <f t="shared" si="31"/>
        <v>237.94885086030186</v>
      </c>
    </row>
    <row r="1995" spans="1:15" s="225" customFormat="1" ht="47.25">
      <c r="A1995" s="532" t="s">
        <v>406</v>
      </c>
      <c r="B1995" s="533">
        <v>356</v>
      </c>
      <c r="C1995" s="532" t="s">
        <v>425</v>
      </c>
      <c r="D1995" s="532" t="s">
        <v>432</v>
      </c>
      <c r="E1995" s="533">
        <v>3560045</v>
      </c>
      <c r="F1995" s="533">
        <v>11711</v>
      </c>
      <c r="G1995" s="534">
        <v>38352</v>
      </c>
      <c r="H1995" s="533">
        <v>5</v>
      </c>
      <c r="I1995" s="532" t="s">
        <v>409</v>
      </c>
      <c r="J1995" s="532" t="s">
        <v>2462</v>
      </c>
      <c r="K1995" s="535">
        <v>50.83</v>
      </c>
      <c r="L1995" s="536"/>
      <c r="M1995" s="537" t="s">
        <v>151</v>
      </c>
      <c r="N1995" s="537" t="s">
        <v>141</v>
      </c>
      <c r="O1995" s="538">
        <f t="shared" si="31"/>
        <v>21.132069693769797</v>
      </c>
    </row>
    <row r="1996" spans="1:15" s="225" customFormat="1" ht="47.25">
      <c r="A1996" s="532" t="s">
        <v>406</v>
      </c>
      <c r="B1996" s="533">
        <v>356</v>
      </c>
      <c r="C1996" s="532" t="s">
        <v>425</v>
      </c>
      <c r="D1996" s="532" t="s">
        <v>432</v>
      </c>
      <c r="E1996" s="533">
        <v>3560045</v>
      </c>
      <c r="F1996" s="533">
        <v>11712</v>
      </c>
      <c r="G1996" s="534">
        <v>38352</v>
      </c>
      <c r="H1996" s="541">
        <v>20</v>
      </c>
      <c r="I1996" s="532" t="s">
        <v>409</v>
      </c>
      <c r="J1996" s="532" t="s">
        <v>2463</v>
      </c>
      <c r="K1996" s="535">
        <v>2218.44</v>
      </c>
      <c r="L1996" s="536"/>
      <c r="M1996" s="537" t="s">
        <v>151</v>
      </c>
      <c r="N1996" s="537" t="s">
        <v>141</v>
      </c>
      <c r="O1996" s="538">
        <f t="shared" si="31"/>
        <v>922.29448537176211</v>
      </c>
    </row>
    <row r="1997" spans="1:15" s="225" customFormat="1" ht="47.25">
      <c r="A1997" s="532" t="s">
        <v>406</v>
      </c>
      <c r="B1997" s="533">
        <v>356</v>
      </c>
      <c r="C1997" s="532" t="s">
        <v>425</v>
      </c>
      <c r="D1997" s="532" t="s">
        <v>432</v>
      </c>
      <c r="E1997" s="533">
        <v>3560045</v>
      </c>
      <c r="F1997" s="533">
        <v>11713</v>
      </c>
      <c r="G1997" s="534">
        <v>38352</v>
      </c>
      <c r="H1997" s="542">
        <v>-21</v>
      </c>
      <c r="I1997" s="532" t="s">
        <v>409</v>
      </c>
      <c r="J1997" s="532" t="s">
        <v>2464</v>
      </c>
      <c r="K1997" s="535">
        <v>-2329.41</v>
      </c>
      <c r="L1997" s="536"/>
      <c r="M1997" s="537" t="s">
        <v>151</v>
      </c>
      <c r="N1997" s="537" t="s">
        <v>141</v>
      </c>
      <c r="O1997" s="538">
        <f t="shared" si="31"/>
        <v>-968.42916516553805</v>
      </c>
    </row>
    <row r="1998" spans="1:15" s="225" customFormat="1" ht="47.25">
      <c r="A1998" s="532" t="s">
        <v>406</v>
      </c>
      <c r="B1998" s="533">
        <v>356</v>
      </c>
      <c r="C1998" s="532" t="s">
        <v>425</v>
      </c>
      <c r="D1998" s="532" t="s">
        <v>432</v>
      </c>
      <c r="E1998" s="533">
        <v>3560045</v>
      </c>
      <c r="F1998" s="533">
        <v>11714</v>
      </c>
      <c r="G1998" s="534">
        <v>38352</v>
      </c>
      <c r="H1998" s="542">
        <v>16</v>
      </c>
      <c r="I1998" s="532" t="s">
        <v>409</v>
      </c>
      <c r="J1998" s="532" t="s">
        <v>2465</v>
      </c>
      <c r="K1998" s="535">
        <v>1407.34</v>
      </c>
      <c r="L1998" s="536"/>
      <c r="M1998" s="537" t="s">
        <v>151</v>
      </c>
      <c r="N1998" s="537" t="s">
        <v>141</v>
      </c>
      <c r="O1998" s="538">
        <f t="shared" si="31"/>
        <v>585.08768370706241</v>
      </c>
    </row>
    <row r="1999" spans="1:15" s="225" customFormat="1" ht="47.25">
      <c r="A1999" s="532" t="s">
        <v>406</v>
      </c>
      <c r="B1999" s="533">
        <v>356</v>
      </c>
      <c r="C1999" s="532" t="s">
        <v>425</v>
      </c>
      <c r="D1999" s="532" t="s">
        <v>432</v>
      </c>
      <c r="E1999" s="533">
        <v>3560045</v>
      </c>
      <c r="F1999" s="533">
        <v>11715</v>
      </c>
      <c r="G1999" s="534">
        <v>38352</v>
      </c>
      <c r="H1999" s="543"/>
      <c r="I1999" s="532" t="s">
        <v>409</v>
      </c>
      <c r="J1999" s="532" t="s">
        <v>2466</v>
      </c>
      <c r="K1999" s="535">
        <v>300</v>
      </c>
      <c r="L1999" s="536"/>
      <c r="M1999" s="537" t="s">
        <v>151</v>
      </c>
      <c r="N1999" s="537" t="s">
        <v>141</v>
      </c>
      <c r="O1999" s="538">
        <f t="shared" si="31"/>
        <v>124.72203242437416</v>
      </c>
    </row>
    <row r="2000" spans="1:15" s="225" customFormat="1" ht="47.25">
      <c r="A2000" s="532" t="s">
        <v>406</v>
      </c>
      <c r="B2000" s="533">
        <v>356</v>
      </c>
      <c r="C2000" s="532" t="s">
        <v>425</v>
      </c>
      <c r="D2000" s="532" t="s">
        <v>432</v>
      </c>
      <c r="E2000" s="533">
        <v>3560045</v>
      </c>
      <c r="F2000" s="533">
        <v>11716</v>
      </c>
      <c r="G2000" s="534">
        <v>38352</v>
      </c>
      <c r="H2000" s="543"/>
      <c r="I2000" s="532" t="s">
        <v>409</v>
      </c>
      <c r="J2000" s="532" t="s">
        <v>2467</v>
      </c>
      <c r="K2000" s="535">
        <v>-104.25</v>
      </c>
      <c r="L2000" s="536"/>
      <c r="M2000" s="537" t="s">
        <v>151</v>
      </c>
      <c r="N2000" s="537" t="s">
        <v>141</v>
      </c>
      <c r="O2000" s="538">
        <f t="shared" si="31"/>
        <v>-43.340906267470025</v>
      </c>
    </row>
    <row r="2001" spans="1:15" s="225" customFormat="1" ht="47.25">
      <c r="A2001" s="532" t="s">
        <v>406</v>
      </c>
      <c r="B2001" s="533">
        <v>356</v>
      </c>
      <c r="C2001" s="532" t="s">
        <v>425</v>
      </c>
      <c r="D2001" s="532" t="s">
        <v>432</v>
      </c>
      <c r="E2001" s="533">
        <v>3560045</v>
      </c>
      <c r="F2001" s="533">
        <v>11677</v>
      </c>
      <c r="G2001" s="534">
        <v>38352</v>
      </c>
      <c r="H2001" s="542">
        <v>4315</v>
      </c>
      <c r="I2001" s="532" t="s">
        <v>409</v>
      </c>
      <c r="J2001" s="532" t="s">
        <v>2468</v>
      </c>
      <c r="K2001" s="535">
        <v>22973.64</v>
      </c>
      <c r="L2001" s="536"/>
      <c r="M2001" s="537" t="s">
        <v>151</v>
      </c>
      <c r="N2001" s="537" t="s">
        <v>141</v>
      </c>
      <c r="O2001" s="538">
        <f t="shared" si="31"/>
        <v>9551.0635766196647</v>
      </c>
    </row>
    <row r="2002" spans="1:15" s="225" customFormat="1" ht="47.25">
      <c r="A2002" s="532" t="s">
        <v>406</v>
      </c>
      <c r="B2002" s="533">
        <v>356</v>
      </c>
      <c r="C2002" s="532" t="s">
        <v>425</v>
      </c>
      <c r="D2002" s="532" t="s">
        <v>432</v>
      </c>
      <c r="E2002" s="533">
        <v>3560045</v>
      </c>
      <c r="F2002" s="533">
        <v>11678</v>
      </c>
      <c r="G2002" s="534">
        <v>38352</v>
      </c>
      <c r="H2002" s="542">
        <v>5000</v>
      </c>
      <c r="I2002" s="532" t="s">
        <v>409</v>
      </c>
      <c r="J2002" s="532" t="s">
        <v>2469</v>
      </c>
      <c r="K2002" s="535">
        <v>6056.78</v>
      </c>
      <c r="L2002" s="536"/>
      <c r="M2002" s="537" t="s">
        <v>151</v>
      </c>
      <c r="N2002" s="537" t="s">
        <v>141</v>
      </c>
      <c r="O2002" s="538">
        <f t="shared" si="31"/>
        <v>2518.0463718243363</v>
      </c>
    </row>
    <row r="2003" spans="1:15" s="225" customFormat="1" ht="47.25">
      <c r="A2003" s="532" t="s">
        <v>406</v>
      </c>
      <c r="B2003" s="533">
        <v>356</v>
      </c>
      <c r="C2003" s="532" t="s">
        <v>425</v>
      </c>
      <c r="D2003" s="532" t="s">
        <v>2470</v>
      </c>
      <c r="E2003" s="533">
        <v>3560047</v>
      </c>
      <c r="F2003" s="533">
        <v>3398</v>
      </c>
      <c r="G2003" s="534">
        <v>25262</v>
      </c>
      <c r="H2003" s="543"/>
      <c r="I2003" s="532" t="s">
        <v>409</v>
      </c>
      <c r="J2003" s="532" t="s">
        <v>2421</v>
      </c>
      <c r="K2003" s="535">
        <v>6.92</v>
      </c>
      <c r="L2003" s="536"/>
      <c r="M2003" s="537" t="s">
        <v>151</v>
      </c>
      <c r="N2003" s="537" t="s">
        <v>141</v>
      </c>
      <c r="O2003" s="538">
        <f t="shared" si="31"/>
        <v>2.876921547922231</v>
      </c>
    </row>
    <row r="2004" spans="1:15" s="225" customFormat="1" ht="47.25">
      <c r="A2004" s="532" t="s">
        <v>406</v>
      </c>
      <c r="B2004" s="533">
        <v>356</v>
      </c>
      <c r="C2004" s="532" t="s">
        <v>425</v>
      </c>
      <c r="D2004" s="532" t="s">
        <v>2471</v>
      </c>
      <c r="E2004" s="533">
        <v>3560050</v>
      </c>
      <c r="F2004" s="533">
        <v>3402</v>
      </c>
      <c r="G2004" s="534">
        <v>25507</v>
      </c>
      <c r="H2004" s="542">
        <v>33334</v>
      </c>
      <c r="I2004" s="532" t="s">
        <v>409</v>
      </c>
      <c r="J2004" s="532" t="s">
        <v>1997</v>
      </c>
      <c r="K2004" s="535">
        <v>6611.08</v>
      </c>
      <c r="L2004" s="536"/>
      <c r="M2004" s="537" t="s">
        <v>151</v>
      </c>
      <c r="N2004" s="537" t="s">
        <v>141</v>
      </c>
      <c r="O2004" s="538">
        <f t="shared" si="31"/>
        <v>2748.4911137337717</v>
      </c>
    </row>
    <row r="2005" spans="1:15" s="225" customFormat="1" ht="47.25">
      <c r="A2005" s="532" t="s">
        <v>406</v>
      </c>
      <c r="B2005" s="533">
        <v>356</v>
      </c>
      <c r="C2005" s="532" t="s">
        <v>425</v>
      </c>
      <c r="D2005" s="532" t="s">
        <v>2471</v>
      </c>
      <c r="E2005" s="533">
        <v>3560050</v>
      </c>
      <c r="F2005" s="533">
        <v>3403</v>
      </c>
      <c r="G2005" s="534">
        <v>28033</v>
      </c>
      <c r="H2005" s="543"/>
      <c r="I2005" s="532" t="s">
        <v>409</v>
      </c>
      <c r="J2005" s="532" t="s">
        <v>1997</v>
      </c>
      <c r="K2005" s="535">
        <v>-109.73</v>
      </c>
      <c r="L2005" s="536"/>
      <c r="M2005" s="537" t="s">
        <v>151</v>
      </c>
      <c r="N2005" s="537" t="s">
        <v>141</v>
      </c>
      <c r="O2005" s="538">
        <f t="shared" si="31"/>
        <v>-45.619162059755261</v>
      </c>
    </row>
    <row r="2006" spans="1:15" s="225" customFormat="1" ht="47.25">
      <c r="A2006" s="532" t="s">
        <v>406</v>
      </c>
      <c r="B2006" s="533">
        <v>356</v>
      </c>
      <c r="C2006" s="532" t="s">
        <v>425</v>
      </c>
      <c r="D2006" s="532" t="s">
        <v>2472</v>
      </c>
      <c r="E2006" s="533">
        <v>3560052</v>
      </c>
      <c r="F2006" s="533">
        <v>3408</v>
      </c>
      <c r="G2006" s="534">
        <v>26145</v>
      </c>
      <c r="H2006" s="542">
        <v>444</v>
      </c>
      <c r="I2006" s="532" t="s">
        <v>409</v>
      </c>
      <c r="J2006" s="532" t="s">
        <v>2016</v>
      </c>
      <c r="K2006" s="535">
        <v>201.09</v>
      </c>
      <c r="L2006" s="536"/>
      <c r="M2006" s="537" t="s">
        <v>151</v>
      </c>
      <c r="N2006" s="537" t="s">
        <v>141</v>
      </c>
      <c r="O2006" s="538">
        <f t="shared" si="31"/>
        <v>83.601178334058005</v>
      </c>
    </row>
    <row r="2007" spans="1:15" s="225" customFormat="1" ht="47.25">
      <c r="A2007" s="532" t="s">
        <v>406</v>
      </c>
      <c r="B2007" s="533">
        <v>356</v>
      </c>
      <c r="C2007" s="532" t="s">
        <v>425</v>
      </c>
      <c r="D2007" s="532" t="s">
        <v>2473</v>
      </c>
      <c r="E2007" s="533">
        <v>3560053</v>
      </c>
      <c r="F2007" s="533">
        <v>3409</v>
      </c>
      <c r="G2007" s="534">
        <v>26145</v>
      </c>
      <c r="H2007" s="541">
        <v>1460</v>
      </c>
      <c r="I2007" s="532" t="s">
        <v>409</v>
      </c>
      <c r="J2007" s="532" t="s">
        <v>2016</v>
      </c>
      <c r="K2007" s="535">
        <v>684.63</v>
      </c>
      <c r="L2007" s="536"/>
      <c r="M2007" s="537" t="s">
        <v>151</v>
      </c>
      <c r="N2007" s="537" t="s">
        <v>141</v>
      </c>
      <c r="O2007" s="538">
        <f t="shared" si="31"/>
        <v>284.62815019566426</v>
      </c>
    </row>
    <row r="2008" spans="1:15" s="225" customFormat="1" ht="47.25">
      <c r="A2008" s="532" t="s">
        <v>406</v>
      </c>
      <c r="B2008" s="533">
        <v>356</v>
      </c>
      <c r="C2008" s="532" t="s">
        <v>425</v>
      </c>
      <c r="D2008" s="532" t="s">
        <v>2474</v>
      </c>
      <c r="E2008" s="533">
        <v>3560055</v>
      </c>
      <c r="F2008" s="533">
        <v>3411</v>
      </c>
      <c r="G2008" s="534">
        <v>26389</v>
      </c>
      <c r="H2008" s="542">
        <v>1031</v>
      </c>
      <c r="I2008" s="532" t="s">
        <v>409</v>
      </c>
      <c r="J2008" s="532" t="s">
        <v>2192</v>
      </c>
      <c r="K2008" s="535">
        <v>145</v>
      </c>
      <c r="L2008" s="536"/>
      <c r="M2008" s="537" t="s">
        <v>151</v>
      </c>
      <c r="N2008" s="537" t="s">
        <v>141</v>
      </c>
      <c r="O2008" s="538">
        <f t="shared" si="31"/>
        <v>60.28231567178085</v>
      </c>
    </row>
    <row r="2009" spans="1:15" s="225" customFormat="1" ht="47.25">
      <c r="A2009" s="532" t="s">
        <v>406</v>
      </c>
      <c r="B2009" s="533">
        <v>356</v>
      </c>
      <c r="C2009" s="532" t="s">
        <v>425</v>
      </c>
      <c r="D2009" s="532" t="s">
        <v>2475</v>
      </c>
      <c r="E2009" s="533">
        <v>3560056</v>
      </c>
      <c r="F2009" s="533">
        <v>3412</v>
      </c>
      <c r="G2009" s="534">
        <v>26389</v>
      </c>
      <c r="H2009" s="542">
        <v>1500</v>
      </c>
      <c r="I2009" s="532" t="s">
        <v>409</v>
      </c>
      <c r="J2009" s="532" t="s">
        <v>2192</v>
      </c>
      <c r="K2009" s="535">
        <v>192.9</v>
      </c>
      <c r="L2009" s="536"/>
      <c r="M2009" s="537" t="s">
        <v>151</v>
      </c>
      <c r="N2009" s="537" t="s">
        <v>141</v>
      </c>
      <c r="O2009" s="538">
        <f t="shared" si="31"/>
        <v>80.196266848872597</v>
      </c>
    </row>
    <row r="2010" spans="1:15" s="225" customFormat="1" ht="47.25">
      <c r="A2010" s="532" t="s">
        <v>406</v>
      </c>
      <c r="B2010" s="533">
        <v>356</v>
      </c>
      <c r="C2010" s="532" t="s">
        <v>425</v>
      </c>
      <c r="D2010" s="532" t="s">
        <v>2476</v>
      </c>
      <c r="E2010" s="533">
        <v>3560061</v>
      </c>
      <c r="F2010" s="533">
        <v>8344</v>
      </c>
      <c r="G2010" s="534">
        <v>35795</v>
      </c>
      <c r="H2010" s="542">
        <v>1</v>
      </c>
      <c r="I2010" s="532" t="s">
        <v>409</v>
      </c>
      <c r="J2010" s="532" t="s">
        <v>2477</v>
      </c>
      <c r="K2010" s="535">
        <v>9414.9699999999993</v>
      </c>
      <c r="L2010" s="536"/>
      <c r="M2010" s="537" t="s">
        <v>151</v>
      </c>
      <c r="N2010" s="537" t="s">
        <v>141</v>
      </c>
      <c r="O2010" s="538">
        <f t="shared" ref="O2010:O2067" si="32">+K2010*E$3012</f>
        <v>3914.1806453816998</v>
      </c>
    </row>
    <row r="2011" spans="1:15" s="225" customFormat="1" ht="47.25">
      <c r="A2011" s="532" t="s">
        <v>406</v>
      </c>
      <c r="B2011" s="533">
        <v>356</v>
      </c>
      <c r="C2011" s="532" t="s">
        <v>425</v>
      </c>
      <c r="D2011" s="532" t="s">
        <v>2476</v>
      </c>
      <c r="E2011" s="533">
        <v>3560061</v>
      </c>
      <c r="F2011" s="533">
        <v>8350</v>
      </c>
      <c r="G2011" s="534">
        <v>35795</v>
      </c>
      <c r="H2011" s="542">
        <v>1</v>
      </c>
      <c r="I2011" s="532" t="s">
        <v>409</v>
      </c>
      <c r="J2011" s="532" t="s">
        <v>2477</v>
      </c>
      <c r="K2011" s="535">
        <v>9282.67</v>
      </c>
      <c r="L2011" s="536"/>
      <c r="M2011" s="537" t="s">
        <v>151</v>
      </c>
      <c r="N2011" s="537" t="s">
        <v>141</v>
      </c>
      <c r="O2011" s="538">
        <f t="shared" si="32"/>
        <v>3859.1782290825513</v>
      </c>
    </row>
    <row r="2012" spans="1:15" s="225" customFormat="1" ht="47.25">
      <c r="A2012" s="532" t="s">
        <v>406</v>
      </c>
      <c r="B2012" s="533">
        <v>356</v>
      </c>
      <c r="C2012" s="532" t="s">
        <v>425</v>
      </c>
      <c r="D2012" s="532" t="s">
        <v>2478</v>
      </c>
      <c r="E2012" s="533">
        <v>3560062</v>
      </c>
      <c r="F2012" s="533">
        <v>8338</v>
      </c>
      <c r="G2012" s="534">
        <v>35795</v>
      </c>
      <c r="H2012" s="542">
        <v>1</v>
      </c>
      <c r="I2012" s="532" t="s">
        <v>409</v>
      </c>
      <c r="J2012" s="532" t="s">
        <v>2479</v>
      </c>
      <c r="K2012" s="535">
        <v>10062.41</v>
      </c>
      <c r="L2012" s="536"/>
      <c r="M2012" s="537" t="s">
        <v>151</v>
      </c>
      <c r="N2012" s="537" t="s">
        <v>141</v>
      </c>
      <c r="O2012" s="538">
        <f t="shared" si="32"/>
        <v>4183.3474209578226</v>
      </c>
    </row>
    <row r="2013" spans="1:15" s="225" customFormat="1" ht="47.25">
      <c r="A2013" s="532" t="s">
        <v>406</v>
      </c>
      <c r="B2013" s="533">
        <v>356</v>
      </c>
      <c r="C2013" s="532" t="s">
        <v>425</v>
      </c>
      <c r="D2013" s="532" t="s">
        <v>2480</v>
      </c>
      <c r="E2013" s="533">
        <v>3560066</v>
      </c>
      <c r="F2013" s="533">
        <v>11792</v>
      </c>
      <c r="G2013" s="534">
        <v>38352</v>
      </c>
      <c r="H2013" s="543"/>
      <c r="I2013" s="532" t="s">
        <v>409</v>
      </c>
      <c r="J2013" s="532" t="s">
        <v>2481</v>
      </c>
      <c r="K2013" s="535">
        <v>85808.41</v>
      </c>
      <c r="L2013" s="536"/>
      <c r="M2013" s="537" t="s">
        <v>151</v>
      </c>
      <c r="N2013" s="537" t="s">
        <v>141</v>
      </c>
      <c r="O2013" s="538">
        <f t="shared" si="32"/>
        <v>35673.997647679978</v>
      </c>
    </row>
    <row r="2014" spans="1:15" s="225" customFormat="1" ht="47.25">
      <c r="A2014" s="532" t="s">
        <v>406</v>
      </c>
      <c r="B2014" s="533">
        <v>356</v>
      </c>
      <c r="C2014" s="532" t="s">
        <v>425</v>
      </c>
      <c r="D2014" s="532" t="s">
        <v>2480</v>
      </c>
      <c r="E2014" s="533">
        <v>3560066</v>
      </c>
      <c r="F2014" s="533">
        <v>11793</v>
      </c>
      <c r="G2014" s="534">
        <v>38352</v>
      </c>
      <c r="H2014" s="543"/>
      <c r="I2014" s="532" t="s">
        <v>409</v>
      </c>
      <c r="J2014" s="532" t="s">
        <v>2482</v>
      </c>
      <c r="K2014" s="535">
        <v>1614.45</v>
      </c>
      <c r="L2014" s="536"/>
      <c r="M2014" s="537" t="s">
        <v>151</v>
      </c>
      <c r="N2014" s="537" t="s">
        <v>141</v>
      </c>
      <c r="O2014" s="538">
        <f t="shared" si="32"/>
        <v>671.19161749176965</v>
      </c>
    </row>
    <row r="2015" spans="1:15" s="225" customFormat="1" ht="47.25">
      <c r="A2015" s="532" t="s">
        <v>406</v>
      </c>
      <c r="B2015" s="533">
        <v>356</v>
      </c>
      <c r="C2015" s="532" t="s">
        <v>425</v>
      </c>
      <c r="D2015" s="532" t="s">
        <v>2480</v>
      </c>
      <c r="E2015" s="533">
        <v>3560066</v>
      </c>
      <c r="F2015" s="533">
        <v>11794</v>
      </c>
      <c r="G2015" s="534">
        <v>38352</v>
      </c>
      <c r="H2015" s="542">
        <v>1</v>
      </c>
      <c r="I2015" s="532" t="s">
        <v>409</v>
      </c>
      <c r="J2015" s="532" t="s">
        <v>2483</v>
      </c>
      <c r="K2015" s="535">
        <v>826.74</v>
      </c>
      <c r="L2015" s="536"/>
      <c r="M2015" s="537" t="s">
        <v>151</v>
      </c>
      <c r="N2015" s="537" t="s">
        <v>141</v>
      </c>
      <c r="O2015" s="538">
        <f t="shared" si="32"/>
        <v>343.70897695509035</v>
      </c>
    </row>
    <row r="2016" spans="1:15" s="225" customFormat="1" ht="47.25">
      <c r="A2016" s="532" t="s">
        <v>406</v>
      </c>
      <c r="B2016" s="533">
        <v>356</v>
      </c>
      <c r="C2016" s="532" t="s">
        <v>425</v>
      </c>
      <c r="D2016" s="532" t="s">
        <v>2480</v>
      </c>
      <c r="E2016" s="533">
        <v>3560066</v>
      </c>
      <c r="F2016" s="533">
        <v>11795</v>
      </c>
      <c r="G2016" s="534">
        <v>38352</v>
      </c>
      <c r="H2016" s="541">
        <v>2</v>
      </c>
      <c r="I2016" s="532" t="s">
        <v>409</v>
      </c>
      <c r="J2016" s="532" t="s">
        <v>2484</v>
      </c>
      <c r="K2016" s="535">
        <v>189.06</v>
      </c>
      <c r="L2016" s="536"/>
      <c r="M2016" s="537" t="s">
        <v>151</v>
      </c>
      <c r="N2016" s="537" t="s">
        <v>141</v>
      </c>
      <c r="O2016" s="538">
        <f t="shared" si="32"/>
        <v>78.5998248338406</v>
      </c>
    </row>
    <row r="2017" spans="1:15" s="225" customFormat="1" ht="47.25">
      <c r="A2017" s="532" t="s">
        <v>406</v>
      </c>
      <c r="B2017" s="533">
        <v>356</v>
      </c>
      <c r="C2017" s="532" t="s">
        <v>425</v>
      </c>
      <c r="D2017" s="532" t="s">
        <v>2480</v>
      </c>
      <c r="E2017" s="533">
        <v>3560066</v>
      </c>
      <c r="F2017" s="533">
        <v>11796</v>
      </c>
      <c r="G2017" s="534">
        <v>38352</v>
      </c>
      <c r="H2017" s="542">
        <v>1</v>
      </c>
      <c r="I2017" s="532" t="s">
        <v>409</v>
      </c>
      <c r="J2017" s="532" t="s">
        <v>2485</v>
      </c>
      <c r="K2017" s="535">
        <v>238.34</v>
      </c>
      <c r="L2017" s="536"/>
      <c r="M2017" s="537" t="s">
        <v>151</v>
      </c>
      <c r="N2017" s="537" t="s">
        <v>141</v>
      </c>
      <c r="O2017" s="538">
        <f t="shared" si="32"/>
        <v>99.08749736008447</v>
      </c>
    </row>
    <row r="2018" spans="1:15" s="225" customFormat="1" ht="47.25">
      <c r="A2018" s="532" t="s">
        <v>406</v>
      </c>
      <c r="B2018" s="533">
        <v>356</v>
      </c>
      <c r="C2018" s="532" t="s">
        <v>425</v>
      </c>
      <c r="D2018" s="532" t="s">
        <v>2480</v>
      </c>
      <c r="E2018" s="533">
        <v>3560066</v>
      </c>
      <c r="F2018" s="533">
        <v>11797</v>
      </c>
      <c r="G2018" s="534">
        <v>38352</v>
      </c>
      <c r="H2018" s="543"/>
      <c r="I2018" s="532" t="s">
        <v>409</v>
      </c>
      <c r="J2018" s="532" t="s">
        <v>2486</v>
      </c>
      <c r="K2018" s="535">
        <v>139.46</v>
      </c>
      <c r="L2018" s="536"/>
      <c r="M2018" s="537" t="s">
        <v>151</v>
      </c>
      <c r="N2018" s="537" t="s">
        <v>141</v>
      </c>
      <c r="O2018" s="538">
        <f t="shared" si="32"/>
        <v>57.979115473010744</v>
      </c>
    </row>
    <row r="2019" spans="1:15" s="225" customFormat="1" ht="47.25">
      <c r="A2019" s="532" t="s">
        <v>406</v>
      </c>
      <c r="B2019" s="533">
        <v>356</v>
      </c>
      <c r="C2019" s="532" t="s">
        <v>425</v>
      </c>
      <c r="D2019" s="532" t="s">
        <v>2480</v>
      </c>
      <c r="E2019" s="533">
        <v>3560066</v>
      </c>
      <c r="F2019" s="533">
        <v>11798</v>
      </c>
      <c r="G2019" s="534">
        <v>38352</v>
      </c>
      <c r="H2019" s="533">
        <v>1</v>
      </c>
      <c r="I2019" s="532" t="s">
        <v>409</v>
      </c>
      <c r="J2019" s="532" t="s">
        <v>2487</v>
      </c>
      <c r="K2019" s="535">
        <v>426.95</v>
      </c>
      <c r="L2019" s="536"/>
      <c r="M2019" s="537" t="s">
        <v>151</v>
      </c>
      <c r="N2019" s="537" t="s">
        <v>141</v>
      </c>
      <c r="O2019" s="538">
        <f t="shared" si="32"/>
        <v>177.5002391452885</v>
      </c>
    </row>
    <row r="2020" spans="1:15" s="225" customFormat="1" ht="47.25">
      <c r="A2020" s="532" t="s">
        <v>406</v>
      </c>
      <c r="B2020" s="533">
        <v>356</v>
      </c>
      <c r="C2020" s="532" t="s">
        <v>425</v>
      </c>
      <c r="D2020" s="532" t="s">
        <v>2480</v>
      </c>
      <c r="E2020" s="533">
        <v>3560066</v>
      </c>
      <c r="F2020" s="533">
        <v>11799</v>
      </c>
      <c r="G2020" s="534">
        <v>38352</v>
      </c>
      <c r="H2020" s="533">
        <v>3</v>
      </c>
      <c r="I2020" s="532" t="s">
        <v>409</v>
      </c>
      <c r="J2020" s="532" t="s">
        <v>2488</v>
      </c>
      <c r="K2020" s="535">
        <v>21.76</v>
      </c>
      <c r="L2020" s="536"/>
      <c r="M2020" s="537" t="s">
        <v>151</v>
      </c>
      <c r="N2020" s="537" t="s">
        <v>141</v>
      </c>
      <c r="O2020" s="538">
        <f t="shared" si="32"/>
        <v>9.0465047518479409</v>
      </c>
    </row>
    <row r="2021" spans="1:15" s="225" customFormat="1" ht="47.25">
      <c r="A2021" s="532" t="s">
        <v>406</v>
      </c>
      <c r="B2021" s="533">
        <v>356</v>
      </c>
      <c r="C2021" s="532" t="s">
        <v>425</v>
      </c>
      <c r="D2021" s="532" t="s">
        <v>2480</v>
      </c>
      <c r="E2021" s="533">
        <v>3560066</v>
      </c>
      <c r="F2021" s="533">
        <v>11800</v>
      </c>
      <c r="G2021" s="534">
        <v>38352</v>
      </c>
      <c r="H2021" s="533">
        <v>4</v>
      </c>
      <c r="I2021" s="532" t="s">
        <v>409</v>
      </c>
      <c r="J2021" s="532" t="s">
        <v>2489</v>
      </c>
      <c r="K2021" s="535">
        <v>7.84</v>
      </c>
      <c r="L2021" s="536"/>
      <c r="M2021" s="537" t="s">
        <v>151</v>
      </c>
      <c r="N2021" s="537" t="s">
        <v>141</v>
      </c>
      <c r="O2021" s="538">
        <f t="shared" si="32"/>
        <v>3.2594024473569783</v>
      </c>
    </row>
    <row r="2022" spans="1:15" s="225" customFormat="1" ht="47.25">
      <c r="A2022" s="532" t="s">
        <v>406</v>
      </c>
      <c r="B2022" s="533">
        <v>356</v>
      </c>
      <c r="C2022" s="532" t="s">
        <v>425</v>
      </c>
      <c r="D2022" s="532" t="s">
        <v>2480</v>
      </c>
      <c r="E2022" s="533">
        <v>3560066</v>
      </c>
      <c r="F2022" s="533">
        <v>11801</v>
      </c>
      <c r="G2022" s="534">
        <v>38352</v>
      </c>
      <c r="H2022" s="533">
        <v>1</v>
      </c>
      <c r="I2022" s="532" t="s">
        <v>409</v>
      </c>
      <c r="J2022" s="532" t="s">
        <v>1885</v>
      </c>
      <c r="K2022" s="535">
        <v>3.27</v>
      </c>
      <c r="L2022" s="536"/>
      <c r="M2022" s="537" t="s">
        <v>151</v>
      </c>
      <c r="N2022" s="537" t="s">
        <v>141</v>
      </c>
      <c r="O2022" s="538">
        <f t="shared" si="32"/>
        <v>1.3594701534256783</v>
      </c>
    </row>
    <row r="2023" spans="1:15" s="225" customFormat="1" ht="47.25">
      <c r="A2023" s="532" t="s">
        <v>406</v>
      </c>
      <c r="B2023" s="533">
        <v>356</v>
      </c>
      <c r="C2023" s="532" t="s">
        <v>425</v>
      </c>
      <c r="D2023" s="532" t="s">
        <v>2480</v>
      </c>
      <c r="E2023" s="533">
        <v>3560066</v>
      </c>
      <c r="F2023" s="533">
        <v>11803</v>
      </c>
      <c r="G2023" s="534">
        <v>38352</v>
      </c>
      <c r="H2023" s="533">
        <v>1</v>
      </c>
      <c r="I2023" s="532" t="s">
        <v>409</v>
      </c>
      <c r="J2023" s="532" t="s">
        <v>2490</v>
      </c>
      <c r="K2023" s="535">
        <v>81.72</v>
      </c>
      <c r="L2023" s="536"/>
      <c r="M2023" s="537" t="s">
        <v>151</v>
      </c>
      <c r="N2023" s="537" t="s">
        <v>141</v>
      </c>
      <c r="O2023" s="538">
        <f t="shared" si="32"/>
        <v>33.974281632399524</v>
      </c>
    </row>
    <row r="2024" spans="1:15" s="225" customFormat="1" ht="47.25">
      <c r="A2024" s="532" t="s">
        <v>406</v>
      </c>
      <c r="B2024" s="533">
        <v>356</v>
      </c>
      <c r="C2024" s="532" t="s">
        <v>425</v>
      </c>
      <c r="D2024" s="532" t="s">
        <v>2480</v>
      </c>
      <c r="E2024" s="533">
        <v>3560066</v>
      </c>
      <c r="F2024" s="533">
        <v>11804</v>
      </c>
      <c r="G2024" s="534">
        <v>38352</v>
      </c>
      <c r="H2024" s="533">
        <v>1</v>
      </c>
      <c r="I2024" s="532" t="s">
        <v>409</v>
      </c>
      <c r="J2024" s="532" t="s">
        <v>2491</v>
      </c>
      <c r="K2024" s="535">
        <v>34.729999999999997</v>
      </c>
      <c r="L2024" s="536"/>
      <c r="M2024" s="537" t="s">
        <v>151</v>
      </c>
      <c r="N2024" s="537" t="s">
        <v>141</v>
      </c>
      <c r="O2024" s="538">
        <f t="shared" si="32"/>
        <v>14.438653953661715</v>
      </c>
    </row>
    <row r="2025" spans="1:15" s="225" customFormat="1" ht="47.25">
      <c r="A2025" s="532" t="s">
        <v>406</v>
      </c>
      <c r="B2025" s="533">
        <v>356</v>
      </c>
      <c r="C2025" s="532" t="s">
        <v>425</v>
      </c>
      <c r="D2025" s="532" t="s">
        <v>2480</v>
      </c>
      <c r="E2025" s="533">
        <v>3560066</v>
      </c>
      <c r="F2025" s="533">
        <v>11805</v>
      </c>
      <c r="G2025" s="534">
        <v>38352</v>
      </c>
      <c r="H2025" s="533">
        <v>2</v>
      </c>
      <c r="I2025" s="532" t="s">
        <v>409</v>
      </c>
      <c r="J2025" s="532" t="s">
        <v>2492</v>
      </c>
      <c r="K2025" s="535">
        <v>73.03</v>
      </c>
      <c r="L2025" s="536"/>
      <c r="M2025" s="537" t="s">
        <v>151</v>
      </c>
      <c r="N2025" s="537" t="s">
        <v>141</v>
      </c>
      <c r="O2025" s="538">
        <f t="shared" si="32"/>
        <v>30.361500093173486</v>
      </c>
    </row>
    <row r="2026" spans="1:15" s="225" customFormat="1" ht="47.25">
      <c r="A2026" s="532" t="s">
        <v>406</v>
      </c>
      <c r="B2026" s="533">
        <v>356</v>
      </c>
      <c r="C2026" s="532" t="s">
        <v>425</v>
      </c>
      <c r="D2026" s="532" t="s">
        <v>2480</v>
      </c>
      <c r="E2026" s="533">
        <v>3560066</v>
      </c>
      <c r="F2026" s="533">
        <v>11806</v>
      </c>
      <c r="G2026" s="534">
        <v>38352</v>
      </c>
      <c r="H2026" s="533">
        <v>1</v>
      </c>
      <c r="I2026" s="532" t="s">
        <v>409</v>
      </c>
      <c r="J2026" s="532" t="s">
        <v>2493</v>
      </c>
      <c r="K2026" s="535">
        <v>17.36</v>
      </c>
      <c r="L2026" s="536"/>
      <c r="M2026" s="537" t="s">
        <v>151</v>
      </c>
      <c r="N2026" s="537" t="s">
        <v>141</v>
      </c>
      <c r="O2026" s="538">
        <f t="shared" si="32"/>
        <v>7.2172482762904515</v>
      </c>
    </row>
    <row r="2027" spans="1:15" s="225" customFormat="1" ht="47.25">
      <c r="A2027" s="532" t="s">
        <v>406</v>
      </c>
      <c r="B2027" s="533">
        <v>356</v>
      </c>
      <c r="C2027" s="532" t="s">
        <v>425</v>
      </c>
      <c r="D2027" s="532" t="s">
        <v>2480</v>
      </c>
      <c r="E2027" s="533">
        <v>3560066</v>
      </c>
      <c r="F2027" s="533">
        <v>11807</v>
      </c>
      <c r="G2027" s="534">
        <v>38352</v>
      </c>
      <c r="H2027" s="533">
        <v>3</v>
      </c>
      <c r="I2027" s="532" t="s">
        <v>409</v>
      </c>
      <c r="J2027" s="532" t="s">
        <v>2494</v>
      </c>
      <c r="K2027" s="535">
        <v>1.58</v>
      </c>
      <c r="L2027" s="536"/>
      <c r="M2027" s="537" t="s">
        <v>151</v>
      </c>
      <c r="N2027" s="537" t="s">
        <v>141</v>
      </c>
      <c r="O2027" s="538">
        <f t="shared" si="32"/>
        <v>0.6568693707683706</v>
      </c>
    </row>
    <row r="2028" spans="1:15" s="225" customFormat="1" ht="47.25">
      <c r="A2028" s="532" t="s">
        <v>406</v>
      </c>
      <c r="B2028" s="533">
        <v>356</v>
      </c>
      <c r="C2028" s="532" t="s">
        <v>425</v>
      </c>
      <c r="D2028" s="532" t="s">
        <v>2480</v>
      </c>
      <c r="E2028" s="533">
        <v>3560066</v>
      </c>
      <c r="F2028" s="533">
        <v>11808</v>
      </c>
      <c r="G2028" s="534">
        <v>38352</v>
      </c>
      <c r="H2028" s="533">
        <v>1</v>
      </c>
      <c r="I2028" s="532" t="s">
        <v>409</v>
      </c>
      <c r="J2028" s="532" t="s">
        <v>2495</v>
      </c>
      <c r="K2028" s="535">
        <v>1.86</v>
      </c>
      <c r="L2028" s="536"/>
      <c r="M2028" s="537" t="s">
        <v>151</v>
      </c>
      <c r="N2028" s="537" t="s">
        <v>141</v>
      </c>
      <c r="O2028" s="538">
        <f t="shared" si="32"/>
        <v>0.77327660103111984</v>
      </c>
    </row>
    <row r="2029" spans="1:15" s="225" customFormat="1" ht="47.25">
      <c r="A2029" s="532" t="s">
        <v>406</v>
      </c>
      <c r="B2029" s="533">
        <v>356</v>
      </c>
      <c r="C2029" s="532" t="s">
        <v>425</v>
      </c>
      <c r="D2029" s="532" t="s">
        <v>2480</v>
      </c>
      <c r="E2029" s="533">
        <v>3560066</v>
      </c>
      <c r="F2029" s="533">
        <v>11809</v>
      </c>
      <c r="G2029" s="534">
        <v>38352</v>
      </c>
      <c r="H2029" s="533">
        <v>1</v>
      </c>
      <c r="I2029" s="532" t="s">
        <v>409</v>
      </c>
      <c r="J2029" s="532" t="s">
        <v>2496</v>
      </c>
      <c r="K2029" s="535">
        <v>20</v>
      </c>
      <c r="L2029" s="536"/>
      <c r="M2029" s="537" t="s">
        <v>151</v>
      </c>
      <c r="N2029" s="537" t="s">
        <v>141</v>
      </c>
      <c r="O2029" s="538">
        <f t="shared" si="32"/>
        <v>8.3148021616249448</v>
      </c>
    </row>
    <row r="2030" spans="1:15" s="225" customFormat="1" ht="47.25">
      <c r="A2030" s="532" t="s">
        <v>406</v>
      </c>
      <c r="B2030" s="533">
        <v>356</v>
      </c>
      <c r="C2030" s="532" t="s">
        <v>425</v>
      </c>
      <c r="D2030" s="532" t="s">
        <v>2480</v>
      </c>
      <c r="E2030" s="533">
        <v>3560066</v>
      </c>
      <c r="F2030" s="533">
        <v>11810</v>
      </c>
      <c r="G2030" s="534">
        <v>38352</v>
      </c>
      <c r="H2030" s="533">
        <v>1</v>
      </c>
      <c r="I2030" s="532" t="s">
        <v>409</v>
      </c>
      <c r="J2030" s="532" t="s">
        <v>2497</v>
      </c>
      <c r="K2030" s="535">
        <v>34.74</v>
      </c>
      <c r="L2030" s="536"/>
      <c r="M2030" s="537" t="s">
        <v>151</v>
      </c>
      <c r="N2030" s="537" t="s">
        <v>141</v>
      </c>
      <c r="O2030" s="538">
        <f t="shared" si="32"/>
        <v>14.442811354742529</v>
      </c>
    </row>
    <row r="2031" spans="1:15" s="225" customFormat="1" ht="47.25">
      <c r="A2031" s="532" t="s">
        <v>406</v>
      </c>
      <c r="B2031" s="533">
        <v>356</v>
      </c>
      <c r="C2031" s="532" t="s">
        <v>425</v>
      </c>
      <c r="D2031" s="532" t="s">
        <v>2480</v>
      </c>
      <c r="E2031" s="533">
        <v>3560066</v>
      </c>
      <c r="F2031" s="533">
        <v>11811</v>
      </c>
      <c r="G2031" s="534">
        <v>38352</v>
      </c>
      <c r="H2031" s="539"/>
      <c r="I2031" s="532" t="s">
        <v>409</v>
      </c>
      <c r="J2031" s="532" t="s">
        <v>2498</v>
      </c>
      <c r="K2031" s="535">
        <v>791.29</v>
      </c>
      <c r="L2031" s="536"/>
      <c r="M2031" s="537" t="s">
        <v>151</v>
      </c>
      <c r="N2031" s="537" t="s">
        <v>141</v>
      </c>
      <c r="O2031" s="538">
        <f t="shared" si="32"/>
        <v>328.97099012361008</v>
      </c>
    </row>
    <row r="2032" spans="1:15" s="225" customFormat="1" ht="47.25">
      <c r="A2032" s="532" t="s">
        <v>406</v>
      </c>
      <c r="B2032" s="533">
        <v>356</v>
      </c>
      <c r="C2032" s="532" t="s">
        <v>425</v>
      </c>
      <c r="D2032" s="532" t="s">
        <v>2480</v>
      </c>
      <c r="E2032" s="533">
        <v>3560066</v>
      </c>
      <c r="F2032" s="533">
        <v>11812</v>
      </c>
      <c r="G2032" s="534">
        <v>38352</v>
      </c>
      <c r="H2032" s="533">
        <v>24</v>
      </c>
      <c r="I2032" s="532" t="s">
        <v>409</v>
      </c>
      <c r="J2032" s="532" t="s">
        <v>2499</v>
      </c>
      <c r="K2032" s="535">
        <v>1625.77</v>
      </c>
      <c r="L2032" s="536"/>
      <c r="M2032" s="537" t="s">
        <v>151</v>
      </c>
      <c r="N2032" s="537" t="s">
        <v>141</v>
      </c>
      <c r="O2032" s="538">
        <f t="shared" si="32"/>
        <v>675.8977955152493</v>
      </c>
    </row>
    <row r="2033" spans="1:15" s="225" customFormat="1" ht="47.25">
      <c r="A2033" s="532" t="s">
        <v>406</v>
      </c>
      <c r="B2033" s="533">
        <v>356</v>
      </c>
      <c r="C2033" s="532" t="s">
        <v>425</v>
      </c>
      <c r="D2033" s="532" t="s">
        <v>2480</v>
      </c>
      <c r="E2033" s="533">
        <v>3560066</v>
      </c>
      <c r="F2033" s="533">
        <v>11813</v>
      </c>
      <c r="G2033" s="534">
        <v>38352</v>
      </c>
      <c r="H2033" s="533">
        <v>2</v>
      </c>
      <c r="I2033" s="532" t="s">
        <v>409</v>
      </c>
      <c r="J2033" s="532" t="s">
        <v>2500</v>
      </c>
      <c r="K2033" s="535">
        <v>65</v>
      </c>
      <c r="L2033" s="536"/>
      <c r="M2033" s="537" t="s">
        <v>151</v>
      </c>
      <c r="N2033" s="537" t="s">
        <v>141</v>
      </c>
      <c r="O2033" s="538">
        <f t="shared" si="32"/>
        <v>27.023107025281071</v>
      </c>
    </row>
    <row r="2034" spans="1:15" s="225" customFormat="1" ht="47.25">
      <c r="A2034" s="532" t="s">
        <v>406</v>
      </c>
      <c r="B2034" s="533">
        <v>356</v>
      </c>
      <c r="C2034" s="532" t="s">
        <v>425</v>
      </c>
      <c r="D2034" s="532" t="s">
        <v>2480</v>
      </c>
      <c r="E2034" s="533">
        <v>3560066</v>
      </c>
      <c r="F2034" s="533">
        <v>11814</v>
      </c>
      <c r="G2034" s="534">
        <v>38352</v>
      </c>
      <c r="H2034" s="533">
        <v>1</v>
      </c>
      <c r="I2034" s="532" t="s">
        <v>409</v>
      </c>
      <c r="J2034" s="532" t="s">
        <v>2501</v>
      </c>
      <c r="K2034" s="535">
        <v>218.22</v>
      </c>
      <c r="L2034" s="536"/>
      <c r="M2034" s="537" t="s">
        <v>151</v>
      </c>
      <c r="N2034" s="537" t="s">
        <v>141</v>
      </c>
      <c r="O2034" s="538">
        <f t="shared" si="32"/>
        <v>90.722806385489775</v>
      </c>
    </row>
    <row r="2035" spans="1:15" s="225" customFormat="1" ht="47.25">
      <c r="A2035" s="532" t="s">
        <v>406</v>
      </c>
      <c r="B2035" s="533">
        <v>356</v>
      </c>
      <c r="C2035" s="532" t="s">
        <v>425</v>
      </c>
      <c r="D2035" s="532" t="s">
        <v>2480</v>
      </c>
      <c r="E2035" s="533">
        <v>3560066</v>
      </c>
      <c r="F2035" s="533">
        <v>11815</v>
      </c>
      <c r="G2035" s="534">
        <v>38352</v>
      </c>
      <c r="H2035" s="533">
        <v>500</v>
      </c>
      <c r="I2035" s="532" t="s">
        <v>409</v>
      </c>
      <c r="J2035" s="532" t="s">
        <v>2502</v>
      </c>
      <c r="K2035" s="535">
        <v>91.32</v>
      </c>
      <c r="L2035" s="536"/>
      <c r="M2035" s="537" t="s">
        <v>151</v>
      </c>
      <c r="N2035" s="537" t="s">
        <v>141</v>
      </c>
      <c r="O2035" s="538">
        <f t="shared" si="32"/>
        <v>37.965386669979495</v>
      </c>
    </row>
    <row r="2036" spans="1:15" s="225" customFormat="1" ht="47.25">
      <c r="A2036" s="532" t="s">
        <v>406</v>
      </c>
      <c r="B2036" s="533">
        <v>356</v>
      </c>
      <c r="C2036" s="532" t="s">
        <v>425</v>
      </c>
      <c r="D2036" s="532" t="s">
        <v>2480</v>
      </c>
      <c r="E2036" s="533">
        <v>3560066</v>
      </c>
      <c r="F2036" s="533">
        <v>11816</v>
      </c>
      <c r="G2036" s="534">
        <v>38352</v>
      </c>
      <c r="H2036" s="533">
        <v>300</v>
      </c>
      <c r="I2036" s="532" t="s">
        <v>409</v>
      </c>
      <c r="J2036" s="532" t="s">
        <v>2503</v>
      </c>
      <c r="K2036" s="535">
        <v>101.9</v>
      </c>
      <c r="L2036" s="536"/>
      <c r="M2036" s="537" t="s">
        <v>151</v>
      </c>
      <c r="N2036" s="537" t="s">
        <v>141</v>
      </c>
      <c r="O2036" s="538">
        <f t="shared" si="32"/>
        <v>42.363917013479096</v>
      </c>
    </row>
    <row r="2037" spans="1:15" s="225" customFormat="1" ht="47.25">
      <c r="A2037" s="532" t="s">
        <v>406</v>
      </c>
      <c r="B2037" s="533">
        <v>356</v>
      </c>
      <c r="C2037" s="532" t="s">
        <v>425</v>
      </c>
      <c r="D2037" s="532" t="s">
        <v>2480</v>
      </c>
      <c r="E2037" s="533">
        <v>3560066</v>
      </c>
      <c r="F2037" s="533">
        <v>11817</v>
      </c>
      <c r="G2037" s="534">
        <v>38352</v>
      </c>
      <c r="H2037" s="533">
        <v>100</v>
      </c>
      <c r="I2037" s="532" t="s">
        <v>409</v>
      </c>
      <c r="J2037" s="532" t="s">
        <v>1909</v>
      </c>
      <c r="K2037" s="535">
        <v>64</v>
      </c>
      <c r="L2037" s="536"/>
      <c r="M2037" s="537" t="s">
        <v>151</v>
      </c>
      <c r="N2037" s="537" t="s">
        <v>141</v>
      </c>
      <c r="O2037" s="538">
        <f t="shared" si="32"/>
        <v>26.607366917199823</v>
      </c>
    </row>
    <row r="2038" spans="1:15" s="225" customFormat="1" ht="47.25">
      <c r="A2038" s="532" t="s">
        <v>406</v>
      </c>
      <c r="B2038" s="533">
        <v>356</v>
      </c>
      <c r="C2038" s="532" t="s">
        <v>425</v>
      </c>
      <c r="D2038" s="532" t="s">
        <v>2480</v>
      </c>
      <c r="E2038" s="533">
        <v>3560066</v>
      </c>
      <c r="F2038" s="533">
        <v>11818</v>
      </c>
      <c r="G2038" s="534">
        <v>38352</v>
      </c>
      <c r="H2038" s="539"/>
      <c r="I2038" s="532" t="s">
        <v>409</v>
      </c>
      <c r="J2038" s="532" t="s">
        <v>1872</v>
      </c>
      <c r="K2038" s="535">
        <v>969.83</v>
      </c>
      <c r="L2038" s="536"/>
      <c r="M2038" s="537" t="s">
        <v>151</v>
      </c>
      <c r="N2038" s="537" t="s">
        <v>141</v>
      </c>
      <c r="O2038" s="538">
        <f t="shared" si="32"/>
        <v>403.197229020436</v>
      </c>
    </row>
    <row r="2039" spans="1:15" s="225" customFormat="1" ht="47.25">
      <c r="A2039" s="532" t="s">
        <v>406</v>
      </c>
      <c r="B2039" s="533">
        <v>356</v>
      </c>
      <c r="C2039" s="532" t="s">
        <v>425</v>
      </c>
      <c r="D2039" s="532" t="s">
        <v>2480</v>
      </c>
      <c r="E2039" s="533">
        <v>3560066</v>
      </c>
      <c r="F2039" s="533">
        <v>11821</v>
      </c>
      <c r="G2039" s="534">
        <v>38352</v>
      </c>
      <c r="H2039" s="539"/>
      <c r="I2039" s="532" t="s">
        <v>409</v>
      </c>
      <c r="J2039" s="532" t="s">
        <v>2504</v>
      </c>
      <c r="K2039" s="535">
        <v>421.97</v>
      </c>
      <c r="L2039" s="536"/>
      <c r="M2039" s="537" t="s">
        <v>151</v>
      </c>
      <c r="N2039" s="537" t="s">
        <v>141</v>
      </c>
      <c r="O2039" s="538">
        <f t="shared" si="32"/>
        <v>175.42985340704391</v>
      </c>
    </row>
    <row r="2040" spans="1:15" s="225" customFormat="1" ht="47.25">
      <c r="A2040" s="532" t="s">
        <v>406</v>
      </c>
      <c r="B2040" s="533">
        <v>356</v>
      </c>
      <c r="C2040" s="532" t="s">
        <v>425</v>
      </c>
      <c r="D2040" s="532" t="s">
        <v>2480</v>
      </c>
      <c r="E2040" s="533">
        <v>3560066</v>
      </c>
      <c r="F2040" s="533">
        <v>11822</v>
      </c>
      <c r="G2040" s="534">
        <v>38352</v>
      </c>
      <c r="H2040" s="533">
        <v>50</v>
      </c>
      <c r="I2040" s="532" t="s">
        <v>409</v>
      </c>
      <c r="J2040" s="532" t="s">
        <v>2505</v>
      </c>
      <c r="K2040" s="535">
        <v>129.99</v>
      </c>
      <c r="L2040" s="536"/>
      <c r="M2040" s="537" t="s">
        <v>151</v>
      </c>
      <c r="N2040" s="537" t="s">
        <v>141</v>
      </c>
      <c r="O2040" s="538">
        <f t="shared" si="32"/>
        <v>54.042056649481331</v>
      </c>
    </row>
    <row r="2041" spans="1:15" s="225" customFormat="1" ht="47.25">
      <c r="A2041" s="532" t="s">
        <v>406</v>
      </c>
      <c r="B2041" s="533">
        <v>356</v>
      </c>
      <c r="C2041" s="532" t="s">
        <v>425</v>
      </c>
      <c r="D2041" s="532" t="s">
        <v>2480</v>
      </c>
      <c r="E2041" s="533">
        <v>3560066</v>
      </c>
      <c r="F2041" s="533">
        <v>11824</v>
      </c>
      <c r="G2041" s="534">
        <v>38352</v>
      </c>
      <c r="H2041" s="533">
        <v>5</v>
      </c>
      <c r="I2041" s="532" t="s">
        <v>409</v>
      </c>
      <c r="J2041" s="532" t="s">
        <v>2506</v>
      </c>
      <c r="K2041" s="535">
        <v>169.89</v>
      </c>
      <c r="L2041" s="536"/>
      <c r="M2041" s="537" t="s">
        <v>151</v>
      </c>
      <c r="N2041" s="537" t="s">
        <v>141</v>
      </c>
      <c r="O2041" s="538">
        <f t="shared" si="32"/>
        <v>70.630086961923084</v>
      </c>
    </row>
    <row r="2042" spans="1:15" s="225" customFormat="1" ht="47.25">
      <c r="A2042" s="532" t="s">
        <v>406</v>
      </c>
      <c r="B2042" s="533">
        <v>356</v>
      </c>
      <c r="C2042" s="532" t="s">
        <v>425</v>
      </c>
      <c r="D2042" s="532" t="s">
        <v>2480</v>
      </c>
      <c r="E2042" s="533">
        <v>3560066</v>
      </c>
      <c r="F2042" s="533">
        <v>11825</v>
      </c>
      <c r="G2042" s="534">
        <v>38352</v>
      </c>
      <c r="H2042" s="539"/>
      <c r="I2042" s="532" t="s">
        <v>409</v>
      </c>
      <c r="J2042" s="532" t="s">
        <v>2507</v>
      </c>
      <c r="K2042" s="535">
        <v>906.06</v>
      </c>
      <c r="L2042" s="536"/>
      <c r="M2042" s="537" t="s">
        <v>151</v>
      </c>
      <c r="N2042" s="537" t="s">
        <v>141</v>
      </c>
      <c r="O2042" s="538">
        <f t="shared" si="32"/>
        <v>376.68548232809485</v>
      </c>
    </row>
    <row r="2043" spans="1:15" s="225" customFormat="1" ht="47.25">
      <c r="A2043" s="532" t="s">
        <v>406</v>
      </c>
      <c r="B2043" s="533">
        <v>356</v>
      </c>
      <c r="C2043" s="532" t="s">
        <v>425</v>
      </c>
      <c r="D2043" s="532" t="s">
        <v>2480</v>
      </c>
      <c r="E2043" s="533">
        <v>3560066</v>
      </c>
      <c r="F2043" s="533">
        <v>11826</v>
      </c>
      <c r="G2043" s="534">
        <v>38352</v>
      </c>
      <c r="H2043" s="533">
        <v>1</v>
      </c>
      <c r="I2043" s="532" t="s">
        <v>409</v>
      </c>
      <c r="J2043" s="532" t="s">
        <v>2508</v>
      </c>
      <c r="K2043" s="535">
        <v>4289</v>
      </c>
      <c r="L2043" s="536"/>
      <c r="M2043" s="537" t="s">
        <v>151</v>
      </c>
      <c r="N2043" s="537" t="s">
        <v>141</v>
      </c>
      <c r="O2043" s="538">
        <f t="shared" si="32"/>
        <v>1783.1093235604694</v>
      </c>
    </row>
    <row r="2044" spans="1:15" s="225" customFormat="1" ht="47.25">
      <c r="A2044" s="532" t="s">
        <v>406</v>
      </c>
      <c r="B2044" s="533">
        <v>356</v>
      </c>
      <c r="C2044" s="532" t="s">
        <v>425</v>
      </c>
      <c r="D2044" s="532" t="s">
        <v>2480</v>
      </c>
      <c r="E2044" s="533">
        <v>3560066</v>
      </c>
      <c r="F2044" s="533">
        <v>11802</v>
      </c>
      <c r="G2044" s="534">
        <v>38352</v>
      </c>
      <c r="H2044" s="533">
        <v>100</v>
      </c>
      <c r="I2044" s="532" t="s">
        <v>409</v>
      </c>
      <c r="J2044" s="532" t="s">
        <v>1886</v>
      </c>
      <c r="K2044" s="535">
        <v>14.45</v>
      </c>
      <c r="L2044" s="536"/>
      <c r="M2044" s="537" t="s">
        <v>151</v>
      </c>
      <c r="N2044" s="537" t="s">
        <v>141</v>
      </c>
      <c r="O2044" s="538">
        <f t="shared" si="32"/>
        <v>6.0074445617740224</v>
      </c>
    </row>
    <row r="2045" spans="1:15" s="225" customFormat="1" ht="47.25">
      <c r="A2045" s="532" t="s">
        <v>406</v>
      </c>
      <c r="B2045" s="533">
        <v>356</v>
      </c>
      <c r="C2045" s="532" t="s">
        <v>425</v>
      </c>
      <c r="D2045" s="532" t="s">
        <v>2480</v>
      </c>
      <c r="E2045" s="533">
        <v>3560066</v>
      </c>
      <c r="F2045" s="533">
        <v>11819</v>
      </c>
      <c r="G2045" s="534">
        <v>38352</v>
      </c>
      <c r="H2045" s="533">
        <v>125</v>
      </c>
      <c r="I2045" s="532" t="s">
        <v>409</v>
      </c>
      <c r="J2045" s="532" t="s">
        <v>2509</v>
      </c>
      <c r="K2045" s="535">
        <v>81.709999999999994</v>
      </c>
      <c r="L2045" s="536"/>
      <c r="M2045" s="537" t="s">
        <v>151</v>
      </c>
      <c r="N2045" s="537" t="s">
        <v>141</v>
      </c>
      <c r="O2045" s="538">
        <f t="shared" si="32"/>
        <v>33.970124231318707</v>
      </c>
    </row>
    <row r="2046" spans="1:15" s="225" customFormat="1" ht="47.25">
      <c r="A2046" s="532" t="s">
        <v>406</v>
      </c>
      <c r="B2046" s="533">
        <v>356</v>
      </c>
      <c r="C2046" s="532" t="s">
        <v>425</v>
      </c>
      <c r="D2046" s="532" t="s">
        <v>2480</v>
      </c>
      <c r="E2046" s="533">
        <v>3560066</v>
      </c>
      <c r="F2046" s="533">
        <v>11820</v>
      </c>
      <c r="G2046" s="534">
        <v>38352</v>
      </c>
      <c r="H2046" s="533">
        <v>300</v>
      </c>
      <c r="I2046" s="532" t="s">
        <v>409</v>
      </c>
      <c r="J2046" s="532" t="s">
        <v>2510</v>
      </c>
      <c r="K2046" s="535">
        <v>34.9</v>
      </c>
      <c r="L2046" s="536"/>
      <c r="M2046" s="537" t="s">
        <v>151</v>
      </c>
      <c r="N2046" s="537" t="s">
        <v>141</v>
      </c>
      <c r="O2046" s="538">
        <f t="shared" si="32"/>
        <v>14.509329772035528</v>
      </c>
    </row>
    <row r="2047" spans="1:15" s="225" customFormat="1" ht="47.25">
      <c r="A2047" s="532" t="s">
        <v>406</v>
      </c>
      <c r="B2047" s="533">
        <v>356</v>
      </c>
      <c r="C2047" s="532" t="s">
        <v>425</v>
      </c>
      <c r="D2047" s="532" t="s">
        <v>2480</v>
      </c>
      <c r="E2047" s="533">
        <v>3560066</v>
      </c>
      <c r="F2047" s="533">
        <v>11823</v>
      </c>
      <c r="G2047" s="534">
        <v>38352</v>
      </c>
      <c r="H2047" s="533">
        <v>3000</v>
      </c>
      <c r="I2047" s="532" t="s">
        <v>409</v>
      </c>
      <c r="J2047" s="532" t="s">
        <v>2511</v>
      </c>
      <c r="K2047" s="535">
        <v>203.26</v>
      </c>
      <c r="L2047" s="536"/>
      <c r="M2047" s="537" t="s">
        <v>151</v>
      </c>
      <c r="N2047" s="537" t="s">
        <v>141</v>
      </c>
      <c r="O2047" s="538">
        <f t="shared" si="32"/>
        <v>84.503334368594309</v>
      </c>
    </row>
    <row r="2048" spans="1:15" s="225" customFormat="1" ht="47.25">
      <c r="A2048" s="532" t="s">
        <v>406</v>
      </c>
      <c r="B2048" s="533">
        <v>356</v>
      </c>
      <c r="C2048" s="532" t="s">
        <v>425</v>
      </c>
      <c r="D2048" s="532" t="s">
        <v>464</v>
      </c>
      <c r="E2048" s="533">
        <v>3560067</v>
      </c>
      <c r="F2048" s="533">
        <v>13077</v>
      </c>
      <c r="G2048" s="534">
        <v>39128</v>
      </c>
      <c r="H2048" s="533">
        <v>15</v>
      </c>
      <c r="I2048" s="532" t="s">
        <v>409</v>
      </c>
      <c r="J2048" s="532" t="s">
        <v>2512</v>
      </c>
      <c r="K2048" s="535">
        <v>3654.94</v>
      </c>
      <c r="L2048" s="536"/>
      <c r="M2048" s="537" t="s">
        <v>151</v>
      </c>
      <c r="N2048" s="537" t="s">
        <v>141</v>
      </c>
      <c r="O2048" s="538">
        <f t="shared" si="32"/>
        <v>1519.5051506304737</v>
      </c>
    </row>
    <row r="2049" spans="1:15" s="225" customFormat="1" ht="47.25">
      <c r="A2049" s="532" t="s">
        <v>406</v>
      </c>
      <c r="B2049" s="533">
        <v>356</v>
      </c>
      <c r="C2049" s="532" t="s">
        <v>425</v>
      </c>
      <c r="D2049" s="532" t="s">
        <v>464</v>
      </c>
      <c r="E2049" s="533">
        <v>3560067</v>
      </c>
      <c r="F2049" s="533">
        <v>13085</v>
      </c>
      <c r="G2049" s="534">
        <v>39355</v>
      </c>
      <c r="H2049" s="533">
        <v>15</v>
      </c>
      <c r="I2049" s="532" t="s">
        <v>409</v>
      </c>
      <c r="J2049" s="532" t="s">
        <v>2512</v>
      </c>
      <c r="K2049" s="535">
        <v>3771.88</v>
      </c>
      <c r="L2049" s="536"/>
      <c r="M2049" s="537" t="s">
        <v>151</v>
      </c>
      <c r="N2049" s="537" t="s">
        <v>141</v>
      </c>
      <c r="O2049" s="538">
        <f t="shared" si="32"/>
        <v>1568.1217988694948</v>
      </c>
    </row>
    <row r="2050" spans="1:15" s="225" customFormat="1" ht="47.25">
      <c r="A2050" s="532" t="s">
        <v>406</v>
      </c>
      <c r="B2050" s="533">
        <v>356</v>
      </c>
      <c r="C2050" s="532" t="s">
        <v>425</v>
      </c>
      <c r="D2050" s="532" t="s">
        <v>464</v>
      </c>
      <c r="E2050" s="533">
        <v>3560067</v>
      </c>
      <c r="F2050" s="533">
        <v>13242</v>
      </c>
      <c r="G2050" s="534">
        <v>39692</v>
      </c>
      <c r="H2050" s="533">
        <v>12</v>
      </c>
      <c r="I2050" s="532" t="s">
        <v>409</v>
      </c>
      <c r="J2050" s="532" t="s">
        <v>2513</v>
      </c>
      <c r="K2050" s="535">
        <v>3098.04</v>
      </c>
      <c r="L2050" s="536"/>
      <c r="M2050" s="537" t="s">
        <v>151</v>
      </c>
      <c r="N2050" s="537" t="s">
        <v>141</v>
      </c>
      <c r="O2050" s="538">
        <f t="shared" si="32"/>
        <v>1287.9794844400271</v>
      </c>
    </row>
    <row r="2051" spans="1:15" s="225" customFormat="1" ht="47.25">
      <c r="A2051" s="532" t="s">
        <v>406</v>
      </c>
      <c r="B2051" s="533">
        <v>356</v>
      </c>
      <c r="C2051" s="532" t="s">
        <v>425</v>
      </c>
      <c r="D2051" s="532" t="s">
        <v>464</v>
      </c>
      <c r="E2051" s="533">
        <v>3560067</v>
      </c>
      <c r="F2051" s="533">
        <v>13702</v>
      </c>
      <c r="G2051" s="534">
        <v>40724</v>
      </c>
      <c r="H2051" s="533">
        <v>12</v>
      </c>
      <c r="I2051" s="532" t="s">
        <v>409</v>
      </c>
      <c r="J2051" s="532" t="s">
        <v>2514</v>
      </c>
      <c r="K2051" s="535">
        <v>11780.88</v>
      </c>
      <c r="L2051" s="536"/>
      <c r="M2051" s="537" t="s">
        <v>151</v>
      </c>
      <c r="N2051" s="537" t="s">
        <v>141</v>
      </c>
      <c r="O2051" s="538">
        <f t="shared" si="32"/>
        <v>4897.7843244922033</v>
      </c>
    </row>
    <row r="2052" spans="1:15" s="225" customFormat="1" ht="31.5">
      <c r="A2052" s="532" t="s">
        <v>406</v>
      </c>
      <c r="B2052" s="533">
        <v>355</v>
      </c>
      <c r="C2052" s="532" t="s">
        <v>416</v>
      </c>
      <c r="D2052" s="532" t="s">
        <v>437</v>
      </c>
      <c r="E2052" s="533">
        <v>3550004</v>
      </c>
      <c r="F2052" s="533">
        <v>13979</v>
      </c>
      <c r="G2052" s="534">
        <v>41274</v>
      </c>
      <c r="H2052" s="533">
        <v>-125</v>
      </c>
      <c r="I2052" s="532" t="s">
        <v>409</v>
      </c>
      <c r="J2052" s="532" t="s">
        <v>2059</v>
      </c>
      <c r="K2052" s="535">
        <v>-85262.85</v>
      </c>
      <c r="L2052" s="536"/>
      <c r="M2052" s="537" t="s">
        <v>151</v>
      </c>
      <c r="N2052" s="537" t="s">
        <v>141</v>
      </c>
      <c r="O2052" s="538">
        <f t="shared" si="32"/>
        <v>-35447.186474315175</v>
      </c>
    </row>
    <row r="2053" spans="1:15" s="225" customFormat="1" ht="31.5">
      <c r="A2053" s="532" t="s">
        <v>406</v>
      </c>
      <c r="B2053" s="533">
        <v>355</v>
      </c>
      <c r="C2053" s="532" t="s">
        <v>416</v>
      </c>
      <c r="D2053" s="532" t="s">
        <v>417</v>
      </c>
      <c r="E2053" s="533">
        <v>3550005</v>
      </c>
      <c r="F2053" s="533">
        <v>13980</v>
      </c>
      <c r="G2053" s="534">
        <v>41274</v>
      </c>
      <c r="H2053" s="533">
        <v>-354</v>
      </c>
      <c r="I2053" s="532" t="s">
        <v>409</v>
      </c>
      <c r="J2053" s="532" t="s">
        <v>2059</v>
      </c>
      <c r="K2053" s="535">
        <v>-242138.45</v>
      </c>
      <c r="L2053" s="536"/>
      <c r="M2053" s="537" t="s">
        <v>151</v>
      </c>
      <c r="N2053" s="537" t="s">
        <v>141</v>
      </c>
      <c r="O2053" s="538">
        <f t="shared" si="32"/>
        <v>-100666.66537362568</v>
      </c>
    </row>
    <row r="2054" spans="1:15" s="225" customFormat="1" ht="31.5">
      <c r="A2054" s="532" t="s">
        <v>406</v>
      </c>
      <c r="B2054" s="533">
        <v>355</v>
      </c>
      <c r="C2054" s="532" t="s">
        <v>416</v>
      </c>
      <c r="D2054" s="532" t="s">
        <v>418</v>
      </c>
      <c r="E2054" s="533">
        <v>3550006</v>
      </c>
      <c r="F2054" s="533">
        <v>13981</v>
      </c>
      <c r="G2054" s="534">
        <v>41274</v>
      </c>
      <c r="H2054" s="533">
        <v>-429</v>
      </c>
      <c r="I2054" s="532" t="s">
        <v>409</v>
      </c>
      <c r="J2054" s="532" t="s">
        <v>2059</v>
      </c>
      <c r="K2054" s="535">
        <v>-293350.38</v>
      </c>
      <c r="L2054" s="536"/>
      <c r="M2054" s="537" t="s">
        <v>151</v>
      </c>
      <c r="N2054" s="537" t="s">
        <v>141</v>
      </c>
      <c r="O2054" s="538">
        <f t="shared" si="32"/>
        <v>-121957.51868687494</v>
      </c>
    </row>
    <row r="2055" spans="1:15" s="225" customFormat="1" ht="31.5">
      <c r="A2055" s="532" t="s">
        <v>406</v>
      </c>
      <c r="B2055" s="533">
        <v>355</v>
      </c>
      <c r="C2055" s="532" t="s">
        <v>416</v>
      </c>
      <c r="D2055" s="532" t="s">
        <v>419</v>
      </c>
      <c r="E2055" s="533">
        <v>3550007</v>
      </c>
      <c r="F2055" s="533">
        <v>13982</v>
      </c>
      <c r="G2055" s="534">
        <v>41274</v>
      </c>
      <c r="H2055" s="533">
        <v>-307</v>
      </c>
      <c r="I2055" s="532" t="s">
        <v>409</v>
      </c>
      <c r="J2055" s="532" t="s">
        <v>2059</v>
      </c>
      <c r="K2055" s="535">
        <v>-209468.53</v>
      </c>
      <c r="L2055" s="536"/>
      <c r="M2055" s="537" t="s">
        <v>151</v>
      </c>
      <c r="N2055" s="537" t="s">
        <v>141</v>
      </c>
      <c r="O2055" s="538">
        <f t="shared" si="32"/>
        <v>-87084.469301819976</v>
      </c>
    </row>
    <row r="2056" spans="1:15" s="225" customFormat="1" ht="31.5">
      <c r="A2056" s="532" t="s">
        <v>406</v>
      </c>
      <c r="B2056" s="533">
        <v>355</v>
      </c>
      <c r="C2056" s="532" t="s">
        <v>416</v>
      </c>
      <c r="D2056" s="532" t="s">
        <v>420</v>
      </c>
      <c r="E2056" s="533">
        <v>3550008</v>
      </c>
      <c r="F2056" s="533">
        <v>13983</v>
      </c>
      <c r="G2056" s="534">
        <v>41274</v>
      </c>
      <c r="H2056" s="533">
        <v>-166</v>
      </c>
      <c r="I2056" s="532" t="s">
        <v>409</v>
      </c>
      <c r="J2056" s="532" t="s">
        <v>2059</v>
      </c>
      <c r="K2056" s="535">
        <v>-113433.3</v>
      </c>
      <c r="L2056" s="536"/>
      <c r="M2056" s="537" t="s">
        <v>151</v>
      </c>
      <c r="N2056" s="537" t="s">
        <v>141</v>
      </c>
      <c r="O2056" s="538">
        <f t="shared" si="32"/>
        <v>-47158.772402012539</v>
      </c>
    </row>
    <row r="2057" spans="1:15" s="225" customFormat="1" ht="31.5">
      <c r="A2057" s="532" t="s">
        <v>406</v>
      </c>
      <c r="B2057" s="533">
        <v>355</v>
      </c>
      <c r="C2057" s="532" t="s">
        <v>416</v>
      </c>
      <c r="D2057" s="532" t="s">
        <v>421</v>
      </c>
      <c r="E2057" s="533">
        <v>3550009</v>
      </c>
      <c r="F2057" s="533">
        <v>13984</v>
      </c>
      <c r="G2057" s="534">
        <v>41274</v>
      </c>
      <c r="H2057" s="533">
        <v>-144</v>
      </c>
      <c r="I2057" s="532" t="s">
        <v>409</v>
      </c>
      <c r="J2057" s="532" t="s">
        <v>2059</v>
      </c>
      <c r="K2057" s="535">
        <v>-97914.27</v>
      </c>
      <c r="L2057" s="536"/>
      <c r="M2057" s="537" t="s">
        <v>151</v>
      </c>
      <c r="N2057" s="537" t="s">
        <v>141</v>
      </c>
      <c r="O2057" s="538">
        <f t="shared" si="32"/>
        <v>-40706.889192496426</v>
      </c>
    </row>
    <row r="2058" spans="1:15" s="225" customFormat="1" ht="31.5">
      <c r="A2058" s="532" t="s">
        <v>406</v>
      </c>
      <c r="B2058" s="533">
        <v>355</v>
      </c>
      <c r="C2058" s="532" t="s">
        <v>416</v>
      </c>
      <c r="D2058" s="532" t="s">
        <v>438</v>
      </c>
      <c r="E2058" s="533">
        <v>3550010</v>
      </c>
      <c r="F2058" s="533">
        <v>13985</v>
      </c>
      <c r="G2058" s="534">
        <v>41274</v>
      </c>
      <c r="H2058" s="533">
        <v>-66</v>
      </c>
      <c r="I2058" s="532" t="s">
        <v>409</v>
      </c>
      <c r="J2058" s="532" t="s">
        <v>2059</v>
      </c>
      <c r="K2058" s="535">
        <v>-45439.21</v>
      </c>
      <c r="L2058" s="536"/>
      <c r="M2058" s="537" t="s">
        <v>151</v>
      </c>
      <c r="N2058" s="537" t="s">
        <v>141</v>
      </c>
      <c r="O2058" s="538">
        <f t="shared" si="32"/>
        <v>-18890.90207652649</v>
      </c>
    </row>
    <row r="2059" spans="1:15" s="225" customFormat="1" ht="31.5">
      <c r="A2059" s="532" t="s">
        <v>406</v>
      </c>
      <c r="B2059" s="533">
        <v>355</v>
      </c>
      <c r="C2059" s="532" t="s">
        <v>416</v>
      </c>
      <c r="D2059" s="532" t="s">
        <v>459</v>
      </c>
      <c r="E2059" s="533">
        <v>3550011</v>
      </c>
      <c r="F2059" s="533">
        <v>13986</v>
      </c>
      <c r="G2059" s="534">
        <v>41274</v>
      </c>
      <c r="H2059" s="533">
        <v>-47</v>
      </c>
      <c r="I2059" s="532" t="s">
        <v>409</v>
      </c>
      <c r="J2059" s="532" t="s">
        <v>2059</v>
      </c>
      <c r="K2059" s="535">
        <v>-32315.200000000001</v>
      </c>
      <c r="L2059" s="536"/>
      <c r="M2059" s="537" t="s">
        <v>151</v>
      </c>
      <c r="N2059" s="537" t="s">
        <v>141</v>
      </c>
      <c r="O2059" s="538">
        <f t="shared" si="32"/>
        <v>-13434.724740667121</v>
      </c>
    </row>
    <row r="2060" spans="1:15" s="225" customFormat="1" ht="31.5">
      <c r="A2060" s="532" t="s">
        <v>406</v>
      </c>
      <c r="B2060" s="533">
        <v>355</v>
      </c>
      <c r="C2060" s="532" t="s">
        <v>416</v>
      </c>
      <c r="D2060" s="532" t="s">
        <v>465</v>
      </c>
      <c r="E2060" s="533">
        <v>3550012</v>
      </c>
      <c r="F2060" s="533">
        <v>13987</v>
      </c>
      <c r="G2060" s="534">
        <v>41274</v>
      </c>
      <c r="H2060" s="533">
        <v>-29</v>
      </c>
      <c r="I2060" s="532" t="s">
        <v>409</v>
      </c>
      <c r="J2060" s="532" t="s">
        <v>2059</v>
      </c>
      <c r="K2060" s="535">
        <v>-19937.68</v>
      </c>
      <c r="L2060" s="536"/>
      <c r="M2060" s="537" t="s">
        <v>151</v>
      </c>
      <c r="N2060" s="537" t="s">
        <v>141</v>
      </c>
      <c r="O2060" s="538">
        <f t="shared" si="32"/>
        <v>-8288.893238089322</v>
      </c>
    </row>
    <row r="2061" spans="1:15" s="225" customFormat="1" ht="31.5">
      <c r="A2061" s="532" t="s">
        <v>406</v>
      </c>
      <c r="B2061" s="533">
        <v>355</v>
      </c>
      <c r="C2061" s="532" t="s">
        <v>416</v>
      </c>
      <c r="D2061" s="532" t="s">
        <v>460</v>
      </c>
      <c r="E2061" s="533">
        <v>3550013</v>
      </c>
      <c r="F2061" s="533">
        <v>13988</v>
      </c>
      <c r="G2061" s="534">
        <v>41274</v>
      </c>
      <c r="H2061" s="533">
        <v>-13</v>
      </c>
      <c r="I2061" s="532" t="s">
        <v>409</v>
      </c>
      <c r="J2061" s="532" t="s">
        <v>2059</v>
      </c>
      <c r="K2061" s="535">
        <v>-8968.0300000000007</v>
      </c>
      <c r="L2061" s="536"/>
      <c r="M2061" s="537" t="s">
        <v>151</v>
      </c>
      <c r="N2061" s="537" t="s">
        <v>141</v>
      </c>
      <c r="O2061" s="538">
        <f t="shared" si="32"/>
        <v>-3728.369761475868</v>
      </c>
    </row>
    <row r="2062" spans="1:15" s="225" customFormat="1" ht="31.5">
      <c r="A2062" s="532" t="s">
        <v>406</v>
      </c>
      <c r="B2062" s="533">
        <v>355</v>
      </c>
      <c r="C2062" s="532" t="s">
        <v>416</v>
      </c>
      <c r="D2062" s="532" t="s">
        <v>2515</v>
      </c>
      <c r="E2062" s="533">
        <v>3550014</v>
      </c>
      <c r="F2062" s="533">
        <v>13989</v>
      </c>
      <c r="G2062" s="534">
        <v>41274</v>
      </c>
      <c r="H2062" s="533">
        <v>-7</v>
      </c>
      <c r="I2062" s="532" t="s">
        <v>409</v>
      </c>
      <c r="J2062" s="532" t="s">
        <v>2</v>
      </c>
      <c r="K2062" s="535">
        <v>-4234.57</v>
      </c>
      <c r="L2062" s="536"/>
      <c r="M2062" s="537" t="s">
        <v>151</v>
      </c>
      <c r="N2062" s="537" t="s">
        <v>141</v>
      </c>
      <c r="O2062" s="538">
        <f t="shared" si="32"/>
        <v>-1760.4805894776071</v>
      </c>
    </row>
    <row r="2063" spans="1:15" s="225" customFormat="1" ht="31.5">
      <c r="A2063" s="532" t="s">
        <v>406</v>
      </c>
      <c r="B2063" s="533">
        <v>355</v>
      </c>
      <c r="C2063" s="532" t="s">
        <v>416</v>
      </c>
      <c r="D2063" s="532" t="s">
        <v>2181</v>
      </c>
      <c r="E2063" s="533">
        <v>3550015</v>
      </c>
      <c r="F2063" s="533">
        <v>13990</v>
      </c>
      <c r="G2063" s="534">
        <v>41274</v>
      </c>
      <c r="H2063" s="533">
        <v>-6</v>
      </c>
      <c r="I2063" s="532" t="s">
        <v>409</v>
      </c>
      <c r="J2063" s="532" t="s">
        <v>2059</v>
      </c>
      <c r="K2063" s="535">
        <v>-4127.51</v>
      </c>
      <c r="L2063" s="536"/>
      <c r="M2063" s="537" t="s">
        <v>151</v>
      </c>
      <c r="N2063" s="537" t="s">
        <v>141</v>
      </c>
      <c r="O2063" s="538">
        <f t="shared" si="32"/>
        <v>-1715.9714535064288</v>
      </c>
    </row>
    <row r="2064" spans="1:15" s="225" customFormat="1" ht="31.5">
      <c r="A2064" s="532" t="s">
        <v>406</v>
      </c>
      <c r="B2064" s="533">
        <v>355</v>
      </c>
      <c r="C2064" s="532" t="s">
        <v>416</v>
      </c>
      <c r="D2064" s="532" t="s">
        <v>2516</v>
      </c>
      <c r="E2064" s="533">
        <v>3550016</v>
      </c>
      <c r="F2064" s="533">
        <v>13991</v>
      </c>
      <c r="G2064" s="534">
        <v>41274</v>
      </c>
      <c r="H2064" s="533">
        <v>-3</v>
      </c>
      <c r="I2064" s="532" t="s">
        <v>409</v>
      </c>
      <c r="J2064" s="532" t="s">
        <v>2059</v>
      </c>
      <c r="K2064" s="535">
        <v>-2416.89</v>
      </c>
      <c r="L2064" s="536"/>
      <c r="M2064" s="537" t="s">
        <v>151</v>
      </c>
      <c r="N2064" s="537" t="s">
        <v>141</v>
      </c>
      <c r="O2064" s="538">
        <f t="shared" si="32"/>
        <v>-1004.7981098204856</v>
      </c>
    </row>
    <row r="2065" spans="1:15" s="225" customFormat="1" ht="31.5">
      <c r="A2065" s="532" t="s">
        <v>406</v>
      </c>
      <c r="B2065" s="533">
        <v>355</v>
      </c>
      <c r="C2065" s="532" t="s">
        <v>416</v>
      </c>
      <c r="D2065" s="532" t="s">
        <v>2182</v>
      </c>
      <c r="E2065" s="533">
        <v>3550017</v>
      </c>
      <c r="F2065" s="533">
        <v>13992</v>
      </c>
      <c r="G2065" s="534">
        <v>41274</v>
      </c>
      <c r="H2065" s="533">
        <v>-2</v>
      </c>
      <c r="I2065" s="532" t="s">
        <v>409</v>
      </c>
      <c r="J2065" s="532" t="s">
        <v>2059</v>
      </c>
      <c r="K2065" s="535">
        <v>-1689.67</v>
      </c>
      <c r="L2065" s="536"/>
      <c r="M2065" s="537" t="s">
        <v>151</v>
      </c>
      <c r="N2065" s="537" t="s">
        <v>141</v>
      </c>
      <c r="O2065" s="538">
        <f t="shared" si="32"/>
        <v>-702.46358842164102</v>
      </c>
    </row>
    <row r="2066" spans="1:15" s="225" customFormat="1" ht="31.5">
      <c r="A2066" s="532" t="s">
        <v>406</v>
      </c>
      <c r="B2066" s="533">
        <v>355</v>
      </c>
      <c r="C2066" s="532" t="s">
        <v>416</v>
      </c>
      <c r="D2066" s="532" t="s">
        <v>422</v>
      </c>
      <c r="E2066" s="533">
        <v>3550018</v>
      </c>
      <c r="F2066" s="533">
        <v>13994</v>
      </c>
      <c r="G2066" s="534">
        <v>41274</v>
      </c>
      <c r="H2066" s="533">
        <v>0</v>
      </c>
      <c r="I2066" s="532" t="s">
        <v>409</v>
      </c>
      <c r="J2066" s="532" t="s">
        <v>2517</v>
      </c>
      <c r="K2066" s="535">
        <v>-141997.18</v>
      </c>
      <c r="L2066" s="536"/>
      <c r="M2066" s="537" t="s">
        <v>151</v>
      </c>
      <c r="N2066" s="537" t="s">
        <v>141</v>
      </c>
      <c r="O2066" s="538">
        <f t="shared" si="32"/>
        <v>-59033.922960432312</v>
      </c>
    </row>
    <row r="2067" spans="1:15" s="225" customFormat="1" ht="31.5">
      <c r="A2067" s="532" t="s">
        <v>406</v>
      </c>
      <c r="B2067" s="533">
        <v>355</v>
      </c>
      <c r="C2067" s="532" t="s">
        <v>416</v>
      </c>
      <c r="D2067" s="532" t="s">
        <v>423</v>
      </c>
      <c r="E2067" s="533">
        <v>3550019</v>
      </c>
      <c r="F2067" s="533">
        <v>13993</v>
      </c>
      <c r="G2067" s="534">
        <v>41274</v>
      </c>
      <c r="H2067" s="533">
        <v>-3656</v>
      </c>
      <c r="I2067" s="532" t="s">
        <v>409</v>
      </c>
      <c r="J2067" s="532" t="s">
        <v>2227</v>
      </c>
      <c r="K2067" s="535">
        <v>-242931.53</v>
      </c>
      <c r="L2067" s="536"/>
      <c r="M2067" s="537" t="s">
        <v>151</v>
      </c>
      <c r="N2067" s="537" t="s">
        <v>141</v>
      </c>
      <c r="O2067" s="538">
        <f t="shared" si="32"/>
        <v>-100996.38053854275</v>
      </c>
    </row>
    <row r="2068" spans="1:15" s="225" customFormat="1" ht="47.25">
      <c r="A2068" s="532" t="s">
        <v>406</v>
      </c>
      <c r="B2068" s="533">
        <v>350</v>
      </c>
      <c r="C2068" s="532" t="s">
        <v>407</v>
      </c>
      <c r="D2068" s="532" t="s">
        <v>2518</v>
      </c>
      <c r="E2068" s="533">
        <v>3500012</v>
      </c>
      <c r="F2068" s="533">
        <v>13000</v>
      </c>
      <c r="G2068" s="534">
        <v>38564</v>
      </c>
      <c r="H2068" s="533">
        <v>1</v>
      </c>
      <c r="I2068" s="532" t="s">
        <v>409</v>
      </c>
      <c r="J2068" s="532" t="s">
        <v>2519</v>
      </c>
      <c r="K2068" s="535">
        <v>24336.66</v>
      </c>
      <c r="L2068" s="536"/>
      <c r="M2068" s="537" t="s">
        <v>151</v>
      </c>
      <c r="N2068" s="537" t="s">
        <v>153</v>
      </c>
      <c r="O2068" s="538">
        <f t="shared" ref="O2068:O2131" si="33">IF(L2068&lt;&gt;0,11.5/24*L2068,K2068)</f>
        <v>24336.66</v>
      </c>
    </row>
    <row r="2069" spans="1:15" s="225" customFormat="1" ht="31.5">
      <c r="A2069" s="532" t="s">
        <v>406</v>
      </c>
      <c r="B2069" s="533">
        <v>354</v>
      </c>
      <c r="C2069" s="532" t="s">
        <v>443</v>
      </c>
      <c r="D2069" s="532" t="s">
        <v>444</v>
      </c>
      <c r="E2069" s="533">
        <v>3540001</v>
      </c>
      <c r="F2069" s="533">
        <v>732</v>
      </c>
      <c r="G2069" s="534">
        <v>20089</v>
      </c>
      <c r="H2069" s="539"/>
      <c r="I2069" s="532" t="s">
        <v>409</v>
      </c>
      <c r="J2069" s="532" t="s">
        <v>2520</v>
      </c>
      <c r="K2069" s="535">
        <v>56626.84</v>
      </c>
      <c r="L2069" s="536"/>
      <c r="M2069" s="537" t="s">
        <v>151</v>
      </c>
      <c r="N2069" s="537" t="s">
        <v>153</v>
      </c>
      <c r="O2069" s="538">
        <f t="shared" si="33"/>
        <v>56626.84</v>
      </c>
    </row>
    <row r="2070" spans="1:15" s="225" customFormat="1" ht="31.5">
      <c r="A2070" s="532" t="s">
        <v>406</v>
      </c>
      <c r="B2070" s="533">
        <v>354</v>
      </c>
      <c r="C2070" s="532" t="s">
        <v>443</v>
      </c>
      <c r="D2070" s="532" t="s">
        <v>444</v>
      </c>
      <c r="E2070" s="533">
        <v>3540001</v>
      </c>
      <c r="F2070" s="533">
        <v>735</v>
      </c>
      <c r="G2070" s="534">
        <v>25262</v>
      </c>
      <c r="H2070" s="539"/>
      <c r="I2070" s="532" t="s">
        <v>409</v>
      </c>
      <c r="J2070" s="532" t="s">
        <v>2520</v>
      </c>
      <c r="K2070" s="535">
        <v>5165.5</v>
      </c>
      <c r="L2070" s="536"/>
      <c r="M2070" s="537" t="s">
        <v>151</v>
      </c>
      <c r="N2070" s="537" t="s">
        <v>153</v>
      </c>
      <c r="O2070" s="538">
        <f t="shared" si="33"/>
        <v>5165.5</v>
      </c>
    </row>
    <row r="2071" spans="1:15" s="225" customFormat="1" ht="31.5">
      <c r="A2071" s="532" t="s">
        <v>406</v>
      </c>
      <c r="B2071" s="533">
        <v>355</v>
      </c>
      <c r="C2071" s="532" t="s">
        <v>416</v>
      </c>
      <c r="D2071" s="532" t="s">
        <v>466</v>
      </c>
      <c r="E2071" s="533">
        <v>3550002</v>
      </c>
      <c r="F2071" s="533">
        <v>971</v>
      </c>
      <c r="G2071" s="534">
        <v>34607</v>
      </c>
      <c r="H2071" s="533">
        <v>1</v>
      </c>
      <c r="I2071" s="532" t="s">
        <v>409</v>
      </c>
      <c r="J2071" s="532" t="s">
        <v>2521</v>
      </c>
      <c r="K2071" s="535">
        <v>477.87</v>
      </c>
      <c r="L2071" s="536"/>
      <c r="M2071" s="537" t="s">
        <v>151</v>
      </c>
      <c r="N2071" s="537" t="s">
        <v>153</v>
      </c>
      <c r="O2071" s="538">
        <f t="shared" si="33"/>
        <v>477.87</v>
      </c>
    </row>
    <row r="2072" spans="1:15" s="225" customFormat="1" ht="31.5">
      <c r="A2072" s="532" t="s">
        <v>406</v>
      </c>
      <c r="B2072" s="533">
        <v>355</v>
      </c>
      <c r="C2072" s="532" t="s">
        <v>416</v>
      </c>
      <c r="D2072" s="532" t="s">
        <v>437</v>
      </c>
      <c r="E2072" s="533">
        <v>3550004</v>
      </c>
      <c r="F2072" s="533">
        <v>1218</v>
      </c>
      <c r="G2072" s="534">
        <v>32812</v>
      </c>
      <c r="H2072" s="533">
        <v>2</v>
      </c>
      <c r="I2072" s="532" t="s">
        <v>409</v>
      </c>
      <c r="J2072" s="532" t="s">
        <v>2522</v>
      </c>
      <c r="K2072" s="535">
        <v>272.05</v>
      </c>
      <c r="L2072" s="536"/>
      <c r="M2072" s="537" t="s">
        <v>151</v>
      </c>
      <c r="N2072" s="537" t="s">
        <v>153</v>
      </c>
      <c r="O2072" s="538">
        <f t="shared" si="33"/>
        <v>272.05</v>
      </c>
    </row>
    <row r="2073" spans="1:15" s="225" customFormat="1" ht="31.5">
      <c r="A2073" s="532" t="s">
        <v>406</v>
      </c>
      <c r="B2073" s="533">
        <v>355</v>
      </c>
      <c r="C2073" s="532" t="s">
        <v>416</v>
      </c>
      <c r="D2073" s="532" t="s">
        <v>437</v>
      </c>
      <c r="E2073" s="533">
        <v>3550004</v>
      </c>
      <c r="F2073" s="533">
        <v>1219</v>
      </c>
      <c r="G2073" s="534">
        <v>32812</v>
      </c>
      <c r="H2073" s="533">
        <v>-1</v>
      </c>
      <c r="I2073" s="532" t="s">
        <v>409</v>
      </c>
      <c r="J2073" s="532" t="s">
        <v>2522</v>
      </c>
      <c r="K2073" s="535">
        <v>-214.02</v>
      </c>
      <c r="L2073" s="536"/>
      <c r="M2073" s="537" t="s">
        <v>151</v>
      </c>
      <c r="N2073" s="537" t="s">
        <v>153</v>
      </c>
      <c r="O2073" s="538">
        <f t="shared" si="33"/>
        <v>-214.02</v>
      </c>
    </row>
    <row r="2074" spans="1:15" s="225" customFormat="1" ht="31.5">
      <c r="A2074" s="532" t="s">
        <v>406</v>
      </c>
      <c r="B2074" s="533">
        <v>355</v>
      </c>
      <c r="C2074" s="532" t="s">
        <v>416</v>
      </c>
      <c r="D2074" s="532" t="s">
        <v>420</v>
      </c>
      <c r="E2074" s="533">
        <v>3550008</v>
      </c>
      <c r="F2074" s="533">
        <v>1796</v>
      </c>
      <c r="G2074" s="534">
        <v>32812</v>
      </c>
      <c r="H2074" s="533">
        <v>1</v>
      </c>
      <c r="I2074" s="532" t="s">
        <v>409</v>
      </c>
      <c r="J2074" s="532" t="s">
        <v>2523</v>
      </c>
      <c r="K2074" s="535">
        <v>228.27</v>
      </c>
      <c r="L2074" s="536"/>
      <c r="M2074" s="537" t="s">
        <v>151</v>
      </c>
      <c r="N2074" s="537" t="s">
        <v>153</v>
      </c>
      <c r="O2074" s="538">
        <f t="shared" si="33"/>
        <v>228.27</v>
      </c>
    </row>
    <row r="2075" spans="1:15" s="225" customFormat="1" ht="31.5">
      <c r="A2075" s="532" t="s">
        <v>406</v>
      </c>
      <c r="B2075" s="533">
        <v>355</v>
      </c>
      <c r="C2075" s="532" t="s">
        <v>416</v>
      </c>
      <c r="D2075" s="532" t="s">
        <v>421</v>
      </c>
      <c r="E2075" s="533">
        <v>3550009</v>
      </c>
      <c r="F2075" s="533">
        <v>1889</v>
      </c>
      <c r="G2075" s="534">
        <v>32812</v>
      </c>
      <c r="H2075" s="533">
        <v>2</v>
      </c>
      <c r="I2075" s="532" t="s">
        <v>409</v>
      </c>
      <c r="J2075" s="532" t="s">
        <v>2524</v>
      </c>
      <c r="K2075" s="535">
        <v>511.33</v>
      </c>
      <c r="L2075" s="536"/>
      <c r="M2075" s="537" t="s">
        <v>151</v>
      </c>
      <c r="N2075" s="537" t="s">
        <v>153</v>
      </c>
      <c r="O2075" s="538">
        <f t="shared" si="33"/>
        <v>511.33</v>
      </c>
    </row>
    <row r="2076" spans="1:15" s="225" customFormat="1" ht="31.5">
      <c r="A2076" s="532" t="s">
        <v>406</v>
      </c>
      <c r="B2076" s="533">
        <v>355</v>
      </c>
      <c r="C2076" s="532" t="s">
        <v>416</v>
      </c>
      <c r="D2076" s="532" t="s">
        <v>422</v>
      </c>
      <c r="E2076" s="533">
        <v>3550018</v>
      </c>
      <c r="F2076" s="533">
        <v>2115</v>
      </c>
      <c r="G2076" s="534">
        <v>32812</v>
      </c>
      <c r="H2076" s="533">
        <v>16</v>
      </c>
      <c r="I2076" s="532" t="s">
        <v>409</v>
      </c>
      <c r="J2076" s="532" t="s">
        <v>2524</v>
      </c>
      <c r="K2076" s="535">
        <v>435.2</v>
      </c>
      <c r="L2076" s="536"/>
      <c r="M2076" s="537" t="s">
        <v>151</v>
      </c>
      <c r="N2076" s="537" t="s">
        <v>153</v>
      </c>
      <c r="O2076" s="538">
        <f t="shared" si="33"/>
        <v>435.2</v>
      </c>
    </row>
    <row r="2077" spans="1:15" s="225" customFormat="1" ht="31.5">
      <c r="A2077" s="532" t="s">
        <v>406</v>
      </c>
      <c r="B2077" s="533">
        <v>355</v>
      </c>
      <c r="C2077" s="532" t="s">
        <v>416</v>
      </c>
      <c r="D2077" s="532" t="s">
        <v>422</v>
      </c>
      <c r="E2077" s="533">
        <v>3550018</v>
      </c>
      <c r="F2077" s="533">
        <v>2125</v>
      </c>
      <c r="G2077" s="534">
        <v>34607</v>
      </c>
      <c r="H2077" s="533">
        <v>1</v>
      </c>
      <c r="I2077" s="532" t="s">
        <v>409</v>
      </c>
      <c r="J2077" s="532" t="s">
        <v>2525</v>
      </c>
      <c r="K2077" s="535">
        <v>319.55</v>
      </c>
      <c r="L2077" s="536"/>
      <c r="M2077" s="537" t="s">
        <v>151</v>
      </c>
      <c r="N2077" s="537" t="s">
        <v>153</v>
      </c>
      <c r="O2077" s="538">
        <f t="shared" si="33"/>
        <v>319.55</v>
      </c>
    </row>
    <row r="2078" spans="1:15" s="225" customFormat="1" ht="31.5">
      <c r="A2078" s="532" t="s">
        <v>406</v>
      </c>
      <c r="B2078" s="533">
        <v>355</v>
      </c>
      <c r="C2078" s="532" t="s">
        <v>416</v>
      </c>
      <c r="D2078" s="532" t="s">
        <v>423</v>
      </c>
      <c r="E2078" s="533">
        <v>3550019</v>
      </c>
      <c r="F2078" s="533">
        <v>2268</v>
      </c>
      <c r="G2078" s="534">
        <v>31746</v>
      </c>
      <c r="H2078" s="533">
        <v>1</v>
      </c>
      <c r="I2078" s="532" t="s">
        <v>409</v>
      </c>
      <c r="J2078" s="532" t="s">
        <v>2526</v>
      </c>
      <c r="K2078" s="535">
        <v>152.33000000000001</v>
      </c>
      <c r="L2078" s="536"/>
      <c r="M2078" s="537" t="s">
        <v>151</v>
      </c>
      <c r="N2078" s="537" t="s">
        <v>153</v>
      </c>
      <c r="O2078" s="538">
        <f t="shared" si="33"/>
        <v>152.33000000000001</v>
      </c>
    </row>
    <row r="2079" spans="1:15" s="225" customFormat="1" ht="31.5">
      <c r="A2079" s="532" t="s">
        <v>406</v>
      </c>
      <c r="B2079" s="533">
        <v>355</v>
      </c>
      <c r="C2079" s="532" t="s">
        <v>416</v>
      </c>
      <c r="D2079" s="532" t="s">
        <v>423</v>
      </c>
      <c r="E2079" s="533">
        <v>3550019</v>
      </c>
      <c r="F2079" s="533">
        <v>2276</v>
      </c>
      <c r="G2079" s="534">
        <v>32812</v>
      </c>
      <c r="H2079" s="533">
        <v>4</v>
      </c>
      <c r="I2079" s="532" t="s">
        <v>409</v>
      </c>
      <c r="J2079" s="532" t="s">
        <v>2524</v>
      </c>
      <c r="K2079" s="535">
        <v>51.53</v>
      </c>
      <c r="L2079" s="536"/>
      <c r="M2079" s="537" t="s">
        <v>151</v>
      </c>
      <c r="N2079" s="537" t="s">
        <v>153</v>
      </c>
      <c r="O2079" s="538">
        <f t="shared" si="33"/>
        <v>51.53</v>
      </c>
    </row>
    <row r="2080" spans="1:15" s="225" customFormat="1" ht="31.5">
      <c r="A2080" s="532" t="s">
        <v>406</v>
      </c>
      <c r="B2080" s="533">
        <v>355</v>
      </c>
      <c r="C2080" s="532" t="s">
        <v>416</v>
      </c>
      <c r="D2080" s="532" t="s">
        <v>423</v>
      </c>
      <c r="E2080" s="533">
        <v>3550019</v>
      </c>
      <c r="F2080" s="533">
        <v>2277</v>
      </c>
      <c r="G2080" s="534">
        <v>32812</v>
      </c>
      <c r="H2080" s="533">
        <v>-11</v>
      </c>
      <c r="I2080" s="532" t="s">
        <v>409</v>
      </c>
      <c r="J2080" s="532" t="s">
        <v>2524</v>
      </c>
      <c r="K2080" s="535">
        <v>-372.02</v>
      </c>
      <c r="L2080" s="536"/>
      <c r="M2080" s="537" t="s">
        <v>151</v>
      </c>
      <c r="N2080" s="537" t="s">
        <v>153</v>
      </c>
      <c r="O2080" s="538">
        <f t="shared" si="33"/>
        <v>-372.02</v>
      </c>
    </row>
    <row r="2081" spans="1:15" s="225" customFormat="1" ht="31.5">
      <c r="A2081" s="532" t="s">
        <v>406</v>
      </c>
      <c r="B2081" s="533">
        <v>355</v>
      </c>
      <c r="C2081" s="532" t="s">
        <v>416</v>
      </c>
      <c r="D2081" s="532" t="s">
        <v>423</v>
      </c>
      <c r="E2081" s="533">
        <v>3550019</v>
      </c>
      <c r="F2081" s="533">
        <v>2306</v>
      </c>
      <c r="G2081" s="534">
        <v>34607</v>
      </c>
      <c r="H2081" s="533">
        <v>2</v>
      </c>
      <c r="I2081" s="532" t="s">
        <v>409</v>
      </c>
      <c r="J2081" s="532" t="s">
        <v>2525</v>
      </c>
      <c r="K2081" s="535">
        <v>381.55</v>
      </c>
      <c r="L2081" s="536"/>
      <c r="M2081" s="537" t="s">
        <v>151</v>
      </c>
      <c r="N2081" s="537" t="s">
        <v>153</v>
      </c>
      <c r="O2081" s="538">
        <f t="shared" si="33"/>
        <v>381.55</v>
      </c>
    </row>
    <row r="2082" spans="1:15" s="225" customFormat="1" ht="31.5">
      <c r="A2082" s="532" t="s">
        <v>406</v>
      </c>
      <c r="B2082" s="533">
        <v>355</v>
      </c>
      <c r="C2082" s="532" t="s">
        <v>416</v>
      </c>
      <c r="D2082" s="532" t="s">
        <v>424</v>
      </c>
      <c r="E2082" s="533">
        <v>3550027</v>
      </c>
      <c r="F2082" s="533">
        <v>2424</v>
      </c>
      <c r="G2082" s="534">
        <v>32812</v>
      </c>
      <c r="H2082" s="533">
        <v>12</v>
      </c>
      <c r="I2082" s="532" t="s">
        <v>409</v>
      </c>
      <c r="J2082" s="532" t="s">
        <v>2524</v>
      </c>
      <c r="K2082" s="535">
        <v>102.57</v>
      </c>
      <c r="L2082" s="536"/>
      <c r="M2082" s="537" t="s">
        <v>151</v>
      </c>
      <c r="N2082" s="537" t="s">
        <v>153</v>
      </c>
      <c r="O2082" s="538">
        <f t="shared" si="33"/>
        <v>102.57</v>
      </c>
    </row>
    <row r="2083" spans="1:15" s="225" customFormat="1" ht="31.5">
      <c r="A2083" s="532" t="s">
        <v>406</v>
      </c>
      <c r="B2083" s="533">
        <v>355</v>
      </c>
      <c r="C2083" s="532" t="s">
        <v>416</v>
      </c>
      <c r="D2083" s="532" t="s">
        <v>424</v>
      </c>
      <c r="E2083" s="533">
        <v>3550027</v>
      </c>
      <c r="F2083" s="533">
        <v>2425</v>
      </c>
      <c r="G2083" s="534">
        <v>32812</v>
      </c>
      <c r="H2083" s="533">
        <v>-9</v>
      </c>
      <c r="I2083" s="532" t="s">
        <v>409</v>
      </c>
      <c r="J2083" s="532" t="s">
        <v>2524</v>
      </c>
      <c r="K2083" s="535">
        <v>-207.81</v>
      </c>
      <c r="L2083" s="536"/>
      <c r="M2083" s="537" t="s">
        <v>151</v>
      </c>
      <c r="N2083" s="537" t="s">
        <v>153</v>
      </c>
      <c r="O2083" s="538">
        <f t="shared" si="33"/>
        <v>-207.81</v>
      </c>
    </row>
    <row r="2084" spans="1:15" s="225" customFormat="1" ht="47.25">
      <c r="A2084" s="532" t="s">
        <v>406</v>
      </c>
      <c r="B2084" s="533">
        <v>355</v>
      </c>
      <c r="C2084" s="532" t="s">
        <v>416</v>
      </c>
      <c r="D2084" s="532" t="s">
        <v>2527</v>
      </c>
      <c r="E2084" s="533">
        <v>3550032</v>
      </c>
      <c r="F2084" s="533">
        <v>8589</v>
      </c>
      <c r="G2084" s="534">
        <v>36311</v>
      </c>
      <c r="H2084" s="539"/>
      <c r="I2084" s="532" t="s">
        <v>409</v>
      </c>
      <c r="J2084" s="532" t="s">
        <v>2528</v>
      </c>
      <c r="K2084" s="535">
        <v>2884</v>
      </c>
      <c r="L2084" s="536"/>
      <c r="M2084" s="537" t="s">
        <v>151</v>
      </c>
      <c r="N2084" s="537" t="s">
        <v>153</v>
      </c>
      <c r="O2084" s="538">
        <f t="shared" si="33"/>
        <v>2884</v>
      </c>
    </row>
    <row r="2085" spans="1:15" s="225" customFormat="1" ht="47.25">
      <c r="A2085" s="532" t="s">
        <v>406</v>
      </c>
      <c r="B2085" s="533">
        <v>355</v>
      </c>
      <c r="C2085" s="532" t="s">
        <v>416</v>
      </c>
      <c r="D2085" s="532" t="s">
        <v>2527</v>
      </c>
      <c r="E2085" s="533">
        <v>3550032</v>
      </c>
      <c r="F2085" s="533">
        <v>13131</v>
      </c>
      <c r="G2085" s="534">
        <v>39447</v>
      </c>
      <c r="H2085" s="533">
        <v>54</v>
      </c>
      <c r="I2085" s="532" t="s">
        <v>409</v>
      </c>
      <c r="J2085" s="532" t="s">
        <v>419</v>
      </c>
      <c r="K2085" s="535">
        <v>97571.01</v>
      </c>
      <c r="L2085" s="536"/>
      <c r="M2085" s="537" t="s">
        <v>151</v>
      </c>
      <c r="N2085" s="537" t="s">
        <v>153</v>
      </c>
      <c r="O2085" s="538">
        <f t="shared" si="33"/>
        <v>97571.01</v>
      </c>
    </row>
    <row r="2086" spans="1:15" s="225" customFormat="1" ht="47.25">
      <c r="A2086" s="532" t="s">
        <v>406</v>
      </c>
      <c r="B2086" s="533">
        <v>355</v>
      </c>
      <c r="C2086" s="532" t="s">
        <v>416</v>
      </c>
      <c r="D2086" s="532" t="s">
        <v>2527</v>
      </c>
      <c r="E2086" s="533">
        <v>3550032</v>
      </c>
      <c r="F2086" s="533">
        <v>13132</v>
      </c>
      <c r="G2086" s="534">
        <v>39447</v>
      </c>
      <c r="H2086" s="533">
        <v>132</v>
      </c>
      <c r="I2086" s="532" t="s">
        <v>409</v>
      </c>
      <c r="J2086" s="532" t="s">
        <v>420</v>
      </c>
      <c r="K2086" s="535">
        <v>97558.79</v>
      </c>
      <c r="L2086" s="536"/>
      <c r="M2086" s="537" t="s">
        <v>151</v>
      </c>
      <c r="N2086" s="537" t="s">
        <v>153</v>
      </c>
      <c r="O2086" s="538">
        <f t="shared" si="33"/>
        <v>97558.79</v>
      </c>
    </row>
    <row r="2087" spans="1:15" s="225" customFormat="1" ht="47.25">
      <c r="A2087" s="532" t="s">
        <v>406</v>
      </c>
      <c r="B2087" s="533">
        <v>355</v>
      </c>
      <c r="C2087" s="532" t="s">
        <v>416</v>
      </c>
      <c r="D2087" s="532" t="s">
        <v>2527</v>
      </c>
      <c r="E2087" s="533">
        <v>3550032</v>
      </c>
      <c r="F2087" s="533">
        <v>13133</v>
      </c>
      <c r="G2087" s="534">
        <v>39447</v>
      </c>
      <c r="H2087" s="533">
        <v>2</v>
      </c>
      <c r="I2087" s="532" t="s">
        <v>409</v>
      </c>
      <c r="J2087" s="532" t="s">
        <v>465</v>
      </c>
      <c r="K2087" s="535">
        <v>6022.32</v>
      </c>
      <c r="L2087" s="536"/>
      <c r="M2087" s="537" t="s">
        <v>151</v>
      </c>
      <c r="N2087" s="537" t="s">
        <v>153</v>
      </c>
      <c r="O2087" s="538">
        <f t="shared" si="33"/>
        <v>6022.32</v>
      </c>
    </row>
    <row r="2088" spans="1:15" s="225" customFormat="1" ht="47.25">
      <c r="A2088" s="532" t="s">
        <v>406</v>
      </c>
      <c r="B2088" s="533">
        <v>355</v>
      </c>
      <c r="C2088" s="532" t="s">
        <v>416</v>
      </c>
      <c r="D2088" s="532" t="s">
        <v>2527</v>
      </c>
      <c r="E2088" s="533">
        <v>3550032</v>
      </c>
      <c r="F2088" s="533">
        <v>13134</v>
      </c>
      <c r="G2088" s="534">
        <v>39447</v>
      </c>
      <c r="H2088" s="533">
        <v>550</v>
      </c>
      <c r="I2088" s="532" t="s">
        <v>409</v>
      </c>
      <c r="J2088" s="532" t="s">
        <v>2529</v>
      </c>
      <c r="K2088" s="535">
        <v>62155.95</v>
      </c>
      <c r="L2088" s="536"/>
      <c r="M2088" s="537" t="s">
        <v>151</v>
      </c>
      <c r="N2088" s="537" t="s">
        <v>153</v>
      </c>
      <c r="O2088" s="538">
        <f t="shared" si="33"/>
        <v>62155.95</v>
      </c>
    </row>
    <row r="2089" spans="1:15" s="225" customFormat="1" ht="47.25">
      <c r="A2089" s="532" t="s">
        <v>406</v>
      </c>
      <c r="B2089" s="533">
        <v>355</v>
      </c>
      <c r="C2089" s="532" t="s">
        <v>416</v>
      </c>
      <c r="D2089" s="532" t="s">
        <v>2527</v>
      </c>
      <c r="E2089" s="533">
        <v>3550032</v>
      </c>
      <c r="F2089" s="533">
        <v>13135</v>
      </c>
      <c r="G2089" s="534">
        <v>39447</v>
      </c>
      <c r="H2089" s="533">
        <v>1</v>
      </c>
      <c r="I2089" s="532" t="s">
        <v>409</v>
      </c>
      <c r="J2089" s="532" t="s">
        <v>2530</v>
      </c>
      <c r="K2089" s="535">
        <v>476.96</v>
      </c>
      <c r="L2089" s="536"/>
      <c r="M2089" s="537" t="s">
        <v>151</v>
      </c>
      <c r="N2089" s="537" t="s">
        <v>153</v>
      </c>
      <c r="O2089" s="538">
        <f t="shared" si="33"/>
        <v>476.96</v>
      </c>
    </row>
    <row r="2090" spans="1:15" s="225" customFormat="1" ht="47.25">
      <c r="A2090" s="532" t="s">
        <v>406</v>
      </c>
      <c r="B2090" s="533">
        <v>355</v>
      </c>
      <c r="C2090" s="532" t="s">
        <v>416</v>
      </c>
      <c r="D2090" s="532" t="s">
        <v>2527</v>
      </c>
      <c r="E2090" s="533">
        <v>3550032</v>
      </c>
      <c r="F2090" s="533">
        <v>13136</v>
      </c>
      <c r="G2090" s="534">
        <v>39447</v>
      </c>
      <c r="H2090" s="533">
        <v>15</v>
      </c>
      <c r="I2090" s="532" t="s">
        <v>409</v>
      </c>
      <c r="J2090" s="532" t="s">
        <v>418</v>
      </c>
      <c r="K2090" s="535">
        <v>22879.63</v>
      </c>
      <c r="L2090" s="536"/>
      <c r="M2090" s="537" t="s">
        <v>151</v>
      </c>
      <c r="N2090" s="537" t="s">
        <v>153</v>
      </c>
      <c r="O2090" s="538">
        <f t="shared" si="33"/>
        <v>22879.63</v>
      </c>
    </row>
    <row r="2091" spans="1:15" s="225" customFormat="1" ht="47.25">
      <c r="A2091" s="532" t="s">
        <v>406</v>
      </c>
      <c r="B2091" s="533">
        <v>355</v>
      </c>
      <c r="C2091" s="532" t="s">
        <v>416</v>
      </c>
      <c r="D2091" s="532" t="s">
        <v>2527</v>
      </c>
      <c r="E2091" s="533">
        <v>3550032</v>
      </c>
      <c r="F2091" s="533">
        <v>13137</v>
      </c>
      <c r="G2091" s="534">
        <v>39447</v>
      </c>
      <c r="H2091" s="533">
        <v>3</v>
      </c>
      <c r="I2091" s="532" t="s">
        <v>409</v>
      </c>
      <c r="J2091" s="532" t="s">
        <v>420</v>
      </c>
      <c r="K2091" s="535">
        <v>4476.57</v>
      </c>
      <c r="L2091" s="536"/>
      <c r="M2091" s="537" t="s">
        <v>151</v>
      </c>
      <c r="N2091" s="537" t="s">
        <v>153</v>
      </c>
      <c r="O2091" s="538">
        <f t="shared" si="33"/>
        <v>4476.57</v>
      </c>
    </row>
    <row r="2092" spans="1:15" s="225" customFormat="1" ht="47.25">
      <c r="A2092" s="532" t="s">
        <v>406</v>
      </c>
      <c r="B2092" s="533">
        <v>355</v>
      </c>
      <c r="C2092" s="532" t="s">
        <v>416</v>
      </c>
      <c r="D2092" s="532" t="s">
        <v>2527</v>
      </c>
      <c r="E2092" s="533">
        <v>3550032</v>
      </c>
      <c r="F2092" s="533">
        <v>13138</v>
      </c>
      <c r="G2092" s="534">
        <v>39447</v>
      </c>
      <c r="H2092" s="533">
        <v>10</v>
      </c>
      <c r="I2092" s="532" t="s">
        <v>409</v>
      </c>
      <c r="J2092" s="532" t="s">
        <v>421</v>
      </c>
      <c r="K2092" s="535">
        <v>31040.92</v>
      </c>
      <c r="L2092" s="536"/>
      <c r="M2092" s="537" t="s">
        <v>151</v>
      </c>
      <c r="N2092" s="537" t="s">
        <v>153</v>
      </c>
      <c r="O2092" s="538">
        <f t="shared" si="33"/>
        <v>31040.92</v>
      </c>
    </row>
    <row r="2093" spans="1:15" s="225" customFormat="1" ht="47.25">
      <c r="A2093" s="532" t="s">
        <v>406</v>
      </c>
      <c r="B2093" s="533">
        <v>355</v>
      </c>
      <c r="C2093" s="532" t="s">
        <v>416</v>
      </c>
      <c r="D2093" s="532" t="s">
        <v>2527</v>
      </c>
      <c r="E2093" s="533">
        <v>3550032</v>
      </c>
      <c r="F2093" s="533">
        <v>13139</v>
      </c>
      <c r="G2093" s="534">
        <v>39447</v>
      </c>
      <c r="H2093" s="533">
        <v>1</v>
      </c>
      <c r="I2093" s="532" t="s">
        <v>409</v>
      </c>
      <c r="J2093" s="532" t="s">
        <v>2531</v>
      </c>
      <c r="K2093" s="535">
        <v>6895.42</v>
      </c>
      <c r="L2093" s="536"/>
      <c r="M2093" s="537" t="s">
        <v>151</v>
      </c>
      <c r="N2093" s="537" t="s">
        <v>153</v>
      </c>
      <c r="O2093" s="538">
        <f t="shared" si="33"/>
        <v>6895.42</v>
      </c>
    </row>
    <row r="2094" spans="1:15" s="225" customFormat="1" ht="47.25">
      <c r="A2094" s="532" t="s">
        <v>406</v>
      </c>
      <c r="B2094" s="533">
        <v>355</v>
      </c>
      <c r="C2094" s="532" t="s">
        <v>416</v>
      </c>
      <c r="D2094" s="532" t="s">
        <v>2527</v>
      </c>
      <c r="E2094" s="533">
        <v>3550032</v>
      </c>
      <c r="F2094" s="533">
        <v>13140</v>
      </c>
      <c r="G2094" s="534">
        <v>39447</v>
      </c>
      <c r="H2094" s="533">
        <v>2</v>
      </c>
      <c r="I2094" s="532" t="s">
        <v>409</v>
      </c>
      <c r="J2094" s="532" t="s">
        <v>417</v>
      </c>
      <c r="K2094" s="535">
        <v>2907.56</v>
      </c>
      <c r="L2094" s="536"/>
      <c r="M2094" s="537" t="s">
        <v>151</v>
      </c>
      <c r="N2094" s="537" t="s">
        <v>153</v>
      </c>
      <c r="O2094" s="538">
        <f t="shared" si="33"/>
        <v>2907.56</v>
      </c>
    </row>
    <row r="2095" spans="1:15" s="225" customFormat="1" ht="47.25">
      <c r="A2095" s="532" t="s">
        <v>406</v>
      </c>
      <c r="B2095" s="533">
        <v>355</v>
      </c>
      <c r="C2095" s="532" t="s">
        <v>416</v>
      </c>
      <c r="D2095" s="532" t="s">
        <v>2527</v>
      </c>
      <c r="E2095" s="533">
        <v>3550032</v>
      </c>
      <c r="F2095" s="533">
        <v>13141</v>
      </c>
      <c r="G2095" s="534">
        <v>39447</v>
      </c>
      <c r="H2095" s="533">
        <v>3</v>
      </c>
      <c r="I2095" s="532" t="s">
        <v>409</v>
      </c>
      <c r="J2095" s="532" t="s">
        <v>459</v>
      </c>
      <c r="K2095" s="535">
        <v>10471.26</v>
      </c>
      <c r="L2095" s="536"/>
      <c r="M2095" s="537" t="s">
        <v>151</v>
      </c>
      <c r="N2095" s="537" t="s">
        <v>153</v>
      </c>
      <c r="O2095" s="538">
        <f t="shared" si="33"/>
        <v>10471.26</v>
      </c>
    </row>
    <row r="2096" spans="1:15" s="225" customFormat="1" ht="47.25">
      <c r="A2096" s="532" t="s">
        <v>406</v>
      </c>
      <c r="B2096" s="533">
        <v>355</v>
      </c>
      <c r="C2096" s="532" t="s">
        <v>416</v>
      </c>
      <c r="D2096" s="532" t="s">
        <v>2527</v>
      </c>
      <c r="E2096" s="533">
        <v>3550032</v>
      </c>
      <c r="F2096" s="533">
        <v>13142</v>
      </c>
      <c r="G2096" s="534">
        <v>39447</v>
      </c>
      <c r="H2096" s="533">
        <v>5</v>
      </c>
      <c r="I2096" s="532" t="s">
        <v>409</v>
      </c>
      <c r="J2096" s="532" t="s">
        <v>438</v>
      </c>
      <c r="K2096" s="535">
        <v>15594.53</v>
      </c>
      <c r="L2096" s="536"/>
      <c r="M2096" s="537" t="s">
        <v>151</v>
      </c>
      <c r="N2096" s="537" t="s">
        <v>153</v>
      </c>
      <c r="O2096" s="538">
        <f t="shared" si="33"/>
        <v>15594.53</v>
      </c>
    </row>
    <row r="2097" spans="1:15" s="225" customFormat="1" ht="47.25">
      <c r="A2097" s="532" t="s">
        <v>406</v>
      </c>
      <c r="B2097" s="533">
        <v>355</v>
      </c>
      <c r="C2097" s="532" t="s">
        <v>416</v>
      </c>
      <c r="D2097" s="532" t="s">
        <v>2527</v>
      </c>
      <c r="E2097" s="533">
        <v>3550032</v>
      </c>
      <c r="F2097" s="533">
        <v>13143</v>
      </c>
      <c r="G2097" s="534">
        <v>39447</v>
      </c>
      <c r="H2097" s="533">
        <v>3</v>
      </c>
      <c r="I2097" s="532" t="s">
        <v>409</v>
      </c>
      <c r="J2097" s="532" t="s">
        <v>437</v>
      </c>
      <c r="K2097" s="535">
        <v>4857.49</v>
      </c>
      <c r="L2097" s="536"/>
      <c r="M2097" s="537" t="s">
        <v>151</v>
      </c>
      <c r="N2097" s="537" t="s">
        <v>153</v>
      </c>
      <c r="O2097" s="538">
        <f t="shared" si="33"/>
        <v>4857.49</v>
      </c>
    </row>
    <row r="2098" spans="1:15" s="225" customFormat="1" ht="47.25">
      <c r="A2098" s="532" t="s">
        <v>406</v>
      </c>
      <c r="B2098" s="533">
        <v>355</v>
      </c>
      <c r="C2098" s="532" t="s">
        <v>416</v>
      </c>
      <c r="D2098" s="532" t="s">
        <v>2527</v>
      </c>
      <c r="E2098" s="533">
        <v>3550032</v>
      </c>
      <c r="F2098" s="533">
        <v>13144</v>
      </c>
      <c r="G2098" s="534">
        <v>39447</v>
      </c>
      <c r="H2098" s="533">
        <v>1</v>
      </c>
      <c r="I2098" s="532" t="s">
        <v>409</v>
      </c>
      <c r="J2098" s="532" t="s">
        <v>2532</v>
      </c>
      <c r="K2098" s="535">
        <v>152649.93</v>
      </c>
      <c r="L2098" s="536"/>
      <c r="M2098" s="537" t="s">
        <v>151</v>
      </c>
      <c r="N2098" s="537" t="s">
        <v>153</v>
      </c>
      <c r="O2098" s="538">
        <f t="shared" si="33"/>
        <v>152649.93</v>
      </c>
    </row>
    <row r="2099" spans="1:15" s="225" customFormat="1" ht="63">
      <c r="A2099" s="532" t="s">
        <v>406</v>
      </c>
      <c r="B2099" s="533">
        <v>355</v>
      </c>
      <c r="C2099" s="532" t="s">
        <v>416</v>
      </c>
      <c r="D2099" s="532" t="s">
        <v>2527</v>
      </c>
      <c r="E2099" s="533">
        <v>3550032</v>
      </c>
      <c r="F2099" s="533">
        <v>13147</v>
      </c>
      <c r="G2099" s="534">
        <v>39447</v>
      </c>
      <c r="H2099" s="533">
        <v>1</v>
      </c>
      <c r="I2099" s="532" t="s">
        <v>409</v>
      </c>
      <c r="J2099" s="532" t="s">
        <v>2533</v>
      </c>
      <c r="K2099" s="535">
        <v>26772.05</v>
      </c>
      <c r="L2099" s="536"/>
      <c r="M2099" s="537" t="s">
        <v>151</v>
      </c>
      <c r="N2099" s="537" t="s">
        <v>153</v>
      </c>
      <c r="O2099" s="538">
        <f t="shared" si="33"/>
        <v>26772.05</v>
      </c>
    </row>
    <row r="2100" spans="1:15" s="225" customFormat="1" ht="63">
      <c r="A2100" s="532" t="s">
        <v>406</v>
      </c>
      <c r="B2100" s="533">
        <v>355</v>
      </c>
      <c r="C2100" s="532" t="s">
        <v>416</v>
      </c>
      <c r="D2100" s="532" t="s">
        <v>2527</v>
      </c>
      <c r="E2100" s="533">
        <v>3550032</v>
      </c>
      <c r="F2100" s="533">
        <v>13194</v>
      </c>
      <c r="G2100" s="534">
        <v>39447</v>
      </c>
      <c r="H2100" s="533">
        <v>1</v>
      </c>
      <c r="I2100" s="532" t="s">
        <v>409</v>
      </c>
      <c r="J2100" s="532" t="s">
        <v>2534</v>
      </c>
      <c r="K2100" s="535">
        <v>404531.81</v>
      </c>
      <c r="L2100" s="536"/>
      <c r="M2100" s="537" t="s">
        <v>151</v>
      </c>
      <c r="N2100" s="537" t="s">
        <v>153</v>
      </c>
      <c r="O2100" s="538">
        <f t="shared" si="33"/>
        <v>404531.81</v>
      </c>
    </row>
    <row r="2101" spans="1:15" s="225" customFormat="1" ht="47.25">
      <c r="A2101" s="532" t="s">
        <v>406</v>
      </c>
      <c r="B2101" s="533">
        <v>355</v>
      </c>
      <c r="C2101" s="532" t="s">
        <v>416</v>
      </c>
      <c r="D2101" s="532" t="s">
        <v>2527</v>
      </c>
      <c r="E2101" s="533">
        <v>3550032</v>
      </c>
      <c r="F2101" s="533">
        <v>13278</v>
      </c>
      <c r="G2101" s="534">
        <v>39813</v>
      </c>
      <c r="H2101" s="533">
        <v>-5</v>
      </c>
      <c r="I2101" s="532" t="s">
        <v>409</v>
      </c>
      <c r="J2101" s="532" t="s">
        <v>2176</v>
      </c>
      <c r="K2101" s="535">
        <v>-9000</v>
      </c>
      <c r="L2101" s="536"/>
      <c r="M2101" s="537" t="s">
        <v>151</v>
      </c>
      <c r="N2101" s="537" t="s">
        <v>153</v>
      </c>
      <c r="O2101" s="538">
        <f t="shared" si="33"/>
        <v>-9000</v>
      </c>
    </row>
    <row r="2102" spans="1:15" s="225" customFormat="1" ht="47.25">
      <c r="A2102" s="532" t="s">
        <v>406</v>
      </c>
      <c r="B2102" s="533">
        <v>355</v>
      </c>
      <c r="C2102" s="532" t="s">
        <v>416</v>
      </c>
      <c r="D2102" s="532" t="s">
        <v>2527</v>
      </c>
      <c r="E2102" s="533">
        <v>3550032</v>
      </c>
      <c r="F2102" s="533">
        <v>13279</v>
      </c>
      <c r="G2102" s="534">
        <v>39813</v>
      </c>
      <c r="H2102" s="533">
        <v>-1</v>
      </c>
      <c r="I2102" s="532" t="s">
        <v>409</v>
      </c>
      <c r="J2102" s="532" t="s">
        <v>2535</v>
      </c>
      <c r="K2102" s="535">
        <v>-643.02</v>
      </c>
      <c r="L2102" s="536"/>
      <c r="M2102" s="537" t="s">
        <v>151</v>
      </c>
      <c r="N2102" s="537" t="s">
        <v>153</v>
      </c>
      <c r="O2102" s="538">
        <f t="shared" si="33"/>
        <v>-643.02</v>
      </c>
    </row>
    <row r="2103" spans="1:15" s="225" customFormat="1" ht="47.25">
      <c r="A2103" s="532" t="s">
        <v>406</v>
      </c>
      <c r="B2103" s="533">
        <v>355</v>
      </c>
      <c r="C2103" s="532" t="s">
        <v>416</v>
      </c>
      <c r="D2103" s="532" t="s">
        <v>2527</v>
      </c>
      <c r="E2103" s="533">
        <v>3550032</v>
      </c>
      <c r="F2103" s="533">
        <v>13280</v>
      </c>
      <c r="G2103" s="534">
        <v>39813</v>
      </c>
      <c r="H2103" s="533">
        <v>1</v>
      </c>
      <c r="I2103" s="532" t="s">
        <v>409</v>
      </c>
      <c r="J2103" s="532" t="s">
        <v>2536</v>
      </c>
      <c r="K2103" s="535">
        <v>5898.36</v>
      </c>
      <c r="L2103" s="536"/>
      <c r="M2103" s="537" t="s">
        <v>151</v>
      </c>
      <c r="N2103" s="537" t="s">
        <v>153</v>
      </c>
      <c r="O2103" s="538">
        <f t="shared" si="33"/>
        <v>5898.36</v>
      </c>
    </row>
    <row r="2104" spans="1:15" s="225" customFormat="1" ht="47.25">
      <c r="A2104" s="532" t="s">
        <v>406</v>
      </c>
      <c r="B2104" s="533">
        <v>355</v>
      </c>
      <c r="C2104" s="532" t="s">
        <v>416</v>
      </c>
      <c r="D2104" s="532" t="s">
        <v>2527</v>
      </c>
      <c r="E2104" s="533">
        <v>3550032</v>
      </c>
      <c r="F2104" s="533">
        <v>13482</v>
      </c>
      <c r="G2104" s="534">
        <v>40178</v>
      </c>
      <c r="H2104" s="533">
        <v>1</v>
      </c>
      <c r="I2104" s="532" t="s">
        <v>409</v>
      </c>
      <c r="J2104" s="532" t="s">
        <v>2537</v>
      </c>
      <c r="K2104" s="535">
        <v>3285.7</v>
      </c>
      <c r="L2104" s="536"/>
      <c r="M2104" s="537" t="s">
        <v>151</v>
      </c>
      <c r="N2104" s="537" t="s">
        <v>153</v>
      </c>
      <c r="O2104" s="538">
        <f t="shared" si="33"/>
        <v>3285.7</v>
      </c>
    </row>
    <row r="2105" spans="1:15" s="225" customFormat="1" ht="47.25">
      <c r="A2105" s="532" t="s">
        <v>406</v>
      </c>
      <c r="B2105" s="533">
        <v>355</v>
      </c>
      <c r="C2105" s="532" t="s">
        <v>416</v>
      </c>
      <c r="D2105" s="532" t="s">
        <v>2527</v>
      </c>
      <c r="E2105" s="533">
        <v>3550032</v>
      </c>
      <c r="F2105" s="533">
        <v>13593</v>
      </c>
      <c r="G2105" s="534">
        <v>40482</v>
      </c>
      <c r="H2105" s="533">
        <v>1</v>
      </c>
      <c r="I2105" s="532" t="s">
        <v>409</v>
      </c>
      <c r="J2105" s="532" t="s">
        <v>2538</v>
      </c>
      <c r="K2105" s="535">
        <v>10628.95</v>
      </c>
      <c r="L2105" s="536"/>
      <c r="M2105" s="537" t="s">
        <v>151</v>
      </c>
      <c r="N2105" s="537" t="s">
        <v>153</v>
      </c>
      <c r="O2105" s="538">
        <f t="shared" si="33"/>
        <v>10628.95</v>
      </c>
    </row>
    <row r="2106" spans="1:15" s="225" customFormat="1" ht="47.25">
      <c r="A2106" s="532" t="s">
        <v>406</v>
      </c>
      <c r="B2106" s="533">
        <v>355</v>
      </c>
      <c r="C2106" s="532" t="s">
        <v>416</v>
      </c>
      <c r="D2106" s="532" t="s">
        <v>2539</v>
      </c>
      <c r="E2106" s="533">
        <v>3550041</v>
      </c>
      <c r="F2106" s="533">
        <v>9647</v>
      </c>
      <c r="G2106" s="534">
        <v>37011</v>
      </c>
      <c r="H2106" s="539"/>
      <c r="I2106" s="532" t="s">
        <v>409</v>
      </c>
      <c r="J2106" s="532" t="s">
        <v>2540</v>
      </c>
      <c r="K2106" s="535">
        <v>353.18</v>
      </c>
      <c r="L2106" s="536"/>
      <c r="M2106" s="537" t="s">
        <v>151</v>
      </c>
      <c r="N2106" s="537" t="s">
        <v>153</v>
      </c>
      <c r="O2106" s="538">
        <f t="shared" si="33"/>
        <v>353.18</v>
      </c>
    </row>
    <row r="2107" spans="1:15" s="225" customFormat="1" ht="47.25">
      <c r="A2107" s="532" t="s">
        <v>406</v>
      </c>
      <c r="B2107" s="533">
        <v>355</v>
      </c>
      <c r="C2107" s="532" t="s">
        <v>416</v>
      </c>
      <c r="D2107" s="532" t="s">
        <v>2539</v>
      </c>
      <c r="E2107" s="533">
        <v>3550041</v>
      </c>
      <c r="F2107" s="533">
        <v>9648</v>
      </c>
      <c r="G2107" s="534">
        <v>37011</v>
      </c>
      <c r="H2107" s="533">
        <v>40</v>
      </c>
      <c r="I2107" s="532" t="s">
        <v>409</v>
      </c>
      <c r="J2107" s="532" t="s">
        <v>2541</v>
      </c>
      <c r="K2107" s="535">
        <v>6094.16</v>
      </c>
      <c r="L2107" s="536"/>
      <c r="M2107" s="537" t="s">
        <v>151</v>
      </c>
      <c r="N2107" s="537" t="s">
        <v>153</v>
      </c>
      <c r="O2107" s="538">
        <f t="shared" si="33"/>
        <v>6094.16</v>
      </c>
    </row>
    <row r="2108" spans="1:15" s="225" customFormat="1" ht="47.25">
      <c r="A2108" s="532" t="s">
        <v>406</v>
      </c>
      <c r="B2108" s="533">
        <v>355</v>
      </c>
      <c r="C2108" s="532" t="s">
        <v>416</v>
      </c>
      <c r="D2108" s="532" t="s">
        <v>2539</v>
      </c>
      <c r="E2108" s="533">
        <v>3550041</v>
      </c>
      <c r="F2108" s="533">
        <v>9649</v>
      </c>
      <c r="G2108" s="534">
        <v>37011</v>
      </c>
      <c r="H2108" s="533">
        <v>9</v>
      </c>
      <c r="I2108" s="532" t="s">
        <v>409</v>
      </c>
      <c r="J2108" s="532" t="s">
        <v>2137</v>
      </c>
      <c r="K2108" s="535">
        <v>17141.11</v>
      </c>
      <c r="L2108" s="536"/>
      <c r="M2108" s="537" t="s">
        <v>151</v>
      </c>
      <c r="N2108" s="537" t="s">
        <v>153</v>
      </c>
      <c r="O2108" s="538">
        <f t="shared" si="33"/>
        <v>17141.11</v>
      </c>
    </row>
    <row r="2109" spans="1:15" s="225" customFormat="1" ht="47.25">
      <c r="A2109" s="532" t="s">
        <v>406</v>
      </c>
      <c r="B2109" s="533">
        <v>355</v>
      </c>
      <c r="C2109" s="532" t="s">
        <v>416</v>
      </c>
      <c r="D2109" s="532" t="s">
        <v>2539</v>
      </c>
      <c r="E2109" s="533">
        <v>3550041</v>
      </c>
      <c r="F2109" s="533">
        <v>9650</v>
      </c>
      <c r="G2109" s="534">
        <v>37011</v>
      </c>
      <c r="H2109" s="533">
        <v>1</v>
      </c>
      <c r="I2109" s="532" t="s">
        <v>409</v>
      </c>
      <c r="J2109" s="532" t="s">
        <v>2542</v>
      </c>
      <c r="K2109" s="535">
        <v>2272.9899999999998</v>
      </c>
      <c r="L2109" s="536"/>
      <c r="M2109" s="537" t="s">
        <v>151</v>
      </c>
      <c r="N2109" s="537" t="s">
        <v>153</v>
      </c>
      <c r="O2109" s="538">
        <f t="shared" si="33"/>
        <v>2272.9899999999998</v>
      </c>
    </row>
    <row r="2110" spans="1:15" s="225" customFormat="1" ht="47.25">
      <c r="A2110" s="532" t="s">
        <v>406</v>
      </c>
      <c r="B2110" s="533">
        <v>355</v>
      </c>
      <c r="C2110" s="532" t="s">
        <v>416</v>
      </c>
      <c r="D2110" s="532" t="s">
        <v>2539</v>
      </c>
      <c r="E2110" s="533">
        <v>3550041</v>
      </c>
      <c r="F2110" s="533">
        <v>9651</v>
      </c>
      <c r="G2110" s="534">
        <v>37011</v>
      </c>
      <c r="H2110" s="533">
        <v>1</v>
      </c>
      <c r="I2110" s="532" t="s">
        <v>409</v>
      </c>
      <c r="J2110" s="532" t="s">
        <v>2543</v>
      </c>
      <c r="K2110" s="535">
        <v>2674.52</v>
      </c>
      <c r="L2110" s="536"/>
      <c r="M2110" s="537" t="s">
        <v>151</v>
      </c>
      <c r="N2110" s="537" t="s">
        <v>153</v>
      </c>
      <c r="O2110" s="538">
        <f t="shared" si="33"/>
        <v>2674.52</v>
      </c>
    </row>
    <row r="2111" spans="1:15" s="225" customFormat="1" ht="47.25">
      <c r="A2111" s="532" t="s">
        <v>406</v>
      </c>
      <c r="B2111" s="533">
        <v>355</v>
      </c>
      <c r="C2111" s="532" t="s">
        <v>416</v>
      </c>
      <c r="D2111" s="532" t="s">
        <v>2539</v>
      </c>
      <c r="E2111" s="533">
        <v>3550041</v>
      </c>
      <c r="F2111" s="533">
        <v>9652</v>
      </c>
      <c r="G2111" s="534">
        <v>37011</v>
      </c>
      <c r="H2111" s="533">
        <v>1</v>
      </c>
      <c r="I2111" s="532" t="s">
        <v>409</v>
      </c>
      <c r="J2111" s="532" t="s">
        <v>2544</v>
      </c>
      <c r="K2111" s="535">
        <v>2483.13</v>
      </c>
      <c r="L2111" s="536"/>
      <c r="M2111" s="537" t="s">
        <v>151</v>
      </c>
      <c r="N2111" s="537" t="s">
        <v>153</v>
      </c>
      <c r="O2111" s="538">
        <f t="shared" si="33"/>
        <v>2483.13</v>
      </c>
    </row>
    <row r="2112" spans="1:15" s="225" customFormat="1" ht="47.25">
      <c r="A2112" s="532" t="s">
        <v>406</v>
      </c>
      <c r="B2112" s="533">
        <v>355</v>
      </c>
      <c r="C2112" s="532" t="s">
        <v>416</v>
      </c>
      <c r="D2112" s="532" t="s">
        <v>2539</v>
      </c>
      <c r="E2112" s="533">
        <v>3550041</v>
      </c>
      <c r="F2112" s="533">
        <v>9653</v>
      </c>
      <c r="G2112" s="534">
        <v>37011</v>
      </c>
      <c r="H2112" s="533">
        <v>2</v>
      </c>
      <c r="I2112" s="532" t="s">
        <v>409</v>
      </c>
      <c r="J2112" s="532" t="s">
        <v>2545</v>
      </c>
      <c r="K2112" s="535">
        <v>1404.27</v>
      </c>
      <c r="L2112" s="536"/>
      <c r="M2112" s="537" t="s">
        <v>151</v>
      </c>
      <c r="N2112" s="537" t="s">
        <v>153</v>
      </c>
      <c r="O2112" s="538">
        <f t="shared" si="33"/>
        <v>1404.27</v>
      </c>
    </row>
    <row r="2113" spans="1:15" s="225" customFormat="1" ht="47.25">
      <c r="A2113" s="532" t="s">
        <v>406</v>
      </c>
      <c r="B2113" s="533">
        <v>355</v>
      </c>
      <c r="C2113" s="532" t="s">
        <v>416</v>
      </c>
      <c r="D2113" s="532" t="s">
        <v>2539</v>
      </c>
      <c r="E2113" s="533">
        <v>3550041</v>
      </c>
      <c r="F2113" s="533">
        <v>9654</v>
      </c>
      <c r="G2113" s="534">
        <v>37011</v>
      </c>
      <c r="H2113" s="533">
        <v>1</v>
      </c>
      <c r="I2113" s="532" t="s">
        <v>409</v>
      </c>
      <c r="J2113" s="532" t="s">
        <v>2487</v>
      </c>
      <c r="K2113" s="535">
        <v>597.41999999999996</v>
      </c>
      <c r="L2113" s="536"/>
      <c r="M2113" s="537" t="s">
        <v>151</v>
      </c>
      <c r="N2113" s="537" t="s">
        <v>153</v>
      </c>
      <c r="O2113" s="538">
        <f t="shared" si="33"/>
        <v>597.41999999999996</v>
      </c>
    </row>
    <row r="2114" spans="1:15" s="225" customFormat="1" ht="47.25">
      <c r="A2114" s="532" t="s">
        <v>406</v>
      </c>
      <c r="B2114" s="533">
        <v>355</v>
      </c>
      <c r="C2114" s="532" t="s">
        <v>416</v>
      </c>
      <c r="D2114" s="532" t="s">
        <v>2539</v>
      </c>
      <c r="E2114" s="533">
        <v>3550041</v>
      </c>
      <c r="F2114" s="533">
        <v>9655</v>
      </c>
      <c r="G2114" s="534">
        <v>37011</v>
      </c>
      <c r="H2114" s="533">
        <v>16</v>
      </c>
      <c r="I2114" s="532" t="s">
        <v>409</v>
      </c>
      <c r="J2114" s="532" t="s">
        <v>2546</v>
      </c>
      <c r="K2114" s="535">
        <v>74.510000000000005</v>
      </c>
      <c r="L2114" s="536"/>
      <c r="M2114" s="537" t="s">
        <v>151</v>
      </c>
      <c r="N2114" s="537" t="s">
        <v>153</v>
      </c>
      <c r="O2114" s="538">
        <f t="shared" si="33"/>
        <v>74.510000000000005</v>
      </c>
    </row>
    <row r="2115" spans="1:15" s="225" customFormat="1" ht="47.25">
      <c r="A2115" s="532" t="s">
        <v>406</v>
      </c>
      <c r="B2115" s="533">
        <v>355</v>
      </c>
      <c r="C2115" s="532" t="s">
        <v>416</v>
      </c>
      <c r="D2115" s="532" t="s">
        <v>2539</v>
      </c>
      <c r="E2115" s="533">
        <v>3550041</v>
      </c>
      <c r="F2115" s="533">
        <v>9656</v>
      </c>
      <c r="G2115" s="534">
        <v>37011</v>
      </c>
      <c r="H2115" s="533">
        <v>39</v>
      </c>
      <c r="I2115" s="532" t="s">
        <v>409</v>
      </c>
      <c r="J2115" s="532" t="s">
        <v>2547</v>
      </c>
      <c r="K2115" s="535">
        <v>676.51</v>
      </c>
      <c r="L2115" s="536"/>
      <c r="M2115" s="537" t="s">
        <v>151</v>
      </c>
      <c r="N2115" s="537" t="s">
        <v>153</v>
      </c>
      <c r="O2115" s="538">
        <f t="shared" si="33"/>
        <v>676.51</v>
      </c>
    </row>
    <row r="2116" spans="1:15" s="225" customFormat="1" ht="47.25">
      <c r="A2116" s="532" t="s">
        <v>406</v>
      </c>
      <c r="B2116" s="533">
        <v>355</v>
      </c>
      <c r="C2116" s="532" t="s">
        <v>416</v>
      </c>
      <c r="D2116" s="532" t="s">
        <v>2539</v>
      </c>
      <c r="E2116" s="533">
        <v>3550041</v>
      </c>
      <c r="F2116" s="533">
        <v>9657</v>
      </c>
      <c r="G2116" s="534">
        <v>37011</v>
      </c>
      <c r="H2116" s="533">
        <v>24</v>
      </c>
      <c r="I2116" s="532" t="s">
        <v>409</v>
      </c>
      <c r="J2116" s="532" t="s">
        <v>2463</v>
      </c>
      <c r="K2116" s="535">
        <v>992.31</v>
      </c>
      <c r="L2116" s="536"/>
      <c r="M2116" s="537" t="s">
        <v>151</v>
      </c>
      <c r="N2116" s="537" t="s">
        <v>153</v>
      </c>
      <c r="O2116" s="538">
        <f t="shared" si="33"/>
        <v>992.31</v>
      </c>
    </row>
    <row r="2117" spans="1:15" s="225" customFormat="1" ht="47.25">
      <c r="A2117" s="532" t="s">
        <v>406</v>
      </c>
      <c r="B2117" s="533">
        <v>355</v>
      </c>
      <c r="C2117" s="532" t="s">
        <v>416</v>
      </c>
      <c r="D2117" s="532" t="s">
        <v>2539</v>
      </c>
      <c r="E2117" s="533">
        <v>3550041</v>
      </c>
      <c r="F2117" s="533">
        <v>9658</v>
      </c>
      <c r="G2117" s="534">
        <v>37011</v>
      </c>
      <c r="H2117" s="533">
        <v>38</v>
      </c>
      <c r="I2117" s="532" t="s">
        <v>409</v>
      </c>
      <c r="J2117" s="532" t="s">
        <v>2548</v>
      </c>
      <c r="K2117" s="535">
        <v>416.8</v>
      </c>
      <c r="L2117" s="536"/>
      <c r="M2117" s="537" t="s">
        <v>151</v>
      </c>
      <c r="N2117" s="537" t="s">
        <v>153</v>
      </c>
      <c r="O2117" s="538">
        <f t="shared" si="33"/>
        <v>416.8</v>
      </c>
    </row>
    <row r="2118" spans="1:15" s="225" customFormat="1" ht="47.25">
      <c r="A2118" s="532" t="s">
        <v>406</v>
      </c>
      <c r="B2118" s="533">
        <v>355</v>
      </c>
      <c r="C2118" s="532" t="s">
        <v>416</v>
      </c>
      <c r="D2118" s="532" t="s">
        <v>2539</v>
      </c>
      <c r="E2118" s="533">
        <v>3550041</v>
      </c>
      <c r="F2118" s="533">
        <v>9659</v>
      </c>
      <c r="G2118" s="534">
        <v>37011</v>
      </c>
      <c r="H2118" s="533">
        <v>12</v>
      </c>
      <c r="I2118" s="532" t="s">
        <v>409</v>
      </c>
      <c r="J2118" s="532" t="s">
        <v>2549</v>
      </c>
      <c r="K2118" s="535">
        <v>441.6</v>
      </c>
      <c r="L2118" s="536"/>
      <c r="M2118" s="537" t="s">
        <v>151</v>
      </c>
      <c r="N2118" s="537" t="s">
        <v>153</v>
      </c>
      <c r="O2118" s="538">
        <f t="shared" si="33"/>
        <v>441.6</v>
      </c>
    </row>
    <row r="2119" spans="1:15" s="225" customFormat="1" ht="47.25">
      <c r="A2119" s="532" t="s">
        <v>406</v>
      </c>
      <c r="B2119" s="533">
        <v>355</v>
      </c>
      <c r="C2119" s="532" t="s">
        <v>416</v>
      </c>
      <c r="D2119" s="532" t="s">
        <v>2539</v>
      </c>
      <c r="E2119" s="533">
        <v>3550041</v>
      </c>
      <c r="F2119" s="533">
        <v>9660</v>
      </c>
      <c r="G2119" s="534">
        <v>37011</v>
      </c>
      <c r="H2119" s="533">
        <v>3</v>
      </c>
      <c r="I2119" s="532" t="s">
        <v>409</v>
      </c>
      <c r="J2119" s="532" t="s">
        <v>2550</v>
      </c>
      <c r="K2119" s="535">
        <v>112.8</v>
      </c>
      <c r="L2119" s="536"/>
      <c r="M2119" s="537" t="s">
        <v>151</v>
      </c>
      <c r="N2119" s="537" t="s">
        <v>153</v>
      </c>
      <c r="O2119" s="538">
        <f t="shared" si="33"/>
        <v>112.8</v>
      </c>
    </row>
    <row r="2120" spans="1:15" s="225" customFormat="1" ht="47.25">
      <c r="A2120" s="532" t="s">
        <v>406</v>
      </c>
      <c r="B2120" s="533">
        <v>355</v>
      </c>
      <c r="C2120" s="532" t="s">
        <v>416</v>
      </c>
      <c r="D2120" s="532" t="s">
        <v>2539</v>
      </c>
      <c r="E2120" s="533">
        <v>3550041</v>
      </c>
      <c r="F2120" s="533">
        <v>9661</v>
      </c>
      <c r="G2120" s="534">
        <v>37011</v>
      </c>
      <c r="H2120" s="533">
        <v>26</v>
      </c>
      <c r="I2120" s="532" t="s">
        <v>409</v>
      </c>
      <c r="J2120" s="532" t="s">
        <v>2551</v>
      </c>
      <c r="K2120" s="535">
        <v>574.72</v>
      </c>
      <c r="L2120" s="536"/>
      <c r="M2120" s="537" t="s">
        <v>151</v>
      </c>
      <c r="N2120" s="537" t="s">
        <v>153</v>
      </c>
      <c r="O2120" s="538">
        <f t="shared" si="33"/>
        <v>574.72</v>
      </c>
    </row>
    <row r="2121" spans="1:15" s="225" customFormat="1" ht="47.25">
      <c r="A2121" s="532" t="s">
        <v>406</v>
      </c>
      <c r="B2121" s="533">
        <v>355</v>
      </c>
      <c r="C2121" s="532" t="s">
        <v>416</v>
      </c>
      <c r="D2121" s="532" t="s">
        <v>2539</v>
      </c>
      <c r="E2121" s="533">
        <v>3550041</v>
      </c>
      <c r="F2121" s="533">
        <v>9662</v>
      </c>
      <c r="G2121" s="534">
        <v>37011</v>
      </c>
      <c r="H2121" s="533">
        <v>100</v>
      </c>
      <c r="I2121" s="532" t="s">
        <v>409</v>
      </c>
      <c r="J2121" s="532" t="s">
        <v>2552</v>
      </c>
      <c r="K2121" s="535">
        <v>327.69</v>
      </c>
      <c r="L2121" s="536"/>
      <c r="M2121" s="537" t="s">
        <v>151</v>
      </c>
      <c r="N2121" s="537" t="s">
        <v>153</v>
      </c>
      <c r="O2121" s="538">
        <f t="shared" si="33"/>
        <v>327.69</v>
      </c>
    </row>
    <row r="2122" spans="1:15" s="225" customFormat="1" ht="47.25">
      <c r="A2122" s="532" t="s">
        <v>406</v>
      </c>
      <c r="B2122" s="533">
        <v>355</v>
      </c>
      <c r="C2122" s="532" t="s">
        <v>416</v>
      </c>
      <c r="D2122" s="532" t="s">
        <v>2539</v>
      </c>
      <c r="E2122" s="533">
        <v>3550041</v>
      </c>
      <c r="F2122" s="533">
        <v>9663</v>
      </c>
      <c r="G2122" s="534">
        <v>37011</v>
      </c>
      <c r="H2122" s="533">
        <v>7</v>
      </c>
      <c r="I2122" s="532" t="s">
        <v>409</v>
      </c>
      <c r="J2122" s="532" t="s">
        <v>1863</v>
      </c>
      <c r="K2122" s="535">
        <v>112.48</v>
      </c>
      <c r="L2122" s="536"/>
      <c r="M2122" s="537" t="s">
        <v>151</v>
      </c>
      <c r="N2122" s="537" t="s">
        <v>153</v>
      </c>
      <c r="O2122" s="538">
        <f t="shared" si="33"/>
        <v>112.48</v>
      </c>
    </row>
    <row r="2123" spans="1:15" s="225" customFormat="1" ht="47.25">
      <c r="A2123" s="532" t="s">
        <v>406</v>
      </c>
      <c r="B2123" s="533">
        <v>355</v>
      </c>
      <c r="C2123" s="532" t="s">
        <v>416</v>
      </c>
      <c r="D2123" s="532" t="s">
        <v>2539</v>
      </c>
      <c r="E2123" s="533">
        <v>3550041</v>
      </c>
      <c r="F2123" s="533">
        <v>9664</v>
      </c>
      <c r="G2123" s="534">
        <v>37011</v>
      </c>
      <c r="H2123" s="533">
        <v>10</v>
      </c>
      <c r="I2123" s="532" t="s">
        <v>409</v>
      </c>
      <c r="J2123" s="532" t="s">
        <v>2553</v>
      </c>
      <c r="K2123" s="535">
        <v>363.79</v>
      </c>
      <c r="L2123" s="536"/>
      <c r="M2123" s="537" t="s">
        <v>151</v>
      </c>
      <c r="N2123" s="537" t="s">
        <v>153</v>
      </c>
      <c r="O2123" s="538">
        <f t="shared" si="33"/>
        <v>363.79</v>
      </c>
    </row>
    <row r="2124" spans="1:15" s="225" customFormat="1" ht="47.25">
      <c r="A2124" s="532" t="s">
        <v>406</v>
      </c>
      <c r="B2124" s="533">
        <v>355</v>
      </c>
      <c r="C2124" s="532" t="s">
        <v>416</v>
      </c>
      <c r="D2124" s="532" t="s">
        <v>2539</v>
      </c>
      <c r="E2124" s="533">
        <v>3550041</v>
      </c>
      <c r="F2124" s="533">
        <v>9665</v>
      </c>
      <c r="G2124" s="534">
        <v>37011</v>
      </c>
      <c r="H2124" s="533">
        <v>1</v>
      </c>
      <c r="I2124" s="532" t="s">
        <v>409</v>
      </c>
      <c r="J2124" s="532" t="s">
        <v>2554</v>
      </c>
      <c r="K2124" s="535">
        <v>32.14</v>
      </c>
      <c r="L2124" s="536"/>
      <c r="M2124" s="537" t="s">
        <v>151</v>
      </c>
      <c r="N2124" s="537" t="s">
        <v>153</v>
      </c>
      <c r="O2124" s="538">
        <f t="shared" si="33"/>
        <v>32.14</v>
      </c>
    </row>
    <row r="2125" spans="1:15" s="225" customFormat="1" ht="47.25">
      <c r="A2125" s="532" t="s">
        <v>406</v>
      </c>
      <c r="B2125" s="533">
        <v>355</v>
      </c>
      <c r="C2125" s="532" t="s">
        <v>416</v>
      </c>
      <c r="D2125" s="532" t="s">
        <v>2539</v>
      </c>
      <c r="E2125" s="533">
        <v>3550041</v>
      </c>
      <c r="F2125" s="533">
        <v>9666</v>
      </c>
      <c r="G2125" s="534">
        <v>37011</v>
      </c>
      <c r="H2125" s="533">
        <v>80</v>
      </c>
      <c r="I2125" s="532" t="s">
        <v>409</v>
      </c>
      <c r="J2125" s="532" t="s">
        <v>2555</v>
      </c>
      <c r="K2125" s="535">
        <v>132.41</v>
      </c>
      <c r="L2125" s="536"/>
      <c r="M2125" s="537" t="s">
        <v>151</v>
      </c>
      <c r="N2125" s="537" t="s">
        <v>153</v>
      </c>
      <c r="O2125" s="538">
        <f t="shared" si="33"/>
        <v>132.41</v>
      </c>
    </row>
    <row r="2126" spans="1:15" s="225" customFormat="1" ht="47.25">
      <c r="A2126" s="532" t="s">
        <v>406</v>
      </c>
      <c r="B2126" s="533">
        <v>355</v>
      </c>
      <c r="C2126" s="532" t="s">
        <v>416</v>
      </c>
      <c r="D2126" s="532" t="s">
        <v>2539</v>
      </c>
      <c r="E2126" s="533">
        <v>3550041</v>
      </c>
      <c r="F2126" s="533">
        <v>9667</v>
      </c>
      <c r="G2126" s="534">
        <v>37011</v>
      </c>
      <c r="H2126" s="533">
        <v>39</v>
      </c>
      <c r="I2126" s="532" t="s">
        <v>409</v>
      </c>
      <c r="J2126" s="532" t="s">
        <v>2556</v>
      </c>
      <c r="K2126" s="535">
        <v>76.989999999999995</v>
      </c>
      <c r="L2126" s="536"/>
      <c r="M2126" s="537" t="s">
        <v>151</v>
      </c>
      <c r="N2126" s="537" t="s">
        <v>153</v>
      </c>
      <c r="O2126" s="538">
        <f t="shared" si="33"/>
        <v>76.989999999999995</v>
      </c>
    </row>
    <row r="2127" spans="1:15" s="225" customFormat="1" ht="47.25">
      <c r="A2127" s="532" t="s">
        <v>406</v>
      </c>
      <c r="B2127" s="533">
        <v>355</v>
      </c>
      <c r="C2127" s="532" t="s">
        <v>416</v>
      </c>
      <c r="D2127" s="532" t="s">
        <v>2539</v>
      </c>
      <c r="E2127" s="533">
        <v>3550041</v>
      </c>
      <c r="F2127" s="533">
        <v>9668</v>
      </c>
      <c r="G2127" s="534">
        <v>37011</v>
      </c>
      <c r="H2127" s="533">
        <v>13</v>
      </c>
      <c r="I2127" s="532" t="s">
        <v>409</v>
      </c>
      <c r="J2127" s="532" t="s">
        <v>2557</v>
      </c>
      <c r="K2127" s="535">
        <v>34.54</v>
      </c>
      <c r="L2127" s="536"/>
      <c r="M2127" s="537" t="s">
        <v>151</v>
      </c>
      <c r="N2127" s="537" t="s">
        <v>153</v>
      </c>
      <c r="O2127" s="538">
        <f t="shared" si="33"/>
        <v>34.54</v>
      </c>
    </row>
    <row r="2128" spans="1:15" s="225" customFormat="1" ht="47.25">
      <c r="A2128" s="532" t="s">
        <v>406</v>
      </c>
      <c r="B2128" s="533">
        <v>355</v>
      </c>
      <c r="C2128" s="532" t="s">
        <v>416</v>
      </c>
      <c r="D2128" s="532" t="s">
        <v>2539</v>
      </c>
      <c r="E2128" s="533">
        <v>3550041</v>
      </c>
      <c r="F2128" s="533">
        <v>9669</v>
      </c>
      <c r="G2128" s="534">
        <v>37011</v>
      </c>
      <c r="H2128" s="533">
        <v>12</v>
      </c>
      <c r="I2128" s="532" t="s">
        <v>409</v>
      </c>
      <c r="J2128" s="532" t="s">
        <v>2460</v>
      </c>
      <c r="K2128" s="535">
        <v>1094.2</v>
      </c>
      <c r="L2128" s="536"/>
      <c r="M2128" s="537" t="s">
        <v>151</v>
      </c>
      <c r="N2128" s="537" t="s">
        <v>153</v>
      </c>
      <c r="O2128" s="538">
        <f t="shared" si="33"/>
        <v>1094.2</v>
      </c>
    </row>
    <row r="2129" spans="1:15" s="225" customFormat="1" ht="47.25">
      <c r="A2129" s="532" t="s">
        <v>406</v>
      </c>
      <c r="B2129" s="533">
        <v>355</v>
      </c>
      <c r="C2129" s="532" t="s">
        <v>416</v>
      </c>
      <c r="D2129" s="532" t="s">
        <v>2539</v>
      </c>
      <c r="E2129" s="533">
        <v>3550041</v>
      </c>
      <c r="F2129" s="533">
        <v>9670</v>
      </c>
      <c r="G2129" s="534">
        <v>37011</v>
      </c>
      <c r="H2129" s="533">
        <v>2</v>
      </c>
      <c r="I2129" s="532" t="s">
        <v>409</v>
      </c>
      <c r="J2129" s="532" t="s">
        <v>2459</v>
      </c>
      <c r="K2129" s="535">
        <v>173.72</v>
      </c>
      <c r="L2129" s="536"/>
      <c r="M2129" s="537" t="s">
        <v>151</v>
      </c>
      <c r="N2129" s="537" t="s">
        <v>153</v>
      </c>
      <c r="O2129" s="538">
        <f t="shared" si="33"/>
        <v>173.72</v>
      </c>
    </row>
    <row r="2130" spans="1:15" s="225" customFormat="1" ht="47.25">
      <c r="A2130" s="532" t="s">
        <v>406</v>
      </c>
      <c r="B2130" s="533">
        <v>355</v>
      </c>
      <c r="C2130" s="532" t="s">
        <v>416</v>
      </c>
      <c r="D2130" s="532" t="s">
        <v>2539</v>
      </c>
      <c r="E2130" s="533">
        <v>3550041</v>
      </c>
      <c r="F2130" s="533">
        <v>9671</v>
      </c>
      <c r="G2130" s="534">
        <v>37011</v>
      </c>
      <c r="H2130" s="533">
        <v>8</v>
      </c>
      <c r="I2130" s="532" t="s">
        <v>409</v>
      </c>
      <c r="J2130" s="532" t="s">
        <v>2447</v>
      </c>
      <c r="K2130" s="535">
        <v>938.66</v>
      </c>
      <c r="L2130" s="536"/>
      <c r="M2130" s="537" t="s">
        <v>151</v>
      </c>
      <c r="N2130" s="537" t="s">
        <v>153</v>
      </c>
      <c r="O2130" s="538">
        <f t="shared" si="33"/>
        <v>938.66</v>
      </c>
    </row>
    <row r="2131" spans="1:15" s="225" customFormat="1" ht="47.25">
      <c r="A2131" s="532" t="s">
        <v>406</v>
      </c>
      <c r="B2131" s="533">
        <v>355</v>
      </c>
      <c r="C2131" s="532" t="s">
        <v>416</v>
      </c>
      <c r="D2131" s="532" t="s">
        <v>2539</v>
      </c>
      <c r="E2131" s="533">
        <v>3550041</v>
      </c>
      <c r="F2131" s="533">
        <v>9672</v>
      </c>
      <c r="G2131" s="534">
        <v>37011</v>
      </c>
      <c r="H2131" s="533">
        <v>16</v>
      </c>
      <c r="I2131" s="532" t="s">
        <v>409</v>
      </c>
      <c r="J2131" s="532" t="s">
        <v>2558</v>
      </c>
      <c r="K2131" s="535">
        <v>1897.18</v>
      </c>
      <c r="L2131" s="536"/>
      <c r="M2131" s="537" t="s">
        <v>151</v>
      </c>
      <c r="N2131" s="537" t="s">
        <v>153</v>
      </c>
      <c r="O2131" s="538">
        <f t="shared" si="33"/>
        <v>1897.18</v>
      </c>
    </row>
    <row r="2132" spans="1:15" s="225" customFormat="1" ht="47.25">
      <c r="A2132" s="532" t="s">
        <v>406</v>
      </c>
      <c r="B2132" s="533">
        <v>355</v>
      </c>
      <c r="C2132" s="532" t="s">
        <v>416</v>
      </c>
      <c r="D2132" s="532" t="s">
        <v>2539</v>
      </c>
      <c r="E2132" s="533">
        <v>3550041</v>
      </c>
      <c r="F2132" s="533">
        <v>9673</v>
      </c>
      <c r="G2132" s="534">
        <v>37011</v>
      </c>
      <c r="H2132" s="533">
        <v>8</v>
      </c>
      <c r="I2132" s="532" t="s">
        <v>409</v>
      </c>
      <c r="J2132" s="532" t="s">
        <v>2448</v>
      </c>
      <c r="K2132" s="535">
        <v>428.85</v>
      </c>
      <c r="L2132" s="536"/>
      <c r="M2132" s="537" t="s">
        <v>151</v>
      </c>
      <c r="N2132" s="537" t="s">
        <v>153</v>
      </c>
      <c r="O2132" s="538">
        <f t="shared" ref="O2132:O2195" si="34">IF(L2132&lt;&gt;0,11.5/24*L2132,K2132)</f>
        <v>428.85</v>
      </c>
    </row>
    <row r="2133" spans="1:15" s="225" customFormat="1" ht="47.25">
      <c r="A2133" s="532" t="s">
        <v>406</v>
      </c>
      <c r="B2133" s="533">
        <v>355</v>
      </c>
      <c r="C2133" s="532" t="s">
        <v>416</v>
      </c>
      <c r="D2133" s="532" t="s">
        <v>2539</v>
      </c>
      <c r="E2133" s="533">
        <v>3550041</v>
      </c>
      <c r="F2133" s="533">
        <v>9674</v>
      </c>
      <c r="G2133" s="534">
        <v>37011</v>
      </c>
      <c r="H2133" s="533">
        <v>2300</v>
      </c>
      <c r="I2133" s="532" t="s">
        <v>409</v>
      </c>
      <c r="J2133" s="532" t="s">
        <v>2559</v>
      </c>
      <c r="K2133" s="535">
        <v>823.37</v>
      </c>
      <c r="L2133" s="536"/>
      <c r="M2133" s="537" t="s">
        <v>151</v>
      </c>
      <c r="N2133" s="537" t="s">
        <v>153</v>
      </c>
      <c r="O2133" s="538">
        <f t="shared" si="34"/>
        <v>823.37</v>
      </c>
    </row>
    <row r="2134" spans="1:15" s="225" customFormat="1" ht="47.25">
      <c r="A2134" s="532" t="s">
        <v>406</v>
      </c>
      <c r="B2134" s="533">
        <v>355</v>
      </c>
      <c r="C2134" s="532" t="s">
        <v>416</v>
      </c>
      <c r="D2134" s="532" t="s">
        <v>2539</v>
      </c>
      <c r="E2134" s="533">
        <v>3550041</v>
      </c>
      <c r="F2134" s="533">
        <v>9675</v>
      </c>
      <c r="G2134" s="534">
        <v>37011</v>
      </c>
      <c r="H2134" s="533">
        <v>2</v>
      </c>
      <c r="I2134" s="532" t="s">
        <v>409</v>
      </c>
      <c r="J2134" s="532" t="s">
        <v>2560</v>
      </c>
      <c r="K2134" s="535">
        <v>237.54</v>
      </c>
      <c r="L2134" s="536"/>
      <c r="M2134" s="537" t="s">
        <v>151</v>
      </c>
      <c r="N2134" s="537" t="s">
        <v>153</v>
      </c>
      <c r="O2134" s="538">
        <f t="shared" si="34"/>
        <v>237.54</v>
      </c>
    </row>
    <row r="2135" spans="1:15" s="225" customFormat="1" ht="47.25">
      <c r="A2135" s="532" t="s">
        <v>406</v>
      </c>
      <c r="B2135" s="533">
        <v>355</v>
      </c>
      <c r="C2135" s="532" t="s">
        <v>416</v>
      </c>
      <c r="D2135" s="532" t="s">
        <v>2539</v>
      </c>
      <c r="E2135" s="533">
        <v>3550041</v>
      </c>
      <c r="F2135" s="533">
        <v>9676</v>
      </c>
      <c r="G2135" s="534">
        <v>37011</v>
      </c>
      <c r="H2135" s="533">
        <v>13</v>
      </c>
      <c r="I2135" s="532" t="s">
        <v>409</v>
      </c>
      <c r="J2135" s="532" t="s">
        <v>2561</v>
      </c>
      <c r="K2135" s="535">
        <v>155.88</v>
      </c>
      <c r="L2135" s="536"/>
      <c r="M2135" s="537" t="s">
        <v>151</v>
      </c>
      <c r="N2135" s="537" t="s">
        <v>153</v>
      </c>
      <c r="O2135" s="538">
        <f t="shared" si="34"/>
        <v>155.88</v>
      </c>
    </row>
    <row r="2136" spans="1:15" s="225" customFormat="1" ht="47.25">
      <c r="A2136" s="532" t="s">
        <v>406</v>
      </c>
      <c r="B2136" s="533">
        <v>355</v>
      </c>
      <c r="C2136" s="532" t="s">
        <v>416</v>
      </c>
      <c r="D2136" s="532" t="s">
        <v>2539</v>
      </c>
      <c r="E2136" s="533">
        <v>3550041</v>
      </c>
      <c r="F2136" s="533">
        <v>9677</v>
      </c>
      <c r="G2136" s="534">
        <v>37011</v>
      </c>
      <c r="H2136" s="533">
        <v>40</v>
      </c>
      <c r="I2136" s="532" t="s">
        <v>409</v>
      </c>
      <c r="J2136" s="532" t="s">
        <v>2562</v>
      </c>
      <c r="K2136" s="535">
        <v>437.04</v>
      </c>
      <c r="L2136" s="536"/>
      <c r="M2136" s="537" t="s">
        <v>151</v>
      </c>
      <c r="N2136" s="537" t="s">
        <v>153</v>
      </c>
      <c r="O2136" s="538">
        <f t="shared" si="34"/>
        <v>437.04</v>
      </c>
    </row>
    <row r="2137" spans="1:15" s="225" customFormat="1" ht="47.25">
      <c r="A2137" s="532" t="s">
        <v>406</v>
      </c>
      <c r="B2137" s="533">
        <v>355</v>
      </c>
      <c r="C2137" s="532" t="s">
        <v>416</v>
      </c>
      <c r="D2137" s="532" t="s">
        <v>2539</v>
      </c>
      <c r="E2137" s="533">
        <v>3550041</v>
      </c>
      <c r="F2137" s="533">
        <v>9678</v>
      </c>
      <c r="G2137" s="534">
        <v>37011</v>
      </c>
      <c r="H2137" s="533">
        <v>3200</v>
      </c>
      <c r="I2137" s="532" t="s">
        <v>409</v>
      </c>
      <c r="J2137" s="532" t="s">
        <v>2563</v>
      </c>
      <c r="K2137" s="535">
        <v>1817.88</v>
      </c>
      <c r="L2137" s="536"/>
      <c r="M2137" s="537" t="s">
        <v>151</v>
      </c>
      <c r="N2137" s="537" t="s">
        <v>153</v>
      </c>
      <c r="O2137" s="538">
        <f t="shared" si="34"/>
        <v>1817.88</v>
      </c>
    </row>
    <row r="2138" spans="1:15" s="225" customFormat="1" ht="47.25">
      <c r="A2138" s="532" t="s">
        <v>406</v>
      </c>
      <c r="B2138" s="533">
        <v>355</v>
      </c>
      <c r="C2138" s="532" t="s">
        <v>416</v>
      </c>
      <c r="D2138" s="532" t="s">
        <v>2539</v>
      </c>
      <c r="E2138" s="533">
        <v>3550041</v>
      </c>
      <c r="F2138" s="533">
        <v>9679</v>
      </c>
      <c r="G2138" s="534">
        <v>37011</v>
      </c>
      <c r="H2138" s="533">
        <v>76</v>
      </c>
      <c r="I2138" s="532" t="s">
        <v>409</v>
      </c>
      <c r="J2138" s="532" t="s">
        <v>2564</v>
      </c>
      <c r="K2138" s="535">
        <v>238.35</v>
      </c>
      <c r="L2138" s="536"/>
      <c r="M2138" s="537" t="s">
        <v>151</v>
      </c>
      <c r="N2138" s="537" t="s">
        <v>153</v>
      </c>
      <c r="O2138" s="538">
        <f t="shared" si="34"/>
        <v>238.35</v>
      </c>
    </row>
    <row r="2139" spans="1:15" s="225" customFormat="1" ht="47.25">
      <c r="A2139" s="532" t="s">
        <v>406</v>
      </c>
      <c r="B2139" s="533">
        <v>355</v>
      </c>
      <c r="C2139" s="532" t="s">
        <v>416</v>
      </c>
      <c r="D2139" s="532" t="s">
        <v>2539</v>
      </c>
      <c r="E2139" s="533">
        <v>3550041</v>
      </c>
      <c r="F2139" s="533">
        <v>9680</v>
      </c>
      <c r="G2139" s="534">
        <v>37011</v>
      </c>
      <c r="H2139" s="533">
        <v>50</v>
      </c>
      <c r="I2139" s="532" t="s">
        <v>409</v>
      </c>
      <c r="J2139" s="532" t="s">
        <v>2489</v>
      </c>
      <c r="K2139" s="535">
        <v>136.55000000000001</v>
      </c>
      <c r="L2139" s="536"/>
      <c r="M2139" s="537" t="s">
        <v>151</v>
      </c>
      <c r="N2139" s="537" t="s">
        <v>153</v>
      </c>
      <c r="O2139" s="538">
        <f t="shared" si="34"/>
        <v>136.55000000000001</v>
      </c>
    </row>
    <row r="2140" spans="1:15" s="225" customFormat="1" ht="47.25">
      <c r="A2140" s="532" t="s">
        <v>406</v>
      </c>
      <c r="B2140" s="533">
        <v>355</v>
      </c>
      <c r="C2140" s="532" t="s">
        <v>416</v>
      </c>
      <c r="D2140" s="532" t="s">
        <v>2539</v>
      </c>
      <c r="E2140" s="533">
        <v>3550041</v>
      </c>
      <c r="F2140" s="533">
        <v>9681</v>
      </c>
      <c r="G2140" s="534">
        <v>37011</v>
      </c>
      <c r="H2140" s="533">
        <v>12</v>
      </c>
      <c r="I2140" s="532" t="s">
        <v>409</v>
      </c>
      <c r="J2140" s="532" t="s">
        <v>2565</v>
      </c>
      <c r="K2140" s="535">
        <v>1635.16</v>
      </c>
      <c r="L2140" s="536"/>
      <c r="M2140" s="537" t="s">
        <v>151</v>
      </c>
      <c r="N2140" s="537" t="s">
        <v>153</v>
      </c>
      <c r="O2140" s="538">
        <f t="shared" si="34"/>
        <v>1635.16</v>
      </c>
    </row>
    <row r="2141" spans="1:15" s="225" customFormat="1" ht="47.25">
      <c r="A2141" s="532" t="s">
        <v>406</v>
      </c>
      <c r="B2141" s="533">
        <v>355</v>
      </c>
      <c r="C2141" s="532" t="s">
        <v>416</v>
      </c>
      <c r="D2141" s="532" t="s">
        <v>2539</v>
      </c>
      <c r="E2141" s="533">
        <v>3550041</v>
      </c>
      <c r="F2141" s="533">
        <v>9682</v>
      </c>
      <c r="G2141" s="534">
        <v>37011</v>
      </c>
      <c r="H2141" s="533">
        <v>20</v>
      </c>
      <c r="I2141" s="532" t="s">
        <v>409</v>
      </c>
      <c r="J2141" s="532" t="s">
        <v>2566</v>
      </c>
      <c r="K2141" s="535">
        <v>121.03</v>
      </c>
      <c r="L2141" s="536"/>
      <c r="M2141" s="537" t="s">
        <v>151</v>
      </c>
      <c r="N2141" s="537" t="s">
        <v>153</v>
      </c>
      <c r="O2141" s="538">
        <f t="shared" si="34"/>
        <v>121.03</v>
      </c>
    </row>
    <row r="2142" spans="1:15" s="225" customFormat="1" ht="47.25">
      <c r="A2142" s="532" t="s">
        <v>406</v>
      </c>
      <c r="B2142" s="533">
        <v>355</v>
      </c>
      <c r="C2142" s="532" t="s">
        <v>416</v>
      </c>
      <c r="D2142" s="532" t="s">
        <v>467</v>
      </c>
      <c r="E2142" s="533">
        <v>3550044</v>
      </c>
      <c r="F2142" s="533">
        <v>10227</v>
      </c>
      <c r="G2142" s="534">
        <v>37652</v>
      </c>
      <c r="H2142" s="539"/>
      <c r="I2142" s="532" t="s">
        <v>409</v>
      </c>
      <c r="J2142" s="532" t="s">
        <v>2567</v>
      </c>
      <c r="K2142" s="535">
        <v>9293.73</v>
      </c>
      <c r="L2142" s="536"/>
      <c r="M2142" s="537" t="s">
        <v>151</v>
      </c>
      <c r="N2142" s="537" t="s">
        <v>153</v>
      </c>
      <c r="O2142" s="538">
        <f t="shared" si="34"/>
        <v>9293.73</v>
      </c>
    </row>
    <row r="2143" spans="1:15" s="225" customFormat="1" ht="47.25">
      <c r="A2143" s="532" t="s">
        <v>406</v>
      </c>
      <c r="B2143" s="533">
        <v>355</v>
      </c>
      <c r="C2143" s="532" t="s">
        <v>416</v>
      </c>
      <c r="D2143" s="532" t="s">
        <v>467</v>
      </c>
      <c r="E2143" s="533">
        <v>3550044</v>
      </c>
      <c r="F2143" s="533">
        <v>11461</v>
      </c>
      <c r="G2143" s="534">
        <v>38352</v>
      </c>
      <c r="H2143" s="533">
        <v>3</v>
      </c>
      <c r="I2143" s="532" t="s">
        <v>409</v>
      </c>
      <c r="J2143" s="532" t="s">
        <v>2064</v>
      </c>
      <c r="K2143" s="535">
        <v>1876.75</v>
      </c>
      <c r="L2143" s="536"/>
      <c r="M2143" s="537" t="s">
        <v>151</v>
      </c>
      <c r="N2143" s="537" t="s">
        <v>153</v>
      </c>
      <c r="O2143" s="538">
        <f t="shared" si="34"/>
        <v>1876.75</v>
      </c>
    </row>
    <row r="2144" spans="1:15" s="225" customFormat="1" ht="47.25">
      <c r="A2144" s="532" t="s">
        <v>406</v>
      </c>
      <c r="B2144" s="533">
        <v>355</v>
      </c>
      <c r="C2144" s="532" t="s">
        <v>416</v>
      </c>
      <c r="D2144" s="532" t="s">
        <v>467</v>
      </c>
      <c r="E2144" s="533">
        <v>3550044</v>
      </c>
      <c r="F2144" s="533">
        <v>11462</v>
      </c>
      <c r="G2144" s="534">
        <v>38352</v>
      </c>
      <c r="H2144" s="533">
        <v>3</v>
      </c>
      <c r="I2144" s="532" t="s">
        <v>409</v>
      </c>
      <c r="J2144" s="532" t="s">
        <v>2088</v>
      </c>
      <c r="K2144" s="535">
        <v>2187.38</v>
      </c>
      <c r="L2144" s="536"/>
      <c r="M2144" s="537" t="s">
        <v>151</v>
      </c>
      <c r="N2144" s="537" t="s">
        <v>153</v>
      </c>
      <c r="O2144" s="538">
        <f t="shared" si="34"/>
        <v>2187.38</v>
      </c>
    </row>
    <row r="2145" spans="1:15" s="225" customFormat="1" ht="47.25">
      <c r="A2145" s="532" t="s">
        <v>406</v>
      </c>
      <c r="B2145" s="533">
        <v>355</v>
      </c>
      <c r="C2145" s="532" t="s">
        <v>416</v>
      </c>
      <c r="D2145" s="532" t="s">
        <v>467</v>
      </c>
      <c r="E2145" s="533">
        <v>3550044</v>
      </c>
      <c r="F2145" s="533">
        <v>11463</v>
      </c>
      <c r="G2145" s="534">
        <v>38352</v>
      </c>
      <c r="H2145" s="533">
        <v>31</v>
      </c>
      <c r="I2145" s="532" t="s">
        <v>409</v>
      </c>
      <c r="J2145" s="532" t="s">
        <v>2112</v>
      </c>
      <c r="K2145" s="535">
        <v>29952.86</v>
      </c>
      <c r="L2145" s="536"/>
      <c r="M2145" s="537" t="s">
        <v>151</v>
      </c>
      <c r="N2145" s="537" t="s">
        <v>153</v>
      </c>
      <c r="O2145" s="538">
        <f t="shared" si="34"/>
        <v>29952.86</v>
      </c>
    </row>
    <row r="2146" spans="1:15" s="225" customFormat="1" ht="47.25">
      <c r="A2146" s="532" t="s">
        <v>406</v>
      </c>
      <c r="B2146" s="533">
        <v>355</v>
      </c>
      <c r="C2146" s="532" t="s">
        <v>416</v>
      </c>
      <c r="D2146" s="532" t="s">
        <v>467</v>
      </c>
      <c r="E2146" s="533">
        <v>3550044</v>
      </c>
      <c r="F2146" s="533">
        <v>11464</v>
      </c>
      <c r="G2146" s="534">
        <v>38352</v>
      </c>
      <c r="H2146" s="533">
        <v>70</v>
      </c>
      <c r="I2146" s="532" t="s">
        <v>409</v>
      </c>
      <c r="J2146" s="532" t="s">
        <v>2140</v>
      </c>
      <c r="K2146" s="535">
        <v>77702.47</v>
      </c>
      <c r="L2146" s="536"/>
      <c r="M2146" s="537" t="s">
        <v>151</v>
      </c>
      <c r="N2146" s="537" t="s">
        <v>153</v>
      </c>
      <c r="O2146" s="538">
        <f t="shared" si="34"/>
        <v>77702.47</v>
      </c>
    </row>
    <row r="2147" spans="1:15" s="225" customFormat="1" ht="47.25">
      <c r="A2147" s="532" t="s">
        <v>406</v>
      </c>
      <c r="B2147" s="533">
        <v>355</v>
      </c>
      <c r="C2147" s="532" t="s">
        <v>416</v>
      </c>
      <c r="D2147" s="532" t="s">
        <v>467</v>
      </c>
      <c r="E2147" s="533">
        <v>3550044</v>
      </c>
      <c r="F2147" s="533">
        <v>11465</v>
      </c>
      <c r="G2147" s="534">
        <v>38352</v>
      </c>
      <c r="H2147" s="533">
        <v>45</v>
      </c>
      <c r="I2147" s="532" t="s">
        <v>409</v>
      </c>
      <c r="J2147" s="532" t="s">
        <v>2568</v>
      </c>
      <c r="K2147" s="535">
        <v>54900.72</v>
      </c>
      <c r="L2147" s="536"/>
      <c r="M2147" s="537" t="s">
        <v>151</v>
      </c>
      <c r="N2147" s="537" t="s">
        <v>153</v>
      </c>
      <c r="O2147" s="538">
        <f t="shared" si="34"/>
        <v>54900.72</v>
      </c>
    </row>
    <row r="2148" spans="1:15" s="225" customFormat="1" ht="47.25">
      <c r="A2148" s="532" t="s">
        <v>406</v>
      </c>
      <c r="B2148" s="533">
        <v>355</v>
      </c>
      <c r="C2148" s="532" t="s">
        <v>416</v>
      </c>
      <c r="D2148" s="532" t="s">
        <v>467</v>
      </c>
      <c r="E2148" s="533">
        <v>3550044</v>
      </c>
      <c r="F2148" s="533">
        <v>11466</v>
      </c>
      <c r="G2148" s="534">
        <v>38352</v>
      </c>
      <c r="H2148" s="533">
        <v>117</v>
      </c>
      <c r="I2148" s="532" t="s">
        <v>409</v>
      </c>
      <c r="J2148" s="532" t="s">
        <v>2148</v>
      </c>
      <c r="K2148" s="535">
        <v>160247.92000000001</v>
      </c>
      <c r="L2148" s="536"/>
      <c r="M2148" s="537" t="s">
        <v>151</v>
      </c>
      <c r="N2148" s="537" t="s">
        <v>153</v>
      </c>
      <c r="O2148" s="538">
        <f t="shared" si="34"/>
        <v>160247.92000000001</v>
      </c>
    </row>
    <row r="2149" spans="1:15" s="225" customFormat="1" ht="47.25">
      <c r="A2149" s="532" t="s">
        <v>406</v>
      </c>
      <c r="B2149" s="533">
        <v>355</v>
      </c>
      <c r="C2149" s="532" t="s">
        <v>416</v>
      </c>
      <c r="D2149" s="532" t="s">
        <v>467</v>
      </c>
      <c r="E2149" s="533">
        <v>3550044</v>
      </c>
      <c r="F2149" s="533">
        <v>11467</v>
      </c>
      <c r="G2149" s="534">
        <v>38352</v>
      </c>
      <c r="H2149" s="533">
        <v>8</v>
      </c>
      <c r="I2149" s="532" t="s">
        <v>409</v>
      </c>
      <c r="J2149" s="532" t="s">
        <v>2569</v>
      </c>
      <c r="K2149" s="535">
        <v>13435.14</v>
      </c>
      <c r="L2149" s="536"/>
      <c r="M2149" s="537" t="s">
        <v>151</v>
      </c>
      <c r="N2149" s="537" t="s">
        <v>153</v>
      </c>
      <c r="O2149" s="538">
        <f t="shared" si="34"/>
        <v>13435.14</v>
      </c>
    </row>
    <row r="2150" spans="1:15" s="225" customFormat="1" ht="47.25">
      <c r="A2150" s="532" t="s">
        <v>406</v>
      </c>
      <c r="B2150" s="533">
        <v>355</v>
      </c>
      <c r="C2150" s="532" t="s">
        <v>416</v>
      </c>
      <c r="D2150" s="532" t="s">
        <v>467</v>
      </c>
      <c r="E2150" s="533">
        <v>3550044</v>
      </c>
      <c r="F2150" s="533">
        <v>11468</v>
      </c>
      <c r="G2150" s="534">
        <v>38352</v>
      </c>
      <c r="H2150" s="533">
        <v>40</v>
      </c>
      <c r="I2150" s="532" t="s">
        <v>409</v>
      </c>
      <c r="J2150" s="532" t="s">
        <v>2160</v>
      </c>
      <c r="K2150" s="535">
        <v>67816.19</v>
      </c>
      <c r="L2150" s="536"/>
      <c r="M2150" s="537" t="s">
        <v>151</v>
      </c>
      <c r="N2150" s="537" t="s">
        <v>153</v>
      </c>
      <c r="O2150" s="538">
        <f t="shared" si="34"/>
        <v>67816.19</v>
      </c>
    </row>
    <row r="2151" spans="1:15" s="225" customFormat="1" ht="47.25">
      <c r="A2151" s="532" t="s">
        <v>406</v>
      </c>
      <c r="B2151" s="533">
        <v>355</v>
      </c>
      <c r="C2151" s="532" t="s">
        <v>416</v>
      </c>
      <c r="D2151" s="532" t="s">
        <v>467</v>
      </c>
      <c r="E2151" s="533">
        <v>3550044</v>
      </c>
      <c r="F2151" s="533">
        <v>11469</v>
      </c>
      <c r="G2151" s="534">
        <v>38352</v>
      </c>
      <c r="H2151" s="533">
        <v>15</v>
      </c>
      <c r="I2151" s="532" t="s">
        <v>409</v>
      </c>
      <c r="J2151" s="532" t="s">
        <v>2570</v>
      </c>
      <c r="K2151" s="535">
        <v>30724.17</v>
      </c>
      <c r="L2151" s="536"/>
      <c r="M2151" s="537" t="s">
        <v>151</v>
      </c>
      <c r="N2151" s="537" t="s">
        <v>153</v>
      </c>
      <c r="O2151" s="538">
        <f t="shared" si="34"/>
        <v>30724.17</v>
      </c>
    </row>
    <row r="2152" spans="1:15" s="225" customFormat="1" ht="47.25">
      <c r="A2152" s="532" t="s">
        <v>406</v>
      </c>
      <c r="B2152" s="533">
        <v>355</v>
      </c>
      <c r="C2152" s="532" t="s">
        <v>416</v>
      </c>
      <c r="D2152" s="532" t="s">
        <v>467</v>
      </c>
      <c r="E2152" s="533">
        <v>3550044</v>
      </c>
      <c r="F2152" s="533">
        <v>11470</v>
      </c>
      <c r="G2152" s="534">
        <v>38352</v>
      </c>
      <c r="H2152" s="533">
        <v>17</v>
      </c>
      <c r="I2152" s="532" t="s">
        <v>409</v>
      </c>
      <c r="J2152" s="532" t="s">
        <v>2571</v>
      </c>
      <c r="K2152" s="535">
        <v>34808.410000000003</v>
      </c>
      <c r="L2152" s="536"/>
      <c r="M2152" s="537" t="s">
        <v>151</v>
      </c>
      <c r="N2152" s="537" t="s">
        <v>153</v>
      </c>
      <c r="O2152" s="538">
        <f t="shared" si="34"/>
        <v>34808.410000000003</v>
      </c>
    </row>
    <row r="2153" spans="1:15" s="225" customFormat="1" ht="47.25">
      <c r="A2153" s="532" t="s">
        <v>406</v>
      </c>
      <c r="B2153" s="533">
        <v>355</v>
      </c>
      <c r="C2153" s="532" t="s">
        <v>416</v>
      </c>
      <c r="D2153" s="532" t="s">
        <v>467</v>
      </c>
      <c r="E2153" s="533">
        <v>3550044</v>
      </c>
      <c r="F2153" s="533">
        <v>11471</v>
      </c>
      <c r="G2153" s="534">
        <v>38352</v>
      </c>
      <c r="H2153" s="533">
        <v>3</v>
      </c>
      <c r="I2153" s="532" t="s">
        <v>409</v>
      </c>
      <c r="J2153" s="532" t="s">
        <v>2572</v>
      </c>
      <c r="K2153" s="535">
        <v>7023.63</v>
      </c>
      <c r="L2153" s="536"/>
      <c r="M2153" s="537" t="s">
        <v>151</v>
      </c>
      <c r="N2153" s="537" t="s">
        <v>153</v>
      </c>
      <c r="O2153" s="538">
        <f t="shared" si="34"/>
        <v>7023.63</v>
      </c>
    </row>
    <row r="2154" spans="1:15" s="225" customFormat="1" ht="47.25">
      <c r="A2154" s="532" t="s">
        <v>406</v>
      </c>
      <c r="B2154" s="533">
        <v>355</v>
      </c>
      <c r="C2154" s="532" t="s">
        <v>416</v>
      </c>
      <c r="D2154" s="532" t="s">
        <v>467</v>
      </c>
      <c r="E2154" s="533">
        <v>3550044</v>
      </c>
      <c r="F2154" s="533">
        <v>11472</v>
      </c>
      <c r="G2154" s="534">
        <v>38352</v>
      </c>
      <c r="H2154" s="533">
        <v>12</v>
      </c>
      <c r="I2154" s="532" t="s">
        <v>409</v>
      </c>
      <c r="J2154" s="532" t="s">
        <v>2573</v>
      </c>
      <c r="K2154" s="535">
        <v>29063.22</v>
      </c>
      <c r="L2154" s="536"/>
      <c r="M2154" s="537" t="s">
        <v>151</v>
      </c>
      <c r="N2154" s="537" t="s">
        <v>153</v>
      </c>
      <c r="O2154" s="538">
        <f t="shared" si="34"/>
        <v>29063.22</v>
      </c>
    </row>
    <row r="2155" spans="1:15" s="225" customFormat="1" ht="47.25">
      <c r="A2155" s="532" t="s">
        <v>406</v>
      </c>
      <c r="B2155" s="533">
        <v>355</v>
      </c>
      <c r="C2155" s="532" t="s">
        <v>416</v>
      </c>
      <c r="D2155" s="532" t="s">
        <v>467</v>
      </c>
      <c r="E2155" s="533">
        <v>3550044</v>
      </c>
      <c r="F2155" s="533">
        <v>11473</v>
      </c>
      <c r="G2155" s="534">
        <v>38352</v>
      </c>
      <c r="H2155" s="533">
        <v>2</v>
      </c>
      <c r="I2155" s="532" t="s">
        <v>409</v>
      </c>
      <c r="J2155" s="532" t="s">
        <v>2574</v>
      </c>
      <c r="K2155" s="535">
        <v>5660.8</v>
      </c>
      <c r="L2155" s="536"/>
      <c r="M2155" s="537" t="s">
        <v>151</v>
      </c>
      <c r="N2155" s="537" t="s">
        <v>153</v>
      </c>
      <c r="O2155" s="538">
        <f t="shared" si="34"/>
        <v>5660.8</v>
      </c>
    </row>
    <row r="2156" spans="1:15" s="225" customFormat="1" ht="47.25">
      <c r="A2156" s="532" t="s">
        <v>406</v>
      </c>
      <c r="B2156" s="533">
        <v>355</v>
      </c>
      <c r="C2156" s="532" t="s">
        <v>416</v>
      </c>
      <c r="D2156" s="532" t="s">
        <v>467</v>
      </c>
      <c r="E2156" s="533">
        <v>3550044</v>
      </c>
      <c r="F2156" s="533">
        <v>11474</v>
      </c>
      <c r="G2156" s="534">
        <v>38352</v>
      </c>
      <c r="H2156" s="533">
        <v>2</v>
      </c>
      <c r="I2156" s="532" t="s">
        <v>409</v>
      </c>
      <c r="J2156" s="532" t="s">
        <v>2575</v>
      </c>
      <c r="K2156" s="535">
        <v>5765.3</v>
      </c>
      <c r="L2156" s="536"/>
      <c r="M2156" s="537" t="s">
        <v>151</v>
      </c>
      <c r="N2156" s="537" t="s">
        <v>153</v>
      </c>
      <c r="O2156" s="538">
        <f t="shared" si="34"/>
        <v>5765.3</v>
      </c>
    </row>
    <row r="2157" spans="1:15" s="225" customFormat="1" ht="47.25">
      <c r="A2157" s="532" t="s">
        <v>406</v>
      </c>
      <c r="B2157" s="533">
        <v>355</v>
      </c>
      <c r="C2157" s="532" t="s">
        <v>416</v>
      </c>
      <c r="D2157" s="532" t="s">
        <v>467</v>
      </c>
      <c r="E2157" s="533">
        <v>3550044</v>
      </c>
      <c r="F2157" s="533">
        <v>11475</v>
      </c>
      <c r="G2157" s="534">
        <v>38352</v>
      </c>
      <c r="H2157" s="533">
        <v>1</v>
      </c>
      <c r="I2157" s="532" t="s">
        <v>409</v>
      </c>
      <c r="J2157" s="532" t="s">
        <v>2576</v>
      </c>
      <c r="K2157" s="535">
        <v>3205.03</v>
      </c>
      <c r="L2157" s="536"/>
      <c r="M2157" s="537" t="s">
        <v>151</v>
      </c>
      <c r="N2157" s="537" t="s">
        <v>153</v>
      </c>
      <c r="O2157" s="538">
        <f t="shared" si="34"/>
        <v>3205.03</v>
      </c>
    </row>
    <row r="2158" spans="1:15" s="225" customFormat="1" ht="47.25">
      <c r="A2158" s="532" t="s">
        <v>406</v>
      </c>
      <c r="B2158" s="533">
        <v>355</v>
      </c>
      <c r="C2158" s="532" t="s">
        <v>416</v>
      </c>
      <c r="D2158" s="532" t="s">
        <v>467</v>
      </c>
      <c r="E2158" s="533">
        <v>3550044</v>
      </c>
      <c r="F2158" s="533">
        <v>11476</v>
      </c>
      <c r="G2158" s="534">
        <v>38352</v>
      </c>
      <c r="H2158" s="533">
        <v>1</v>
      </c>
      <c r="I2158" s="532" t="s">
        <v>409</v>
      </c>
      <c r="J2158" s="532" t="s">
        <v>2577</v>
      </c>
      <c r="K2158" s="535">
        <v>3945.9</v>
      </c>
      <c r="L2158" s="536"/>
      <c r="M2158" s="537" t="s">
        <v>151</v>
      </c>
      <c r="N2158" s="537" t="s">
        <v>153</v>
      </c>
      <c r="O2158" s="538">
        <f t="shared" si="34"/>
        <v>3945.9</v>
      </c>
    </row>
    <row r="2159" spans="1:15" s="225" customFormat="1" ht="47.25">
      <c r="A2159" s="532" t="s">
        <v>406</v>
      </c>
      <c r="B2159" s="533">
        <v>355</v>
      </c>
      <c r="C2159" s="532" t="s">
        <v>416</v>
      </c>
      <c r="D2159" s="532" t="s">
        <v>467</v>
      </c>
      <c r="E2159" s="533">
        <v>3550044</v>
      </c>
      <c r="F2159" s="533">
        <v>11477</v>
      </c>
      <c r="G2159" s="534">
        <v>38352</v>
      </c>
      <c r="H2159" s="533">
        <v>1</v>
      </c>
      <c r="I2159" s="532" t="s">
        <v>409</v>
      </c>
      <c r="J2159" s="532" t="s">
        <v>2578</v>
      </c>
      <c r="K2159" s="535">
        <v>3589</v>
      </c>
      <c r="L2159" s="536"/>
      <c r="M2159" s="537" t="s">
        <v>151</v>
      </c>
      <c r="N2159" s="537" t="s">
        <v>153</v>
      </c>
      <c r="O2159" s="538">
        <f t="shared" si="34"/>
        <v>3589</v>
      </c>
    </row>
    <row r="2160" spans="1:15" s="225" customFormat="1" ht="47.25">
      <c r="A2160" s="532" t="s">
        <v>406</v>
      </c>
      <c r="B2160" s="533">
        <v>355</v>
      </c>
      <c r="C2160" s="532" t="s">
        <v>416</v>
      </c>
      <c r="D2160" s="532" t="s">
        <v>467</v>
      </c>
      <c r="E2160" s="533">
        <v>3550044</v>
      </c>
      <c r="F2160" s="533">
        <v>11478</v>
      </c>
      <c r="G2160" s="534">
        <v>38352</v>
      </c>
      <c r="H2160" s="539"/>
      <c r="I2160" s="532" t="s">
        <v>409</v>
      </c>
      <c r="J2160" s="532" t="s">
        <v>1872</v>
      </c>
      <c r="K2160" s="535">
        <v>812.96</v>
      </c>
      <c r="L2160" s="536"/>
      <c r="M2160" s="537" t="s">
        <v>151</v>
      </c>
      <c r="N2160" s="537" t="s">
        <v>153</v>
      </c>
      <c r="O2160" s="538">
        <f t="shared" si="34"/>
        <v>812.96</v>
      </c>
    </row>
    <row r="2161" spans="1:15" s="225" customFormat="1" ht="47.25">
      <c r="A2161" s="532" t="s">
        <v>406</v>
      </c>
      <c r="B2161" s="533">
        <v>355</v>
      </c>
      <c r="C2161" s="532" t="s">
        <v>416</v>
      </c>
      <c r="D2161" s="532" t="s">
        <v>467</v>
      </c>
      <c r="E2161" s="533">
        <v>3550044</v>
      </c>
      <c r="F2161" s="533">
        <v>11479</v>
      </c>
      <c r="G2161" s="534">
        <v>38352</v>
      </c>
      <c r="H2161" s="539"/>
      <c r="I2161" s="532" t="s">
        <v>409</v>
      </c>
      <c r="J2161" s="532" t="s">
        <v>1821</v>
      </c>
      <c r="K2161" s="535">
        <v>1044.74</v>
      </c>
      <c r="L2161" s="536"/>
      <c r="M2161" s="537" t="s">
        <v>151</v>
      </c>
      <c r="N2161" s="537" t="s">
        <v>153</v>
      </c>
      <c r="O2161" s="538">
        <f t="shared" si="34"/>
        <v>1044.74</v>
      </c>
    </row>
    <row r="2162" spans="1:15" s="225" customFormat="1" ht="47.25">
      <c r="A2162" s="532" t="s">
        <v>406</v>
      </c>
      <c r="B2162" s="533">
        <v>355</v>
      </c>
      <c r="C2162" s="532" t="s">
        <v>416</v>
      </c>
      <c r="D2162" s="532" t="s">
        <v>467</v>
      </c>
      <c r="E2162" s="533">
        <v>3550044</v>
      </c>
      <c r="F2162" s="533">
        <v>11481</v>
      </c>
      <c r="G2162" s="534">
        <v>38352</v>
      </c>
      <c r="H2162" s="533">
        <v>1</v>
      </c>
      <c r="I2162" s="532" t="s">
        <v>409</v>
      </c>
      <c r="J2162" s="532" t="s">
        <v>2579</v>
      </c>
      <c r="K2162" s="535">
        <v>5135.91</v>
      </c>
      <c r="L2162" s="536"/>
      <c r="M2162" s="537" t="s">
        <v>151</v>
      </c>
      <c r="N2162" s="537" t="s">
        <v>153</v>
      </c>
      <c r="O2162" s="538">
        <f t="shared" si="34"/>
        <v>5135.91</v>
      </c>
    </row>
    <row r="2163" spans="1:15" s="225" customFormat="1" ht="47.25">
      <c r="A2163" s="532" t="s">
        <v>406</v>
      </c>
      <c r="B2163" s="533">
        <v>355</v>
      </c>
      <c r="C2163" s="532" t="s">
        <v>416</v>
      </c>
      <c r="D2163" s="532" t="s">
        <v>467</v>
      </c>
      <c r="E2163" s="533">
        <v>3550044</v>
      </c>
      <c r="F2163" s="533">
        <v>11482</v>
      </c>
      <c r="G2163" s="534">
        <v>38352</v>
      </c>
      <c r="H2163" s="533">
        <v>6</v>
      </c>
      <c r="I2163" s="532" t="s">
        <v>409</v>
      </c>
      <c r="J2163" s="532" t="s">
        <v>1768</v>
      </c>
      <c r="K2163" s="535">
        <v>950.44</v>
      </c>
      <c r="L2163" s="536"/>
      <c r="M2163" s="537" t="s">
        <v>151</v>
      </c>
      <c r="N2163" s="537" t="s">
        <v>153</v>
      </c>
      <c r="O2163" s="538">
        <f t="shared" si="34"/>
        <v>950.44</v>
      </c>
    </row>
    <row r="2164" spans="1:15" s="225" customFormat="1" ht="47.25">
      <c r="A2164" s="532" t="s">
        <v>406</v>
      </c>
      <c r="B2164" s="533">
        <v>355</v>
      </c>
      <c r="C2164" s="532" t="s">
        <v>416</v>
      </c>
      <c r="D2164" s="532" t="s">
        <v>467</v>
      </c>
      <c r="E2164" s="533">
        <v>3550044</v>
      </c>
      <c r="F2164" s="533">
        <v>11483</v>
      </c>
      <c r="G2164" s="534">
        <v>38352</v>
      </c>
      <c r="H2164" s="533">
        <v>72</v>
      </c>
      <c r="I2164" s="532" t="s">
        <v>409</v>
      </c>
      <c r="J2164" s="532" t="s">
        <v>2580</v>
      </c>
      <c r="K2164" s="535">
        <v>65.36</v>
      </c>
      <c r="L2164" s="536"/>
      <c r="M2164" s="537" t="s">
        <v>151</v>
      </c>
      <c r="N2164" s="537" t="s">
        <v>153</v>
      </c>
      <c r="O2164" s="538">
        <f t="shared" si="34"/>
        <v>65.36</v>
      </c>
    </row>
    <row r="2165" spans="1:15" s="225" customFormat="1" ht="47.25">
      <c r="A2165" s="532" t="s">
        <v>406</v>
      </c>
      <c r="B2165" s="533">
        <v>355</v>
      </c>
      <c r="C2165" s="532" t="s">
        <v>416</v>
      </c>
      <c r="D2165" s="532" t="s">
        <v>467</v>
      </c>
      <c r="E2165" s="533">
        <v>3550044</v>
      </c>
      <c r="F2165" s="533">
        <v>11484</v>
      </c>
      <c r="G2165" s="534">
        <v>38352</v>
      </c>
      <c r="H2165" s="542">
        <v>40</v>
      </c>
      <c r="I2165" s="532" t="s">
        <v>409</v>
      </c>
      <c r="J2165" s="532" t="s">
        <v>2581</v>
      </c>
      <c r="K2165" s="535">
        <v>44.53</v>
      </c>
      <c r="L2165" s="536"/>
      <c r="M2165" s="537" t="s">
        <v>151</v>
      </c>
      <c r="N2165" s="537" t="s">
        <v>153</v>
      </c>
      <c r="O2165" s="538">
        <f t="shared" si="34"/>
        <v>44.53</v>
      </c>
    </row>
    <row r="2166" spans="1:15" s="225" customFormat="1" ht="47.25">
      <c r="A2166" s="532" t="s">
        <v>406</v>
      </c>
      <c r="B2166" s="533">
        <v>355</v>
      </c>
      <c r="C2166" s="532" t="s">
        <v>416</v>
      </c>
      <c r="D2166" s="532" t="s">
        <v>467</v>
      </c>
      <c r="E2166" s="533">
        <v>3550044</v>
      </c>
      <c r="F2166" s="533">
        <v>11485</v>
      </c>
      <c r="G2166" s="534">
        <v>38352</v>
      </c>
      <c r="H2166" s="533">
        <v>1</v>
      </c>
      <c r="I2166" s="532" t="s">
        <v>409</v>
      </c>
      <c r="J2166" s="532" t="s">
        <v>2582</v>
      </c>
      <c r="K2166" s="535">
        <v>40.19</v>
      </c>
      <c r="L2166" s="536"/>
      <c r="M2166" s="537" t="s">
        <v>151</v>
      </c>
      <c r="N2166" s="537" t="s">
        <v>153</v>
      </c>
      <c r="O2166" s="538">
        <f t="shared" si="34"/>
        <v>40.19</v>
      </c>
    </row>
    <row r="2167" spans="1:15" s="225" customFormat="1" ht="47.25">
      <c r="A2167" s="532" t="s">
        <v>406</v>
      </c>
      <c r="B2167" s="533">
        <v>355</v>
      </c>
      <c r="C2167" s="532" t="s">
        <v>416</v>
      </c>
      <c r="D2167" s="532" t="s">
        <v>467</v>
      </c>
      <c r="E2167" s="533">
        <v>3550044</v>
      </c>
      <c r="F2167" s="533">
        <v>11486</v>
      </c>
      <c r="G2167" s="534">
        <v>38352</v>
      </c>
      <c r="H2167" s="533">
        <v>442</v>
      </c>
      <c r="I2167" s="532" t="s">
        <v>409</v>
      </c>
      <c r="J2167" s="532" t="s">
        <v>2583</v>
      </c>
      <c r="K2167" s="535">
        <v>136.22999999999999</v>
      </c>
      <c r="L2167" s="536"/>
      <c r="M2167" s="537" t="s">
        <v>151</v>
      </c>
      <c r="N2167" s="537" t="s">
        <v>153</v>
      </c>
      <c r="O2167" s="538">
        <f t="shared" si="34"/>
        <v>136.22999999999999</v>
      </c>
    </row>
    <row r="2168" spans="1:15" s="225" customFormat="1" ht="47.25">
      <c r="A2168" s="532" t="s">
        <v>406</v>
      </c>
      <c r="B2168" s="533">
        <v>355</v>
      </c>
      <c r="C2168" s="532" t="s">
        <v>416</v>
      </c>
      <c r="D2168" s="532" t="s">
        <v>467</v>
      </c>
      <c r="E2168" s="533">
        <v>3550044</v>
      </c>
      <c r="F2168" s="533">
        <v>11487</v>
      </c>
      <c r="G2168" s="534">
        <v>38352</v>
      </c>
      <c r="H2168" s="533">
        <v>392</v>
      </c>
      <c r="I2168" s="532" t="s">
        <v>409</v>
      </c>
      <c r="J2168" s="532" t="s">
        <v>2584</v>
      </c>
      <c r="K2168" s="535">
        <v>199.77</v>
      </c>
      <c r="L2168" s="536"/>
      <c r="M2168" s="537" t="s">
        <v>151</v>
      </c>
      <c r="N2168" s="537" t="s">
        <v>153</v>
      </c>
      <c r="O2168" s="538">
        <f t="shared" si="34"/>
        <v>199.77</v>
      </c>
    </row>
    <row r="2169" spans="1:15" s="225" customFormat="1" ht="47.25">
      <c r="A2169" s="532" t="s">
        <v>406</v>
      </c>
      <c r="B2169" s="533">
        <v>355</v>
      </c>
      <c r="C2169" s="532" t="s">
        <v>416</v>
      </c>
      <c r="D2169" s="532" t="s">
        <v>467</v>
      </c>
      <c r="E2169" s="533">
        <v>3550044</v>
      </c>
      <c r="F2169" s="533">
        <v>11488</v>
      </c>
      <c r="G2169" s="534">
        <v>38352</v>
      </c>
      <c r="H2169" s="533">
        <v>72</v>
      </c>
      <c r="I2169" s="532" t="s">
        <v>409</v>
      </c>
      <c r="J2169" s="532" t="s">
        <v>2585</v>
      </c>
      <c r="K2169" s="535">
        <v>20.18</v>
      </c>
      <c r="L2169" s="536"/>
      <c r="M2169" s="537" t="s">
        <v>151</v>
      </c>
      <c r="N2169" s="537" t="s">
        <v>153</v>
      </c>
      <c r="O2169" s="538">
        <f t="shared" si="34"/>
        <v>20.18</v>
      </c>
    </row>
    <row r="2170" spans="1:15" s="225" customFormat="1" ht="47.25">
      <c r="A2170" s="532" t="s">
        <v>406</v>
      </c>
      <c r="B2170" s="533">
        <v>355</v>
      </c>
      <c r="C2170" s="532" t="s">
        <v>416</v>
      </c>
      <c r="D2170" s="532" t="s">
        <v>467</v>
      </c>
      <c r="E2170" s="533">
        <v>3550044</v>
      </c>
      <c r="F2170" s="533">
        <v>11489</v>
      </c>
      <c r="G2170" s="534">
        <v>38352</v>
      </c>
      <c r="H2170" s="533">
        <v>40</v>
      </c>
      <c r="I2170" s="532" t="s">
        <v>409</v>
      </c>
      <c r="J2170" s="532" t="s">
        <v>2586</v>
      </c>
      <c r="K2170" s="535">
        <v>19.309999999999999</v>
      </c>
      <c r="L2170" s="536"/>
      <c r="M2170" s="537" t="s">
        <v>151</v>
      </c>
      <c r="N2170" s="537" t="s">
        <v>153</v>
      </c>
      <c r="O2170" s="538">
        <f t="shared" si="34"/>
        <v>19.309999999999999</v>
      </c>
    </row>
    <row r="2171" spans="1:15" s="225" customFormat="1" ht="47.25">
      <c r="A2171" s="532" t="s">
        <v>406</v>
      </c>
      <c r="B2171" s="533">
        <v>355</v>
      </c>
      <c r="C2171" s="532" t="s">
        <v>416</v>
      </c>
      <c r="D2171" s="532" t="s">
        <v>467</v>
      </c>
      <c r="E2171" s="533">
        <v>3550044</v>
      </c>
      <c r="F2171" s="533">
        <v>11490</v>
      </c>
      <c r="G2171" s="534">
        <v>38352</v>
      </c>
      <c r="H2171" s="533">
        <v>177</v>
      </c>
      <c r="I2171" s="532" t="s">
        <v>409</v>
      </c>
      <c r="J2171" s="532" t="s">
        <v>2587</v>
      </c>
      <c r="K2171" s="535">
        <v>843.86</v>
      </c>
      <c r="L2171" s="536"/>
      <c r="M2171" s="537" t="s">
        <v>151</v>
      </c>
      <c r="N2171" s="537" t="s">
        <v>153</v>
      </c>
      <c r="O2171" s="538">
        <f t="shared" si="34"/>
        <v>843.86</v>
      </c>
    </row>
    <row r="2172" spans="1:15" s="225" customFormat="1" ht="47.25">
      <c r="A2172" s="532" t="s">
        <v>406</v>
      </c>
      <c r="B2172" s="533">
        <v>355</v>
      </c>
      <c r="C2172" s="532" t="s">
        <v>416</v>
      </c>
      <c r="D2172" s="532" t="s">
        <v>467</v>
      </c>
      <c r="E2172" s="533">
        <v>3550044</v>
      </c>
      <c r="F2172" s="533">
        <v>11491</v>
      </c>
      <c r="G2172" s="534">
        <v>38352</v>
      </c>
      <c r="H2172" s="542">
        <v>50</v>
      </c>
      <c r="I2172" s="532" t="s">
        <v>409</v>
      </c>
      <c r="J2172" s="532" t="s">
        <v>2588</v>
      </c>
      <c r="K2172" s="535">
        <v>1579.21</v>
      </c>
      <c r="L2172" s="536"/>
      <c r="M2172" s="537" t="s">
        <v>151</v>
      </c>
      <c r="N2172" s="537" t="s">
        <v>153</v>
      </c>
      <c r="O2172" s="538">
        <f t="shared" si="34"/>
        <v>1579.21</v>
      </c>
    </row>
    <row r="2173" spans="1:15" s="225" customFormat="1" ht="47.25">
      <c r="A2173" s="532" t="s">
        <v>406</v>
      </c>
      <c r="B2173" s="533">
        <v>355</v>
      </c>
      <c r="C2173" s="532" t="s">
        <v>416</v>
      </c>
      <c r="D2173" s="532" t="s">
        <v>467</v>
      </c>
      <c r="E2173" s="533">
        <v>3550044</v>
      </c>
      <c r="F2173" s="533">
        <v>11492</v>
      </c>
      <c r="G2173" s="534">
        <v>38352</v>
      </c>
      <c r="H2173" s="533">
        <v>4</v>
      </c>
      <c r="I2173" s="532" t="s">
        <v>409</v>
      </c>
      <c r="J2173" s="532" t="s">
        <v>2589</v>
      </c>
      <c r="K2173" s="535">
        <v>101.24</v>
      </c>
      <c r="L2173" s="536"/>
      <c r="M2173" s="537" t="s">
        <v>151</v>
      </c>
      <c r="N2173" s="537" t="s">
        <v>153</v>
      </c>
      <c r="O2173" s="538">
        <f t="shared" si="34"/>
        <v>101.24</v>
      </c>
    </row>
    <row r="2174" spans="1:15" s="225" customFormat="1" ht="47.25">
      <c r="A2174" s="532" t="s">
        <v>406</v>
      </c>
      <c r="B2174" s="533">
        <v>355</v>
      </c>
      <c r="C2174" s="532" t="s">
        <v>416</v>
      </c>
      <c r="D2174" s="532" t="s">
        <v>467</v>
      </c>
      <c r="E2174" s="533">
        <v>3550044</v>
      </c>
      <c r="F2174" s="533">
        <v>11493</v>
      </c>
      <c r="G2174" s="534">
        <v>38352</v>
      </c>
      <c r="H2174" s="533">
        <v>5</v>
      </c>
      <c r="I2174" s="532" t="s">
        <v>409</v>
      </c>
      <c r="J2174" s="532" t="s">
        <v>2590</v>
      </c>
      <c r="K2174" s="535">
        <v>280.69</v>
      </c>
      <c r="L2174" s="536"/>
      <c r="M2174" s="537" t="s">
        <v>151</v>
      </c>
      <c r="N2174" s="537" t="s">
        <v>153</v>
      </c>
      <c r="O2174" s="538">
        <f t="shared" si="34"/>
        <v>280.69</v>
      </c>
    </row>
    <row r="2175" spans="1:15" s="225" customFormat="1" ht="47.25">
      <c r="A2175" s="532" t="s">
        <v>406</v>
      </c>
      <c r="B2175" s="533">
        <v>355</v>
      </c>
      <c r="C2175" s="532" t="s">
        <v>416</v>
      </c>
      <c r="D2175" s="532" t="s">
        <v>467</v>
      </c>
      <c r="E2175" s="533">
        <v>3550044</v>
      </c>
      <c r="F2175" s="533">
        <v>11494</v>
      </c>
      <c r="G2175" s="534">
        <v>38352</v>
      </c>
      <c r="H2175" s="533">
        <v>198</v>
      </c>
      <c r="I2175" s="532" t="s">
        <v>409</v>
      </c>
      <c r="J2175" s="532" t="s">
        <v>2591</v>
      </c>
      <c r="K2175" s="535">
        <v>2970.9</v>
      </c>
      <c r="L2175" s="536"/>
      <c r="M2175" s="537" t="s">
        <v>151</v>
      </c>
      <c r="N2175" s="537" t="s">
        <v>153</v>
      </c>
      <c r="O2175" s="538">
        <f t="shared" si="34"/>
        <v>2970.9</v>
      </c>
    </row>
    <row r="2176" spans="1:15" s="225" customFormat="1" ht="47.25">
      <c r="A2176" s="532" t="s">
        <v>406</v>
      </c>
      <c r="B2176" s="533">
        <v>355</v>
      </c>
      <c r="C2176" s="532" t="s">
        <v>416</v>
      </c>
      <c r="D2176" s="532" t="s">
        <v>467</v>
      </c>
      <c r="E2176" s="533">
        <v>3550044</v>
      </c>
      <c r="F2176" s="533">
        <v>11495</v>
      </c>
      <c r="G2176" s="534">
        <v>38352</v>
      </c>
      <c r="H2176" s="533">
        <v>15</v>
      </c>
      <c r="I2176" s="532" t="s">
        <v>409</v>
      </c>
      <c r="J2176" s="532" t="s">
        <v>2592</v>
      </c>
      <c r="K2176" s="535">
        <v>1527.5</v>
      </c>
      <c r="L2176" s="536"/>
      <c r="M2176" s="537" t="s">
        <v>151</v>
      </c>
      <c r="N2176" s="537" t="s">
        <v>153</v>
      </c>
      <c r="O2176" s="538">
        <f t="shared" si="34"/>
        <v>1527.5</v>
      </c>
    </row>
    <row r="2177" spans="1:15" s="225" customFormat="1" ht="47.25">
      <c r="A2177" s="532" t="s">
        <v>406</v>
      </c>
      <c r="B2177" s="533">
        <v>355</v>
      </c>
      <c r="C2177" s="532" t="s">
        <v>416</v>
      </c>
      <c r="D2177" s="532" t="s">
        <v>467</v>
      </c>
      <c r="E2177" s="533">
        <v>3550044</v>
      </c>
      <c r="F2177" s="533">
        <v>11497</v>
      </c>
      <c r="G2177" s="534">
        <v>38352</v>
      </c>
      <c r="H2177" s="533">
        <v>6</v>
      </c>
      <c r="I2177" s="532" t="s">
        <v>409</v>
      </c>
      <c r="J2177" s="532" t="s">
        <v>2593</v>
      </c>
      <c r="K2177" s="535">
        <v>60.5</v>
      </c>
      <c r="L2177" s="536"/>
      <c r="M2177" s="537" t="s">
        <v>151</v>
      </c>
      <c r="N2177" s="537" t="s">
        <v>153</v>
      </c>
      <c r="O2177" s="538">
        <f t="shared" si="34"/>
        <v>60.5</v>
      </c>
    </row>
    <row r="2178" spans="1:15" s="225" customFormat="1" ht="47.25">
      <c r="A2178" s="532" t="s">
        <v>406</v>
      </c>
      <c r="B2178" s="533">
        <v>355</v>
      </c>
      <c r="C2178" s="532" t="s">
        <v>416</v>
      </c>
      <c r="D2178" s="532" t="s">
        <v>467</v>
      </c>
      <c r="E2178" s="533">
        <v>3550044</v>
      </c>
      <c r="F2178" s="533">
        <v>11498</v>
      </c>
      <c r="G2178" s="534">
        <v>38352</v>
      </c>
      <c r="H2178" s="533">
        <v>13</v>
      </c>
      <c r="I2178" s="532" t="s">
        <v>409</v>
      </c>
      <c r="J2178" s="532" t="s">
        <v>2594</v>
      </c>
      <c r="K2178" s="535">
        <v>94.32</v>
      </c>
      <c r="L2178" s="536"/>
      <c r="M2178" s="537" t="s">
        <v>151</v>
      </c>
      <c r="N2178" s="537" t="s">
        <v>153</v>
      </c>
      <c r="O2178" s="538">
        <f t="shared" si="34"/>
        <v>94.32</v>
      </c>
    </row>
    <row r="2179" spans="1:15" s="225" customFormat="1" ht="47.25">
      <c r="A2179" s="532" t="s">
        <v>406</v>
      </c>
      <c r="B2179" s="533">
        <v>355</v>
      </c>
      <c r="C2179" s="532" t="s">
        <v>416</v>
      </c>
      <c r="D2179" s="532" t="s">
        <v>467</v>
      </c>
      <c r="E2179" s="533">
        <v>3550044</v>
      </c>
      <c r="F2179" s="533">
        <v>11499</v>
      </c>
      <c r="G2179" s="534">
        <v>38352</v>
      </c>
      <c r="H2179" s="533">
        <v>2</v>
      </c>
      <c r="I2179" s="532" t="s">
        <v>409</v>
      </c>
      <c r="J2179" s="532" t="s">
        <v>2595</v>
      </c>
      <c r="K2179" s="535">
        <v>11.79</v>
      </c>
      <c r="L2179" s="536"/>
      <c r="M2179" s="537" t="s">
        <v>151</v>
      </c>
      <c r="N2179" s="537" t="s">
        <v>153</v>
      </c>
      <c r="O2179" s="538">
        <f t="shared" si="34"/>
        <v>11.79</v>
      </c>
    </row>
    <row r="2180" spans="1:15" s="225" customFormat="1" ht="47.25">
      <c r="A2180" s="532" t="s">
        <v>406</v>
      </c>
      <c r="B2180" s="533">
        <v>355</v>
      </c>
      <c r="C2180" s="532" t="s">
        <v>416</v>
      </c>
      <c r="D2180" s="532" t="s">
        <v>467</v>
      </c>
      <c r="E2180" s="533">
        <v>3550044</v>
      </c>
      <c r="F2180" s="533">
        <v>11500</v>
      </c>
      <c r="G2180" s="534">
        <v>38352</v>
      </c>
      <c r="H2180" s="533">
        <v>2</v>
      </c>
      <c r="I2180" s="532" t="s">
        <v>409</v>
      </c>
      <c r="J2180" s="532" t="s">
        <v>2596</v>
      </c>
      <c r="K2180" s="535">
        <v>11.65</v>
      </c>
      <c r="L2180" s="536"/>
      <c r="M2180" s="537" t="s">
        <v>151</v>
      </c>
      <c r="N2180" s="537" t="s">
        <v>153</v>
      </c>
      <c r="O2180" s="538">
        <f t="shared" si="34"/>
        <v>11.65</v>
      </c>
    </row>
    <row r="2181" spans="1:15" s="225" customFormat="1" ht="47.25">
      <c r="A2181" s="532" t="s">
        <v>406</v>
      </c>
      <c r="B2181" s="533">
        <v>355</v>
      </c>
      <c r="C2181" s="532" t="s">
        <v>416</v>
      </c>
      <c r="D2181" s="532" t="s">
        <v>467</v>
      </c>
      <c r="E2181" s="533">
        <v>3550044</v>
      </c>
      <c r="F2181" s="533">
        <v>11501</v>
      </c>
      <c r="G2181" s="534">
        <v>38352</v>
      </c>
      <c r="H2181" s="533">
        <v>35</v>
      </c>
      <c r="I2181" s="532" t="s">
        <v>409</v>
      </c>
      <c r="J2181" s="532" t="s">
        <v>2597</v>
      </c>
      <c r="K2181" s="535">
        <v>48.97</v>
      </c>
      <c r="L2181" s="536"/>
      <c r="M2181" s="537" t="s">
        <v>151</v>
      </c>
      <c r="N2181" s="537" t="s">
        <v>153</v>
      </c>
      <c r="O2181" s="538">
        <f t="shared" si="34"/>
        <v>48.97</v>
      </c>
    </row>
    <row r="2182" spans="1:15" s="225" customFormat="1" ht="47.25">
      <c r="A2182" s="532" t="s">
        <v>406</v>
      </c>
      <c r="B2182" s="533">
        <v>355</v>
      </c>
      <c r="C2182" s="532" t="s">
        <v>416</v>
      </c>
      <c r="D2182" s="532" t="s">
        <v>467</v>
      </c>
      <c r="E2182" s="533">
        <v>3550044</v>
      </c>
      <c r="F2182" s="533">
        <v>11502</v>
      </c>
      <c r="G2182" s="534">
        <v>38352</v>
      </c>
      <c r="H2182" s="533">
        <v>181</v>
      </c>
      <c r="I2182" s="532" t="s">
        <v>409</v>
      </c>
      <c r="J2182" s="532" t="s">
        <v>2598</v>
      </c>
      <c r="K2182" s="535">
        <v>338.7</v>
      </c>
      <c r="L2182" s="536"/>
      <c r="M2182" s="537" t="s">
        <v>151</v>
      </c>
      <c r="N2182" s="537" t="s">
        <v>153</v>
      </c>
      <c r="O2182" s="538">
        <f t="shared" si="34"/>
        <v>338.7</v>
      </c>
    </row>
    <row r="2183" spans="1:15" s="225" customFormat="1" ht="47.25">
      <c r="A2183" s="532" t="s">
        <v>406</v>
      </c>
      <c r="B2183" s="533">
        <v>355</v>
      </c>
      <c r="C2183" s="532" t="s">
        <v>416</v>
      </c>
      <c r="D2183" s="532" t="s">
        <v>467</v>
      </c>
      <c r="E2183" s="533">
        <v>3550044</v>
      </c>
      <c r="F2183" s="533">
        <v>11503</v>
      </c>
      <c r="G2183" s="534">
        <v>38352</v>
      </c>
      <c r="H2183" s="533">
        <v>300</v>
      </c>
      <c r="I2183" s="532" t="s">
        <v>409</v>
      </c>
      <c r="J2183" s="532" t="s">
        <v>2599</v>
      </c>
      <c r="K2183" s="535">
        <v>610.16</v>
      </c>
      <c r="L2183" s="536"/>
      <c r="M2183" s="537" t="s">
        <v>151</v>
      </c>
      <c r="N2183" s="537" t="s">
        <v>153</v>
      </c>
      <c r="O2183" s="538">
        <f t="shared" si="34"/>
        <v>610.16</v>
      </c>
    </row>
    <row r="2184" spans="1:15" s="225" customFormat="1" ht="47.25">
      <c r="A2184" s="532" t="s">
        <v>406</v>
      </c>
      <c r="B2184" s="533">
        <v>355</v>
      </c>
      <c r="C2184" s="532" t="s">
        <v>416</v>
      </c>
      <c r="D2184" s="532" t="s">
        <v>467</v>
      </c>
      <c r="E2184" s="533">
        <v>3550044</v>
      </c>
      <c r="F2184" s="533">
        <v>11504</v>
      </c>
      <c r="G2184" s="534">
        <v>38352</v>
      </c>
      <c r="H2184" s="533">
        <v>31</v>
      </c>
      <c r="I2184" s="532" t="s">
        <v>409</v>
      </c>
      <c r="J2184" s="532" t="s">
        <v>2600</v>
      </c>
      <c r="K2184" s="535">
        <v>84.96</v>
      </c>
      <c r="L2184" s="536"/>
      <c r="M2184" s="537" t="s">
        <v>151</v>
      </c>
      <c r="N2184" s="537" t="s">
        <v>153</v>
      </c>
      <c r="O2184" s="538">
        <f t="shared" si="34"/>
        <v>84.96</v>
      </c>
    </row>
    <row r="2185" spans="1:15" s="225" customFormat="1" ht="47.25">
      <c r="A2185" s="532" t="s">
        <v>406</v>
      </c>
      <c r="B2185" s="533">
        <v>355</v>
      </c>
      <c r="C2185" s="532" t="s">
        <v>416</v>
      </c>
      <c r="D2185" s="532" t="s">
        <v>467</v>
      </c>
      <c r="E2185" s="533">
        <v>3550044</v>
      </c>
      <c r="F2185" s="533">
        <v>11505</v>
      </c>
      <c r="G2185" s="534">
        <v>38352</v>
      </c>
      <c r="H2185" s="533">
        <v>6</v>
      </c>
      <c r="I2185" s="532" t="s">
        <v>409</v>
      </c>
      <c r="J2185" s="532" t="s">
        <v>2601</v>
      </c>
      <c r="K2185" s="535">
        <v>10.73</v>
      </c>
      <c r="L2185" s="536"/>
      <c r="M2185" s="537" t="s">
        <v>151</v>
      </c>
      <c r="N2185" s="537" t="s">
        <v>153</v>
      </c>
      <c r="O2185" s="538">
        <f t="shared" si="34"/>
        <v>10.73</v>
      </c>
    </row>
    <row r="2186" spans="1:15" s="225" customFormat="1" ht="47.25">
      <c r="A2186" s="532" t="s">
        <v>406</v>
      </c>
      <c r="B2186" s="533">
        <v>355</v>
      </c>
      <c r="C2186" s="532" t="s">
        <v>416</v>
      </c>
      <c r="D2186" s="532" t="s">
        <v>467</v>
      </c>
      <c r="E2186" s="533">
        <v>3550044</v>
      </c>
      <c r="F2186" s="533">
        <v>11506</v>
      </c>
      <c r="G2186" s="534">
        <v>38352</v>
      </c>
      <c r="H2186" s="533">
        <v>75</v>
      </c>
      <c r="I2186" s="532" t="s">
        <v>409</v>
      </c>
      <c r="J2186" s="532" t="s">
        <v>2602</v>
      </c>
      <c r="K2186" s="535">
        <v>8539.33</v>
      </c>
      <c r="L2186" s="536"/>
      <c r="M2186" s="537" t="s">
        <v>151</v>
      </c>
      <c r="N2186" s="537" t="s">
        <v>153</v>
      </c>
      <c r="O2186" s="538">
        <f t="shared" si="34"/>
        <v>8539.33</v>
      </c>
    </row>
    <row r="2187" spans="1:15" s="225" customFormat="1" ht="47.25">
      <c r="A2187" s="532" t="s">
        <v>406</v>
      </c>
      <c r="B2187" s="533">
        <v>355</v>
      </c>
      <c r="C2187" s="532" t="s">
        <v>416</v>
      </c>
      <c r="D2187" s="532" t="s">
        <v>467</v>
      </c>
      <c r="E2187" s="533">
        <v>3550044</v>
      </c>
      <c r="F2187" s="533">
        <v>11507</v>
      </c>
      <c r="G2187" s="534">
        <v>38352</v>
      </c>
      <c r="H2187" s="533">
        <v>114</v>
      </c>
      <c r="I2187" s="532" t="s">
        <v>409</v>
      </c>
      <c r="J2187" s="532" t="s">
        <v>2603</v>
      </c>
      <c r="K2187" s="535">
        <v>18560.23</v>
      </c>
      <c r="L2187" s="536"/>
      <c r="M2187" s="537" t="s">
        <v>151</v>
      </c>
      <c r="N2187" s="537" t="s">
        <v>153</v>
      </c>
      <c r="O2187" s="538">
        <f t="shared" si="34"/>
        <v>18560.23</v>
      </c>
    </row>
    <row r="2188" spans="1:15" s="225" customFormat="1" ht="47.25">
      <c r="A2188" s="532" t="s">
        <v>406</v>
      </c>
      <c r="B2188" s="533">
        <v>355</v>
      </c>
      <c r="C2188" s="532" t="s">
        <v>416</v>
      </c>
      <c r="D2188" s="532" t="s">
        <v>467</v>
      </c>
      <c r="E2188" s="533">
        <v>3550044</v>
      </c>
      <c r="F2188" s="533">
        <v>11508</v>
      </c>
      <c r="G2188" s="534">
        <v>38352</v>
      </c>
      <c r="H2188" s="533">
        <v>15</v>
      </c>
      <c r="I2188" s="532" t="s">
        <v>409</v>
      </c>
      <c r="J2188" s="532" t="s">
        <v>2604</v>
      </c>
      <c r="K2188" s="535">
        <v>1584.11</v>
      </c>
      <c r="L2188" s="536"/>
      <c r="M2188" s="537" t="s">
        <v>151</v>
      </c>
      <c r="N2188" s="537" t="s">
        <v>153</v>
      </c>
      <c r="O2188" s="538">
        <f t="shared" si="34"/>
        <v>1584.11</v>
      </c>
    </row>
    <row r="2189" spans="1:15" s="225" customFormat="1" ht="47.25">
      <c r="A2189" s="532" t="s">
        <v>406</v>
      </c>
      <c r="B2189" s="533">
        <v>355</v>
      </c>
      <c r="C2189" s="532" t="s">
        <v>416</v>
      </c>
      <c r="D2189" s="532" t="s">
        <v>467</v>
      </c>
      <c r="E2189" s="533">
        <v>3550044</v>
      </c>
      <c r="F2189" s="533">
        <v>11509</v>
      </c>
      <c r="G2189" s="534">
        <v>38352</v>
      </c>
      <c r="H2189" s="533">
        <v>205</v>
      </c>
      <c r="I2189" s="532" t="s">
        <v>409</v>
      </c>
      <c r="J2189" s="532" t="s">
        <v>2605</v>
      </c>
      <c r="K2189" s="535">
        <v>1503.34</v>
      </c>
      <c r="L2189" s="536"/>
      <c r="M2189" s="537" t="s">
        <v>151</v>
      </c>
      <c r="N2189" s="537" t="s">
        <v>153</v>
      </c>
      <c r="O2189" s="538">
        <f t="shared" si="34"/>
        <v>1503.34</v>
      </c>
    </row>
    <row r="2190" spans="1:15" s="225" customFormat="1" ht="47.25">
      <c r="A2190" s="532" t="s">
        <v>406</v>
      </c>
      <c r="B2190" s="533">
        <v>355</v>
      </c>
      <c r="C2190" s="532" t="s">
        <v>416</v>
      </c>
      <c r="D2190" s="532" t="s">
        <v>467</v>
      </c>
      <c r="E2190" s="533">
        <v>3550044</v>
      </c>
      <c r="F2190" s="533">
        <v>11510</v>
      </c>
      <c r="G2190" s="534">
        <v>38352</v>
      </c>
      <c r="H2190" s="533">
        <v>88</v>
      </c>
      <c r="I2190" s="532" t="s">
        <v>409</v>
      </c>
      <c r="J2190" s="532" t="s">
        <v>2606</v>
      </c>
      <c r="K2190" s="535">
        <v>316.07</v>
      </c>
      <c r="L2190" s="536"/>
      <c r="M2190" s="537" t="s">
        <v>151</v>
      </c>
      <c r="N2190" s="537" t="s">
        <v>153</v>
      </c>
      <c r="O2190" s="538">
        <f t="shared" si="34"/>
        <v>316.07</v>
      </c>
    </row>
    <row r="2191" spans="1:15" s="225" customFormat="1" ht="47.25">
      <c r="A2191" s="532" t="s">
        <v>406</v>
      </c>
      <c r="B2191" s="533">
        <v>355</v>
      </c>
      <c r="C2191" s="532" t="s">
        <v>416</v>
      </c>
      <c r="D2191" s="532" t="s">
        <v>467</v>
      </c>
      <c r="E2191" s="533">
        <v>3550044</v>
      </c>
      <c r="F2191" s="533">
        <v>11511</v>
      </c>
      <c r="G2191" s="534">
        <v>38352</v>
      </c>
      <c r="H2191" s="533">
        <v>125</v>
      </c>
      <c r="I2191" s="532" t="s">
        <v>409</v>
      </c>
      <c r="J2191" s="532" t="s">
        <v>2607</v>
      </c>
      <c r="K2191" s="535">
        <v>402.34</v>
      </c>
      <c r="L2191" s="536"/>
      <c r="M2191" s="537" t="s">
        <v>151</v>
      </c>
      <c r="N2191" s="537" t="s">
        <v>153</v>
      </c>
      <c r="O2191" s="538">
        <f t="shared" si="34"/>
        <v>402.34</v>
      </c>
    </row>
    <row r="2192" spans="1:15" s="225" customFormat="1" ht="47.25">
      <c r="A2192" s="532" t="s">
        <v>406</v>
      </c>
      <c r="B2192" s="533">
        <v>355</v>
      </c>
      <c r="C2192" s="532" t="s">
        <v>416</v>
      </c>
      <c r="D2192" s="532" t="s">
        <v>467</v>
      </c>
      <c r="E2192" s="533">
        <v>3550044</v>
      </c>
      <c r="F2192" s="533">
        <v>11512</v>
      </c>
      <c r="G2192" s="534">
        <v>38352</v>
      </c>
      <c r="H2192" s="533">
        <v>384</v>
      </c>
      <c r="I2192" s="532" t="s">
        <v>409</v>
      </c>
      <c r="J2192" s="532" t="s">
        <v>2608</v>
      </c>
      <c r="K2192" s="535">
        <v>637.38</v>
      </c>
      <c r="L2192" s="536"/>
      <c r="M2192" s="537" t="s">
        <v>151</v>
      </c>
      <c r="N2192" s="537" t="s">
        <v>153</v>
      </c>
      <c r="O2192" s="538">
        <f t="shared" si="34"/>
        <v>637.38</v>
      </c>
    </row>
    <row r="2193" spans="1:15" s="225" customFormat="1" ht="47.25">
      <c r="A2193" s="532" t="s">
        <v>406</v>
      </c>
      <c r="B2193" s="533">
        <v>355</v>
      </c>
      <c r="C2193" s="532" t="s">
        <v>416</v>
      </c>
      <c r="D2193" s="532" t="s">
        <v>467</v>
      </c>
      <c r="E2193" s="533">
        <v>3550044</v>
      </c>
      <c r="F2193" s="533">
        <v>11513</v>
      </c>
      <c r="G2193" s="534">
        <v>38352</v>
      </c>
      <c r="H2193" s="533">
        <v>125</v>
      </c>
      <c r="I2193" s="532" t="s">
        <v>409</v>
      </c>
      <c r="J2193" s="532" t="s">
        <v>2556</v>
      </c>
      <c r="K2193" s="535">
        <v>393.81</v>
      </c>
      <c r="L2193" s="536"/>
      <c r="M2193" s="537" t="s">
        <v>151</v>
      </c>
      <c r="N2193" s="537" t="s">
        <v>153</v>
      </c>
      <c r="O2193" s="538">
        <f t="shared" si="34"/>
        <v>393.81</v>
      </c>
    </row>
    <row r="2194" spans="1:15" s="225" customFormat="1" ht="47.25">
      <c r="A2194" s="532" t="s">
        <v>406</v>
      </c>
      <c r="B2194" s="533">
        <v>355</v>
      </c>
      <c r="C2194" s="532" t="s">
        <v>416</v>
      </c>
      <c r="D2194" s="532" t="s">
        <v>467</v>
      </c>
      <c r="E2194" s="533">
        <v>3550044</v>
      </c>
      <c r="F2194" s="533">
        <v>11514</v>
      </c>
      <c r="G2194" s="534">
        <v>38352</v>
      </c>
      <c r="H2194" s="533">
        <v>38</v>
      </c>
      <c r="I2194" s="532" t="s">
        <v>409</v>
      </c>
      <c r="J2194" s="532" t="s">
        <v>2554</v>
      </c>
      <c r="K2194" s="535">
        <v>913.13</v>
      </c>
      <c r="L2194" s="536"/>
      <c r="M2194" s="537" t="s">
        <v>151</v>
      </c>
      <c r="N2194" s="537" t="s">
        <v>153</v>
      </c>
      <c r="O2194" s="538">
        <f t="shared" si="34"/>
        <v>913.13</v>
      </c>
    </row>
    <row r="2195" spans="1:15" s="225" customFormat="1" ht="47.25">
      <c r="A2195" s="532" t="s">
        <v>406</v>
      </c>
      <c r="B2195" s="533">
        <v>355</v>
      </c>
      <c r="C2195" s="532" t="s">
        <v>416</v>
      </c>
      <c r="D2195" s="532" t="s">
        <v>467</v>
      </c>
      <c r="E2195" s="533">
        <v>3550044</v>
      </c>
      <c r="F2195" s="533">
        <v>11515</v>
      </c>
      <c r="G2195" s="534">
        <v>38352</v>
      </c>
      <c r="H2195" s="533">
        <v>32</v>
      </c>
      <c r="I2195" s="532" t="s">
        <v>409</v>
      </c>
      <c r="J2195" s="532" t="s">
        <v>2553</v>
      </c>
      <c r="K2195" s="535">
        <v>786.82</v>
      </c>
      <c r="L2195" s="536"/>
      <c r="M2195" s="537" t="s">
        <v>151</v>
      </c>
      <c r="N2195" s="537" t="s">
        <v>153</v>
      </c>
      <c r="O2195" s="538">
        <f t="shared" si="34"/>
        <v>786.82</v>
      </c>
    </row>
    <row r="2196" spans="1:15" s="225" customFormat="1" ht="47.25">
      <c r="A2196" s="532" t="s">
        <v>406</v>
      </c>
      <c r="B2196" s="533">
        <v>355</v>
      </c>
      <c r="C2196" s="532" t="s">
        <v>416</v>
      </c>
      <c r="D2196" s="532" t="s">
        <v>467</v>
      </c>
      <c r="E2196" s="533">
        <v>3550044</v>
      </c>
      <c r="F2196" s="533">
        <v>11516</v>
      </c>
      <c r="G2196" s="534">
        <v>38352</v>
      </c>
      <c r="H2196" s="533">
        <v>10</v>
      </c>
      <c r="I2196" s="532" t="s">
        <v>409</v>
      </c>
      <c r="J2196" s="532" t="s">
        <v>2609</v>
      </c>
      <c r="K2196" s="535">
        <v>274.45</v>
      </c>
      <c r="L2196" s="536"/>
      <c r="M2196" s="537" t="s">
        <v>151</v>
      </c>
      <c r="N2196" s="537" t="s">
        <v>153</v>
      </c>
      <c r="O2196" s="538">
        <f t="shared" ref="O2196:O2259" si="35">IF(L2196&lt;&gt;0,11.5/24*L2196,K2196)</f>
        <v>274.45</v>
      </c>
    </row>
    <row r="2197" spans="1:15" s="225" customFormat="1" ht="47.25">
      <c r="A2197" s="532" t="s">
        <v>406</v>
      </c>
      <c r="B2197" s="533">
        <v>355</v>
      </c>
      <c r="C2197" s="532" t="s">
        <v>416</v>
      </c>
      <c r="D2197" s="532" t="s">
        <v>467</v>
      </c>
      <c r="E2197" s="533">
        <v>3550044</v>
      </c>
      <c r="F2197" s="533">
        <v>11518</v>
      </c>
      <c r="G2197" s="534">
        <v>38352</v>
      </c>
      <c r="H2197" s="533">
        <v>23</v>
      </c>
      <c r="I2197" s="532" t="s">
        <v>409</v>
      </c>
      <c r="J2197" s="532" t="s">
        <v>2610</v>
      </c>
      <c r="K2197" s="535">
        <v>1672.84</v>
      </c>
      <c r="L2197" s="536"/>
      <c r="M2197" s="537" t="s">
        <v>151</v>
      </c>
      <c r="N2197" s="537" t="s">
        <v>153</v>
      </c>
      <c r="O2197" s="538">
        <f t="shared" si="35"/>
        <v>1672.84</v>
      </c>
    </row>
    <row r="2198" spans="1:15" s="225" customFormat="1" ht="47.25">
      <c r="A2198" s="532" t="s">
        <v>406</v>
      </c>
      <c r="B2198" s="533">
        <v>355</v>
      </c>
      <c r="C2198" s="532" t="s">
        <v>416</v>
      </c>
      <c r="D2198" s="532" t="s">
        <v>467</v>
      </c>
      <c r="E2198" s="533">
        <v>3550044</v>
      </c>
      <c r="F2198" s="533">
        <v>11519</v>
      </c>
      <c r="G2198" s="534">
        <v>38352</v>
      </c>
      <c r="H2198" s="533">
        <v>39</v>
      </c>
      <c r="I2198" s="532" t="s">
        <v>409</v>
      </c>
      <c r="J2198" s="532" t="s">
        <v>2611</v>
      </c>
      <c r="K2198" s="535">
        <v>2707.66</v>
      </c>
      <c r="L2198" s="536"/>
      <c r="M2198" s="537" t="s">
        <v>151</v>
      </c>
      <c r="N2198" s="537" t="s">
        <v>153</v>
      </c>
      <c r="O2198" s="538">
        <f t="shared" si="35"/>
        <v>2707.66</v>
      </c>
    </row>
    <row r="2199" spans="1:15" s="225" customFormat="1" ht="47.25">
      <c r="A2199" s="532" t="s">
        <v>406</v>
      </c>
      <c r="B2199" s="533">
        <v>355</v>
      </c>
      <c r="C2199" s="532" t="s">
        <v>416</v>
      </c>
      <c r="D2199" s="532" t="s">
        <v>467</v>
      </c>
      <c r="E2199" s="533">
        <v>3550044</v>
      </c>
      <c r="F2199" s="533">
        <v>11520</v>
      </c>
      <c r="G2199" s="534">
        <v>38352</v>
      </c>
      <c r="H2199" s="533">
        <v>10</v>
      </c>
      <c r="I2199" s="532" t="s">
        <v>409</v>
      </c>
      <c r="J2199" s="532" t="s">
        <v>2612</v>
      </c>
      <c r="K2199" s="535">
        <v>649.41</v>
      </c>
      <c r="L2199" s="536"/>
      <c r="M2199" s="537" t="s">
        <v>151</v>
      </c>
      <c r="N2199" s="537" t="s">
        <v>153</v>
      </c>
      <c r="O2199" s="538">
        <f t="shared" si="35"/>
        <v>649.41</v>
      </c>
    </row>
    <row r="2200" spans="1:15" s="225" customFormat="1" ht="47.25">
      <c r="A2200" s="532" t="s">
        <v>406</v>
      </c>
      <c r="B2200" s="533">
        <v>355</v>
      </c>
      <c r="C2200" s="532" t="s">
        <v>416</v>
      </c>
      <c r="D2200" s="532" t="s">
        <v>467</v>
      </c>
      <c r="E2200" s="533">
        <v>3550044</v>
      </c>
      <c r="F2200" s="533">
        <v>11521</v>
      </c>
      <c r="G2200" s="534">
        <v>38352</v>
      </c>
      <c r="H2200" s="533">
        <v>34</v>
      </c>
      <c r="I2200" s="532" t="s">
        <v>409</v>
      </c>
      <c r="J2200" s="532" t="s">
        <v>2447</v>
      </c>
      <c r="K2200" s="535">
        <v>3561.82</v>
      </c>
      <c r="L2200" s="536"/>
      <c r="M2200" s="537" t="s">
        <v>151</v>
      </c>
      <c r="N2200" s="537" t="s">
        <v>153</v>
      </c>
      <c r="O2200" s="538">
        <f t="shared" si="35"/>
        <v>3561.82</v>
      </c>
    </row>
    <row r="2201" spans="1:15" s="225" customFormat="1" ht="47.25">
      <c r="A2201" s="532" t="s">
        <v>406</v>
      </c>
      <c r="B2201" s="533">
        <v>355</v>
      </c>
      <c r="C2201" s="532" t="s">
        <v>416</v>
      </c>
      <c r="D2201" s="532" t="s">
        <v>467</v>
      </c>
      <c r="E2201" s="533">
        <v>3550044</v>
      </c>
      <c r="F2201" s="533">
        <v>11522</v>
      </c>
      <c r="G2201" s="534">
        <v>38352</v>
      </c>
      <c r="H2201" s="533">
        <v>54</v>
      </c>
      <c r="I2201" s="532" t="s">
        <v>409</v>
      </c>
      <c r="J2201" s="532" t="s">
        <v>2449</v>
      </c>
      <c r="K2201" s="535">
        <v>3051.5</v>
      </c>
      <c r="L2201" s="536"/>
      <c r="M2201" s="537" t="s">
        <v>151</v>
      </c>
      <c r="N2201" s="537" t="s">
        <v>153</v>
      </c>
      <c r="O2201" s="538">
        <f t="shared" si="35"/>
        <v>3051.5</v>
      </c>
    </row>
    <row r="2202" spans="1:15" s="225" customFormat="1" ht="47.25">
      <c r="A2202" s="532" t="s">
        <v>406</v>
      </c>
      <c r="B2202" s="533">
        <v>355</v>
      </c>
      <c r="C2202" s="532" t="s">
        <v>416</v>
      </c>
      <c r="D2202" s="532" t="s">
        <v>467</v>
      </c>
      <c r="E2202" s="533">
        <v>3550044</v>
      </c>
      <c r="F2202" s="533">
        <v>11523</v>
      </c>
      <c r="G2202" s="534">
        <v>38352</v>
      </c>
      <c r="H2202" s="533">
        <v>33</v>
      </c>
      <c r="I2202" s="532" t="s">
        <v>409</v>
      </c>
      <c r="J2202" s="532" t="s">
        <v>2448</v>
      </c>
      <c r="K2202" s="535">
        <v>1290.22</v>
      </c>
      <c r="L2202" s="536"/>
      <c r="M2202" s="537" t="s">
        <v>151</v>
      </c>
      <c r="N2202" s="537" t="s">
        <v>153</v>
      </c>
      <c r="O2202" s="538">
        <f t="shared" si="35"/>
        <v>1290.22</v>
      </c>
    </row>
    <row r="2203" spans="1:15" s="225" customFormat="1" ht="47.25">
      <c r="A2203" s="532" t="s">
        <v>406</v>
      </c>
      <c r="B2203" s="533">
        <v>355</v>
      </c>
      <c r="C2203" s="532" t="s">
        <v>416</v>
      </c>
      <c r="D2203" s="532" t="s">
        <v>467</v>
      </c>
      <c r="E2203" s="533">
        <v>3550044</v>
      </c>
      <c r="F2203" s="533">
        <v>11524</v>
      </c>
      <c r="G2203" s="534">
        <v>38352</v>
      </c>
      <c r="H2203" s="533">
        <v>2</v>
      </c>
      <c r="I2203" s="532" t="s">
        <v>409</v>
      </c>
      <c r="J2203" s="532" t="s">
        <v>2613</v>
      </c>
      <c r="K2203" s="535">
        <v>60.18</v>
      </c>
      <c r="L2203" s="536"/>
      <c r="M2203" s="537" t="s">
        <v>151</v>
      </c>
      <c r="N2203" s="537" t="s">
        <v>153</v>
      </c>
      <c r="O2203" s="538">
        <f t="shared" si="35"/>
        <v>60.18</v>
      </c>
    </row>
    <row r="2204" spans="1:15" s="225" customFormat="1" ht="47.25">
      <c r="A2204" s="532" t="s">
        <v>406</v>
      </c>
      <c r="B2204" s="533">
        <v>355</v>
      </c>
      <c r="C2204" s="532" t="s">
        <v>416</v>
      </c>
      <c r="D2204" s="532" t="s">
        <v>467</v>
      </c>
      <c r="E2204" s="533">
        <v>3550044</v>
      </c>
      <c r="F2204" s="533">
        <v>11525</v>
      </c>
      <c r="G2204" s="534">
        <v>38352</v>
      </c>
      <c r="H2204" s="533">
        <v>13</v>
      </c>
      <c r="I2204" s="532" t="s">
        <v>409</v>
      </c>
      <c r="J2204" s="532" t="s">
        <v>2614</v>
      </c>
      <c r="K2204" s="535">
        <v>281.64</v>
      </c>
      <c r="L2204" s="536"/>
      <c r="M2204" s="537" t="s">
        <v>151</v>
      </c>
      <c r="N2204" s="537" t="s">
        <v>153</v>
      </c>
      <c r="O2204" s="538">
        <f t="shared" si="35"/>
        <v>281.64</v>
      </c>
    </row>
    <row r="2205" spans="1:15" s="225" customFormat="1" ht="47.25">
      <c r="A2205" s="532" t="s">
        <v>406</v>
      </c>
      <c r="B2205" s="533">
        <v>355</v>
      </c>
      <c r="C2205" s="532" t="s">
        <v>416</v>
      </c>
      <c r="D2205" s="532" t="s">
        <v>467</v>
      </c>
      <c r="E2205" s="533">
        <v>3550044</v>
      </c>
      <c r="F2205" s="533">
        <v>11526</v>
      </c>
      <c r="G2205" s="534">
        <v>38352</v>
      </c>
      <c r="H2205" s="533">
        <v>11</v>
      </c>
      <c r="I2205" s="532" t="s">
        <v>409</v>
      </c>
      <c r="J2205" s="532" t="s">
        <v>2615</v>
      </c>
      <c r="K2205" s="535">
        <v>316.17</v>
      </c>
      <c r="L2205" s="536"/>
      <c r="M2205" s="537" t="s">
        <v>151</v>
      </c>
      <c r="N2205" s="537" t="s">
        <v>153</v>
      </c>
      <c r="O2205" s="538">
        <f t="shared" si="35"/>
        <v>316.17</v>
      </c>
    </row>
    <row r="2206" spans="1:15" s="225" customFormat="1" ht="47.25">
      <c r="A2206" s="532" t="s">
        <v>406</v>
      </c>
      <c r="B2206" s="533">
        <v>355</v>
      </c>
      <c r="C2206" s="532" t="s">
        <v>416</v>
      </c>
      <c r="D2206" s="532" t="s">
        <v>467</v>
      </c>
      <c r="E2206" s="533">
        <v>3550044</v>
      </c>
      <c r="F2206" s="533">
        <v>11527</v>
      </c>
      <c r="G2206" s="534">
        <v>38352</v>
      </c>
      <c r="H2206" s="533">
        <v>89</v>
      </c>
      <c r="I2206" s="532" t="s">
        <v>409</v>
      </c>
      <c r="J2206" s="532" t="s">
        <v>2616</v>
      </c>
      <c r="K2206" s="535">
        <v>1555.47</v>
      </c>
      <c r="L2206" s="536"/>
      <c r="M2206" s="537" t="s">
        <v>151</v>
      </c>
      <c r="N2206" s="537" t="s">
        <v>153</v>
      </c>
      <c r="O2206" s="538">
        <f t="shared" si="35"/>
        <v>1555.47</v>
      </c>
    </row>
    <row r="2207" spans="1:15" s="225" customFormat="1" ht="47.25">
      <c r="A2207" s="532" t="s">
        <v>406</v>
      </c>
      <c r="B2207" s="533">
        <v>355</v>
      </c>
      <c r="C2207" s="532" t="s">
        <v>416</v>
      </c>
      <c r="D2207" s="532" t="s">
        <v>467</v>
      </c>
      <c r="E2207" s="533">
        <v>3550044</v>
      </c>
      <c r="F2207" s="533">
        <v>11529</v>
      </c>
      <c r="G2207" s="534">
        <v>38352</v>
      </c>
      <c r="H2207" s="533">
        <v>39328</v>
      </c>
      <c r="I2207" s="532" t="s">
        <v>409</v>
      </c>
      <c r="J2207" s="532" t="s">
        <v>2617</v>
      </c>
      <c r="K2207" s="535">
        <v>15798.67</v>
      </c>
      <c r="L2207" s="536"/>
      <c r="M2207" s="537" t="s">
        <v>151</v>
      </c>
      <c r="N2207" s="537" t="s">
        <v>153</v>
      </c>
      <c r="O2207" s="538">
        <f t="shared" si="35"/>
        <v>15798.67</v>
      </c>
    </row>
    <row r="2208" spans="1:15" s="225" customFormat="1" ht="47.25">
      <c r="A2208" s="532" t="s">
        <v>406</v>
      </c>
      <c r="B2208" s="533">
        <v>355</v>
      </c>
      <c r="C2208" s="532" t="s">
        <v>416</v>
      </c>
      <c r="D2208" s="532" t="s">
        <v>467</v>
      </c>
      <c r="E2208" s="533">
        <v>3550044</v>
      </c>
      <c r="F2208" s="533">
        <v>11530</v>
      </c>
      <c r="G2208" s="534">
        <v>38352</v>
      </c>
      <c r="H2208" s="533">
        <v>2</v>
      </c>
      <c r="I2208" s="532" t="s">
        <v>409</v>
      </c>
      <c r="J2208" s="532" t="s">
        <v>2618</v>
      </c>
      <c r="K2208" s="535">
        <v>33.4</v>
      </c>
      <c r="L2208" s="536"/>
      <c r="M2208" s="537" t="s">
        <v>151</v>
      </c>
      <c r="N2208" s="537" t="s">
        <v>153</v>
      </c>
      <c r="O2208" s="538">
        <f t="shared" si="35"/>
        <v>33.4</v>
      </c>
    </row>
    <row r="2209" spans="1:15" s="225" customFormat="1" ht="47.25">
      <c r="A2209" s="532" t="s">
        <v>406</v>
      </c>
      <c r="B2209" s="533">
        <v>355</v>
      </c>
      <c r="C2209" s="532" t="s">
        <v>416</v>
      </c>
      <c r="D2209" s="532" t="s">
        <v>467</v>
      </c>
      <c r="E2209" s="533">
        <v>3550044</v>
      </c>
      <c r="F2209" s="533">
        <v>11531</v>
      </c>
      <c r="G2209" s="534">
        <v>38352</v>
      </c>
      <c r="H2209" s="533">
        <v>6</v>
      </c>
      <c r="I2209" s="532" t="s">
        <v>409</v>
      </c>
      <c r="J2209" s="532" t="s">
        <v>2619</v>
      </c>
      <c r="K2209" s="535">
        <v>224.22</v>
      </c>
      <c r="L2209" s="536"/>
      <c r="M2209" s="537" t="s">
        <v>151</v>
      </c>
      <c r="N2209" s="537" t="s">
        <v>153</v>
      </c>
      <c r="O2209" s="538">
        <f t="shared" si="35"/>
        <v>224.22</v>
      </c>
    </row>
    <row r="2210" spans="1:15" s="225" customFormat="1" ht="47.25">
      <c r="A2210" s="532" t="s">
        <v>406</v>
      </c>
      <c r="B2210" s="533">
        <v>355</v>
      </c>
      <c r="C2210" s="532" t="s">
        <v>416</v>
      </c>
      <c r="D2210" s="532" t="s">
        <v>467</v>
      </c>
      <c r="E2210" s="533">
        <v>3550044</v>
      </c>
      <c r="F2210" s="533">
        <v>11532</v>
      </c>
      <c r="G2210" s="534">
        <v>38352</v>
      </c>
      <c r="H2210" s="533">
        <v>86</v>
      </c>
      <c r="I2210" s="532" t="s">
        <v>409</v>
      </c>
      <c r="J2210" s="532" t="s">
        <v>2620</v>
      </c>
      <c r="K2210" s="535">
        <v>726.75</v>
      </c>
      <c r="L2210" s="536"/>
      <c r="M2210" s="537" t="s">
        <v>151</v>
      </c>
      <c r="N2210" s="537" t="s">
        <v>153</v>
      </c>
      <c r="O2210" s="538">
        <f t="shared" si="35"/>
        <v>726.75</v>
      </c>
    </row>
    <row r="2211" spans="1:15" s="225" customFormat="1" ht="47.25">
      <c r="A2211" s="532" t="s">
        <v>406</v>
      </c>
      <c r="B2211" s="533">
        <v>355</v>
      </c>
      <c r="C2211" s="532" t="s">
        <v>416</v>
      </c>
      <c r="D2211" s="532" t="s">
        <v>467</v>
      </c>
      <c r="E2211" s="533">
        <v>3550044</v>
      </c>
      <c r="F2211" s="533">
        <v>11534</v>
      </c>
      <c r="G2211" s="534">
        <v>38352</v>
      </c>
      <c r="H2211" s="533">
        <v>12</v>
      </c>
      <c r="I2211" s="532" t="s">
        <v>409</v>
      </c>
      <c r="J2211" s="532" t="s">
        <v>2451</v>
      </c>
      <c r="K2211" s="535">
        <v>137.30000000000001</v>
      </c>
      <c r="L2211" s="536"/>
      <c r="M2211" s="537" t="s">
        <v>151</v>
      </c>
      <c r="N2211" s="537" t="s">
        <v>153</v>
      </c>
      <c r="O2211" s="538">
        <f t="shared" si="35"/>
        <v>137.30000000000001</v>
      </c>
    </row>
    <row r="2212" spans="1:15" s="225" customFormat="1" ht="47.25">
      <c r="A2212" s="532" t="s">
        <v>406</v>
      </c>
      <c r="B2212" s="533">
        <v>355</v>
      </c>
      <c r="C2212" s="532" t="s">
        <v>416</v>
      </c>
      <c r="D2212" s="532" t="s">
        <v>467</v>
      </c>
      <c r="E2212" s="533">
        <v>3550044</v>
      </c>
      <c r="F2212" s="533">
        <v>11536</v>
      </c>
      <c r="G2212" s="534">
        <v>38352</v>
      </c>
      <c r="H2212" s="533">
        <v>1</v>
      </c>
      <c r="I2212" s="532" t="s">
        <v>409</v>
      </c>
      <c r="J2212" s="532" t="s">
        <v>2621</v>
      </c>
      <c r="K2212" s="535">
        <v>18.399999999999999</v>
      </c>
      <c r="L2212" s="536"/>
      <c r="M2212" s="537" t="s">
        <v>151</v>
      </c>
      <c r="N2212" s="537" t="s">
        <v>153</v>
      </c>
      <c r="O2212" s="538">
        <f t="shared" si="35"/>
        <v>18.399999999999999</v>
      </c>
    </row>
    <row r="2213" spans="1:15" s="225" customFormat="1" ht="47.25">
      <c r="A2213" s="532" t="s">
        <v>406</v>
      </c>
      <c r="B2213" s="533">
        <v>355</v>
      </c>
      <c r="C2213" s="532" t="s">
        <v>416</v>
      </c>
      <c r="D2213" s="532" t="s">
        <v>467</v>
      </c>
      <c r="E2213" s="533">
        <v>3550044</v>
      </c>
      <c r="F2213" s="533">
        <v>11537</v>
      </c>
      <c r="G2213" s="534">
        <v>38352</v>
      </c>
      <c r="H2213" s="533">
        <v>1</v>
      </c>
      <c r="I2213" s="532" t="s">
        <v>409</v>
      </c>
      <c r="J2213" s="532" t="s">
        <v>2622</v>
      </c>
      <c r="K2213" s="535">
        <v>6263.65</v>
      </c>
      <c r="L2213" s="536"/>
      <c r="M2213" s="537" t="s">
        <v>151</v>
      </c>
      <c r="N2213" s="537" t="s">
        <v>153</v>
      </c>
      <c r="O2213" s="538">
        <f t="shared" si="35"/>
        <v>6263.65</v>
      </c>
    </row>
    <row r="2214" spans="1:15" s="225" customFormat="1" ht="47.25">
      <c r="A2214" s="532" t="s">
        <v>406</v>
      </c>
      <c r="B2214" s="533">
        <v>355</v>
      </c>
      <c r="C2214" s="532" t="s">
        <v>416</v>
      </c>
      <c r="D2214" s="532" t="s">
        <v>467</v>
      </c>
      <c r="E2214" s="533">
        <v>3550044</v>
      </c>
      <c r="F2214" s="533">
        <v>11538</v>
      </c>
      <c r="G2214" s="534">
        <v>38352</v>
      </c>
      <c r="H2214" s="542">
        <v>1</v>
      </c>
      <c r="I2214" s="532" t="s">
        <v>409</v>
      </c>
      <c r="J2214" s="532" t="s">
        <v>2623</v>
      </c>
      <c r="K2214" s="535">
        <v>10476.86</v>
      </c>
      <c r="L2214" s="536"/>
      <c r="M2214" s="537" t="s">
        <v>151</v>
      </c>
      <c r="N2214" s="537" t="s">
        <v>153</v>
      </c>
      <c r="O2214" s="538">
        <f t="shared" si="35"/>
        <v>10476.86</v>
      </c>
    </row>
    <row r="2215" spans="1:15" s="225" customFormat="1" ht="47.25">
      <c r="A2215" s="532" t="s">
        <v>406</v>
      </c>
      <c r="B2215" s="533">
        <v>355</v>
      </c>
      <c r="C2215" s="532" t="s">
        <v>416</v>
      </c>
      <c r="D2215" s="532" t="s">
        <v>467</v>
      </c>
      <c r="E2215" s="533">
        <v>3550044</v>
      </c>
      <c r="F2215" s="533">
        <v>11539</v>
      </c>
      <c r="G2215" s="534">
        <v>38352</v>
      </c>
      <c r="H2215" s="533">
        <v>6</v>
      </c>
      <c r="I2215" s="532" t="s">
        <v>409</v>
      </c>
      <c r="J2215" s="532" t="s">
        <v>2624</v>
      </c>
      <c r="K2215" s="535">
        <v>1354.68</v>
      </c>
      <c r="L2215" s="536"/>
      <c r="M2215" s="537" t="s">
        <v>151</v>
      </c>
      <c r="N2215" s="537" t="s">
        <v>153</v>
      </c>
      <c r="O2215" s="538">
        <f t="shared" si="35"/>
        <v>1354.68</v>
      </c>
    </row>
    <row r="2216" spans="1:15" s="225" customFormat="1" ht="47.25">
      <c r="A2216" s="532" t="s">
        <v>406</v>
      </c>
      <c r="B2216" s="533">
        <v>355</v>
      </c>
      <c r="C2216" s="532" t="s">
        <v>416</v>
      </c>
      <c r="D2216" s="532" t="s">
        <v>467</v>
      </c>
      <c r="E2216" s="533">
        <v>3550044</v>
      </c>
      <c r="F2216" s="533">
        <v>11540</v>
      </c>
      <c r="G2216" s="534">
        <v>38352</v>
      </c>
      <c r="H2216" s="533">
        <v>6</v>
      </c>
      <c r="I2216" s="532" t="s">
        <v>409</v>
      </c>
      <c r="J2216" s="532" t="s">
        <v>2625</v>
      </c>
      <c r="K2216" s="535">
        <v>44.22</v>
      </c>
      <c r="L2216" s="536"/>
      <c r="M2216" s="537" t="s">
        <v>151</v>
      </c>
      <c r="N2216" s="537" t="s">
        <v>153</v>
      </c>
      <c r="O2216" s="538">
        <f t="shared" si="35"/>
        <v>44.22</v>
      </c>
    </row>
    <row r="2217" spans="1:15" s="225" customFormat="1" ht="47.25">
      <c r="A2217" s="532" t="s">
        <v>406</v>
      </c>
      <c r="B2217" s="533">
        <v>355</v>
      </c>
      <c r="C2217" s="532" t="s">
        <v>416</v>
      </c>
      <c r="D2217" s="532" t="s">
        <v>467</v>
      </c>
      <c r="E2217" s="533">
        <v>3550044</v>
      </c>
      <c r="F2217" s="533">
        <v>11541</v>
      </c>
      <c r="G2217" s="534">
        <v>38352</v>
      </c>
      <c r="H2217" s="533">
        <v>2</v>
      </c>
      <c r="I2217" s="532" t="s">
        <v>409</v>
      </c>
      <c r="J2217" s="532" t="s">
        <v>2626</v>
      </c>
      <c r="K2217" s="535">
        <v>9.5</v>
      </c>
      <c r="L2217" s="536"/>
      <c r="M2217" s="537" t="s">
        <v>151</v>
      </c>
      <c r="N2217" s="537" t="s">
        <v>153</v>
      </c>
      <c r="O2217" s="538">
        <f t="shared" si="35"/>
        <v>9.5</v>
      </c>
    </row>
    <row r="2218" spans="1:15" s="225" customFormat="1" ht="47.25">
      <c r="A2218" s="532" t="s">
        <v>406</v>
      </c>
      <c r="B2218" s="533">
        <v>355</v>
      </c>
      <c r="C2218" s="532" t="s">
        <v>416</v>
      </c>
      <c r="D2218" s="532" t="s">
        <v>467</v>
      </c>
      <c r="E2218" s="533">
        <v>3550044</v>
      </c>
      <c r="F2218" s="533">
        <v>11542</v>
      </c>
      <c r="G2218" s="534">
        <v>38352</v>
      </c>
      <c r="H2218" s="533">
        <v>3</v>
      </c>
      <c r="I2218" s="532" t="s">
        <v>409</v>
      </c>
      <c r="J2218" s="532" t="s">
        <v>2627</v>
      </c>
      <c r="K2218" s="535">
        <v>61.53</v>
      </c>
      <c r="L2218" s="536"/>
      <c r="M2218" s="537" t="s">
        <v>151</v>
      </c>
      <c r="N2218" s="537" t="s">
        <v>153</v>
      </c>
      <c r="O2218" s="538">
        <f t="shared" si="35"/>
        <v>61.53</v>
      </c>
    </row>
    <row r="2219" spans="1:15" s="225" customFormat="1" ht="47.25">
      <c r="A2219" s="532" t="s">
        <v>406</v>
      </c>
      <c r="B2219" s="533">
        <v>355</v>
      </c>
      <c r="C2219" s="532" t="s">
        <v>416</v>
      </c>
      <c r="D2219" s="532" t="s">
        <v>467</v>
      </c>
      <c r="E2219" s="533">
        <v>3550044</v>
      </c>
      <c r="F2219" s="533">
        <v>11543</v>
      </c>
      <c r="G2219" s="534">
        <v>38352</v>
      </c>
      <c r="H2219" s="533">
        <v>3</v>
      </c>
      <c r="I2219" s="532" t="s">
        <v>409</v>
      </c>
      <c r="J2219" s="532" t="s">
        <v>2628</v>
      </c>
      <c r="K2219" s="535">
        <v>99.58</v>
      </c>
      <c r="L2219" s="536"/>
      <c r="M2219" s="537" t="s">
        <v>151</v>
      </c>
      <c r="N2219" s="537" t="s">
        <v>153</v>
      </c>
      <c r="O2219" s="538">
        <f t="shared" si="35"/>
        <v>99.58</v>
      </c>
    </row>
    <row r="2220" spans="1:15" s="225" customFormat="1" ht="47.25">
      <c r="A2220" s="532" t="s">
        <v>406</v>
      </c>
      <c r="B2220" s="533">
        <v>355</v>
      </c>
      <c r="C2220" s="532" t="s">
        <v>416</v>
      </c>
      <c r="D2220" s="532" t="s">
        <v>467</v>
      </c>
      <c r="E2220" s="533">
        <v>3550044</v>
      </c>
      <c r="F2220" s="533">
        <v>11544</v>
      </c>
      <c r="G2220" s="534">
        <v>38352</v>
      </c>
      <c r="H2220" s="533">
        <v>6</v>
      </c>
      <c r="I2220" s="532" t="s">
        <v>409</v>
      </c>
      <c r="J2220" s="532" t="s">
        <v>2629</v>
      </c>
      <c r="K2220" s="535">
        <v>166.62</v>
      </c>
      <c r="L2220" s="536"/>
      <c r="M2220" s="537" t="s">
        <v>151</v>
      </c>
      <c r="N2220" s="537" t="s">
        <v>153</v>
      </c>
      <c r="O2220" s="538">
        <f t="shared" si="35"/>
        <v>166.62</v>
      </c>
    </row>
    <row r="2221" spans="1:15" s="225" customFormat="1" ht="47.25">
      <c r="A2221" s="532" t="s">
        <v>406</v>
      </c>
      <c r="B2221" s="533">
        <v>355</v>
      </c>
      <c r="C2221" s="532" t="s">
        <v>416</v>
      </c>
      <c r="D2221" s="532" t="s">
        <v>467</v>
      </c>
      <c r="E2221" s="533">
        <v>3550044</v>
      </c>
      <c r="F2221" s="533">
        <v>11545</v>
      </c>
      <c r="G2221" s="534">
        <v>38352</v>
      </c>
      <c r="H2221" s="533">
        <v>1</v>
      </c>
      <c r="I2221" s="532" t="s">
        <v>409</v>
      </c>
      <c r="J2221" s="532" t="s">
        <v>2630</v>
      </c>
      <c r="K2221" s="535">
        <v>300.8</v>
      </c>
      <c r="L2221" s="536"/>
      <c r="M2221" s="537" t="s">
        <v>151</v>
      </c>
      <c r="N2221" s="537" t="s">
        <v>153</v>
      </c>
      <c r="O2221" s="538">
        <f t="shared" si="35"/>
        <v>300.8</v>
      </c>
    </row>
    <row r="2222" spans="1:15" s="225" customFormat="1" ht="47.25">
      <c r="A2222" s="532" t="s">
        <v>406</v>
      </c>
      <c r="B2222" s="533">
        <v>355</v>
      </c>
      <c r="C2222" s="532" t="s">
        <v>416</v>
      </c>
      <c r="D2222" s="532" t="s">
        <v>467</v>
      </c>
      <c r="E2222" s="533">
        <v>3550044</v>
      </c>
      <c r="F2222" s="533">
        <v>11546</v>
      </c>
      <c r="G2222" s="534">
        <v>38352</v>
      </c>
      <c r="H2222" s="533">
        <v>2</v>
      </c>
      <c r="I2222" s="532" t="s">
        <v>409</v>
      </c>
      <c r="J2222" s="532" t="s">
        <v>2631</v>
      </c>
      <c r="K2222" s="535">
        <v>8.32</v>
      </c>
      <c r="L2222" s="536"/>
      <c r="M2222" s="537" t="s">
        <v>151</v>
      </c>
      <c r="N2222" s="537" t="s">
        <v>153</v>
      </c>
      <c r="O2222" s="538">
        <f t="shared" si="35"/>
        <v>8.32</v>
      </c>
    </row>
    <row r="2223" spans="1:15" s="225" customFormat="1" ht="47.25">
      <c r="A2223" s="532" t="s">
        <v>406</v>
      </c>
      <c r="B2223" s="533">
        <v>355</v>
      </c>
      <c r="C2223" s="532" t="s">
        <v>416</v>
      </c>
      <c r="D2223" s="532" t="s">
        <v>467</v>
      </c>
      <c r="E2223" s="533">
        <v>3550044</v>
      </c>
      <c r="F2223" s="533">
        <v>11547</v>
      </c>
      <c r="G2223" s="534">
        <v>38352</v>
      </c>
      <c r="H2223" s="533">
        <v>1</v>
      </c>
      <c r="I2223" s="532" t="s">
        <v>409</v>
      </c>
      <c r="J2223" s="532" t="s">
        <v>2632</v>
      </c>
      <c r="K2223" s="535">
        <v>18.53</v>
      </c>
      <c r="L2223" s="536"/>
      <c r="M2223" s="537" t="s">
        <v>151</v>
      </c>
      <c r="N2223" s="537" t="s">
        <v>153</v>
      </c>
      <c r="O2223" s="538">
        <f t="shared" si="35"/>
        <v>18.53</v>
      </c>
    </row>
    <row r="2224" spans="1:15" s="225" customFormat="1" ht="47.25">
      <c r="A2224" s="532" t="s">
        <v>406</v>
      </c>
      <c r="B2224" s="533">
        <v>355</v>
      </c>
      <c r="C2224" s="532" t="s">
        <v>416</v>
      </c>
      <c r="D2224" s="532" t="s">
        <v>467</v>
      </c>
      <c r="E2224" s="533">
        <v>3550044</v>
      </c>
      <c r="F2224" s="533">
        <v>11548</v>
      </c>
      <c r="G2224" s="534">
        <v>38352</v>
      </c>
      <c r="H2224" s="533">
        <v>1</v>
      </c>
      <c r="I2224" s="532" t="s">
        <v>409</v>
      </c>
      <c r="J2224" s="532" t="s">
        <v>2633</v>
      </c>
      <c r="K2224" s="535">
        <v>9.39</v>
      </c>
      <c r="L2224" s="536"/>
      <c r="M2224" s="537" t="s">
        <v>151</v>
      </c>
      <c r="N2224" s="537" t="s">
        <v>153</v>
      </c>
      <c r="O2224" s="538">
        <f t="shared" si="35"/>
        <v>9.39</v>
      </c>
    </row>
    <row r="2225" spans="1:15" s="225" customFormat="1" ht="47.25">
      <c r="A2225" s="532" t="s">
        <v>406</v>
      </c>
      <c r="B2225" s="533">
        <v>355</v>
      </c>
      <c r="C2225" s="532" t="s">
        <v>416</v>
      </c>
      <c r="D2225" s="532" t="s">
        <v>467</v>
      </c>
      <c r="E2225" s="533">
        <v>3550044</v>
      </c>
      <c r="F2225" s="533">
        <v>11549</v>
      </c>
      <c r="G2225" s="534">
        <v>38352</v>
      </c>
      <c r="H2225" s="533">
        <v>1</v>
      </c>
      <c r="I2225" s="532" t="s">
        <v>409</v>
      </c>
      <c r="J2225" s="532" t="s">
        <v>2371</v>
      </c>
      <c r="K2225" s="535">
        <v>10.199999999999999</v>
      </c>
      <c r="L2225" s="536"/>
      <c r="M2225" s="537" t="s">
        <v>151</v>
      </c>
      <c r="N2225" s="537" t="s">
        <v>153</v>
      </c>
      <c r="O2225" s="538">
        <f t="shared" si="35"/>
        <v>10.199999999999999</v>
      </c>
    </row>
    <row r="2226" spans="1:15" s="225" customFormat="1" ht="47.25">
      <c r="A2226" s="532" t="s">
        <v>406</v>
      </c>
      <c r="B2226" s="533">
        <v>355</v>
      </c>
      <c r="C2226" s="532" t="s">
        <v>416</v>
      </c>
      <c r="D2226" s="532" t="s">
        <v>467</v>
      </c>
      <c r="E2226" s="533">
        <v>3550044</v>
      </c>
      <c r="F2226" s="533">
        <v>11550</v>
      </c>
      <c r="G2226" s="534">
        <v>38352</v>
      </c>
      <c r="H2226" s="533">
        <v>153</v>
      </c>
      <c r="I2226" s="532" t="s">
        <v>409</v>
      </c>
      <c r="J2226" s="532" t="s">
        <v>2634</v>
      </c>
      <c r="K2226" s="535">
        <v>1986.03</v>
      </c>
      <c r="L2226" s="536"/>
      <c r="M2226" s="537" t="s">
        <v>151</v>
      </c>
      <c r="N2226" s="537" t="s">
        <v>153</v>
      </c>
      <c r="O2226" s="538">
        <f t="shared" si="35"/>
        <v>1986.03</v>
      </c>
    </row>
    <row r="2227" spans="1:15" s="225" customFormat="1" ht="47.25">
      <c r="A2227" s="532" t="s">
        <v>406</v>
      </c>
      <c r="B2227" s="533">
        <v>355</v>
      </c>
      <c r="C2227" s="532" t="s">
        <v>416</v>
      </c>
      <c r="D2227" s="532" t="s">
        <v>467</v>
      </c>
      <c r="E2227" s="533">
        <v>3550044</v>
      </c>
      <c r="F2227" s="533">
        <v>11551</v>
      </c>
      <c r="G2227" s="534">
        <v>38352</v>
      </c>
      <c r="H2227" s="533">
        <v>150</v>
      </c>
      <c r="I2227" s="532" t="s">
        <v>409</v>
      </c>
      <c r="J2227" s="532" t="s">
        <v>2635</v>
      </c>
      <c r="K2227" s="535">
        <v>1372.69</v>
      </c>
      <c r="L2227" s="536"/>
      <c r="M2227" s="537" t="s">
        <v>151</v>
      </c>
      <c r="N2227" s="537" t="s">
        <v>153</v>
      </c>
      <c r="O2227" s="538">
        <f t="shared" si="35"/>
        <v>1372.69</v>
      </c>
    </row>
    <row r="2228" spans="1:15" s="225" customFormat="1" ht="47.25">
      <c r="A2228" s="532" t="s">
        <v>406</v>
      </c>
      <c r="B2228" s="533">
        <v>355</v>
      </c>
      <c r="C2228" s="532" t="s">
        <v>416</v>
      </c>
      <c r="D2228" s="532" t="s">
        <v>467</v>
      </c>
      <c r="E2228" s="533">
        <v>3550044</v>
      </c>
      <c r="F2228" s="533">
        <v>11552</v>
      </c>
      <c r="G2228" s="534">
        <v>38352</v>
      </c>
      <c r="H2228" s="533">
        <v>3</v>
      </c>
      <c r="I2228" s="532" t="s">
        <v>409</v>
      </c>
      <c r="J2228" s="532" t="s">
        <v>2636</v>
      </c>
      <c r="K2228" s="535">
        <v>21.7</v>
      </c>
      <c r="L2228" s="536"/>
      <c r="M2228" s="537" t="s">
        <v>151</v>
      </c>
      <c r="N2228" s="537" t="s">
        <v>153</v>
      </c>
      <c r="O2228" s="538">
        <f t="shared" si="35"/>
        <v>21.7</v>
      </c>
    </row>
    <row r="2229" spans="1:15" s="225" customFormat="1" ht="47.25">
      <c r="A2229" s="532" t="s">
        <v>406</v>
      </c>
      <c r="B2229" s="533">
        <v>355</v>
      </c>
      <c r="C2229" s="532" t="s">
        <v>416</v>
      </c>
      <c r="D2229" s="532" t="s">
        <v>467</v>
      </c>
      <c r="E2229" s="533">
        <v>3550044</v>
      </c>
      <c r="F2229" s="533">
        <v>11553</v>
      </c>
      <c r="G2229" s="534">
        <v>38352</v>
      </c>
      <c r="H2229" s="533">
        <v>6</v>
      </c>
      <c r="I2229" s="532" t="s">
        <v>409</v>
      </c>
      <c r="J2229" s="532" t="s">
        <v>2637</v>
      </c>
      <c r="K2229" s="535">
        <v>1680.01</v>
      </c>
      <c r="L2229" s="536"/>
      <c r="M2229" s="537" t="s">
        <v>151</v>
      </c>
      <c r="N2229" s="537" t="s">
        <v>153</v>
      </c>
      <c r="O2229" s="538">
        <f t="shared" si="35"/>
        <v>1680.01</v>
      </c>
    </row>
    <row r="2230" spans="1:15" s="225" customFormat="1" ht="47.25">
      <c r="A2230" s="532" t="s">
        <v>406</v>
      </c>
      <c r="B2230" s="533">
        <v>355</v>
      </c>
      <c r="C2230" s="532" t="s">
        <v>416</v>
      </c>
      <c r="D2230" s="532" t="s">
        <v>467</v>
      </c>
      <c r="E2230" s="533">
        <v>3550044</v>
      </c>
      <c r="F2230" s="533">
        <v>11554</v>
      </c>
      <c r="G2230" s="534">
        <v>38352</v>
      </c>
      <c r="H2230" s="533">
        <v>9</v>
      </c>
      <c r="I2230" s="532" t="s">
        <v>409</v>
      </c>
      <c r="J2230" s="532" t="s">
        <v>2566</v>
      </c>
      <c r="K2230" s="535">
        <v>30.37</v>
      </c>
      <c r="L2230" s="536"/>
      <c r="M2230" s="537" t="s">
        <v>151</v>
      </c>
      <c r="N2230" s="537" t="s">
        <v>153</v>
      </c>
      <c r="O2230" s="538">
        <f t="shared" si="35"/>
        <v>30.37</v>
      </c>
    </row>
    <row r="2231" spans="1:15" s="225" customFormat="1" ht="47.25">
      <c r="A2231" s="532" t="s">
        <v>406</v>
      </c>
      <c r="B2231" s="533">
        <v>355</v>
      </c>
      <c r="C2231" s="532" t="s">
        <v>416</v>
      </c>
      <c r="D2231" s="532" t="s">
        <v>467</v>
      </c>
      <c r="E2231" s="533">
        <v>3550044</v>
      </c>
      <c r="F2231" s="533">
        <v>11555</v>
      </c>
      <c r="G2231" s="534">
        <v>38352</v>
      </c>
      <c r="H2231" s="533">
        <v>13</v>
      </c>
      <c r="I2231" s="532" t="s">
        <v>409</v>
      </c>
      <c r="J2231" s="532" t="s">
        <v>1863</v>
      </c>
      <c r="K2231" s="535">
        <v>183.05</v>
      </c>
      <c r="L2231" s="536"/>
      <c r="M2231" s="537" t="s">
        <v>151</v>
      </c>
      <c r="N2231" s="537" t="s">
        <v>153</v>
      </c>
      <c r="O2231" s="538">
        <f t="shared" si="35"/>
        <v>183.05</v>
      </c>
    </row>
    <row r="2232" spans="1:15" s="225" customFormat="1" ht="47.25">
      <c r="A2232" s="532" t="s">
        <v>406</v>
      </c>
      <c r="B2232" s="533">
        <v>355</v>
      </c>
      <c r="C2232" s="532" t="s">
        <v>416</v>
      </c>
      <c r="D2232" s="532" t="s">
        <v>467</v>
      </c>
      <c r="E2232" s="533">
        <v>3550044</v>
      </c>
      <c r="F2232" s="533">
        <v>11556</v>
      </c>
      <c r="G2232" s="534">
        <v>38352</v>
      </c>
      <c r="H2232" s="533">
        <v>6</v>
      </c>
      <c r="I2232" s="532" t="s">
        <v>409</v>
      </c>
      <c r="J2232" s="532" t="s">
        <v>2638</v>
      </c>
      <c r="K2232" s="535">
        <v>10.35</v>
      </c>
      <c r="L2232" s="536"/>
      <c r="M2232" s="537" t="s">
        <v>151</v>
      </c>
      <c r="N2232" s="537" t="s">
        <v>153</v>
      </c>
      <c r="O2232" s="538">
        <f t="shared" si="35"/>
        <v>10.35</v>
      </c>
    </row>
    <row r="2233" spans="1:15" s="225" customFormat="1" ht="47.25">
      <c r="A2233" s="532" t="s">
        <v>406</v>
      </c>
      <c r="B2233" s="533">
        <v>355</v>
      </c>
      <c r="C2233" s="532" t="s">
        <v>416</v>
      </c>
      <c r="D2233" s="532" t="s">
        <v>467</v>
      </c>
      <c r="E2233" s="533">
        <v>3550044</v>
      </c>
      <c r="F2233" s="533">
        <v>11557</v>
      </c>
      <c r="G2233" s="534">
        <v>38352</v>
      </c>
      <c r="H2233" s="533">
        <v>21</v>
      </c>
      <c r="I2233" s="532" t="s">
        <v>409</v>
      </c>
      <c r="J2233" s="532" t="s">
        <v>2639</v>
      </c>
      <c r="K2233" s="535">
        <v>390.41</v>
      </c>
      <c r="L2233" s="536"/>
      <c r="M2233" s="537" t="s">
        <v>151</v>
      </c>
      <c r="N2233" s="537" t="s">
        <v>153</v>
      </c>
      <c r="O2233" s="538">
        <f t="shared" si="35"/>
        <v>390.41</v>
      </c>
    </row>
    <row r="2234" spans="1:15" s="225" customFormat="1" ht="47.25">
      <c r="A2234" s="532" t="s">
        <v>406</v>
      </c>
      <c r="B2234" s="533">
        <v>355</v>
      </c>
      <c r="C2234" s="532" t="s">
        <v>416</v>
      </c>
      <c r="D2234" s="532" t="s">
        <v>467</v>
      </c>
      <c r="E2234" s="533">
        <v>3550044</v>
      </c>
      <c r="F2234" s="533">
        <v>11558</v>
      </c>
      <c r="G2234" s="534">
        <v>38352</v>
      </c>
      <c r="H2234" s="533">
        <v>15</v>
      </c>
      <c r="I2234" s="532" t="s">
        <v>409</v>
      </c>
      <c r="J2234" s="532" t="s">
        <v>2640</v>
      </c>
      <c r="K2234" s="535">
        <v>50.3</v>
      </c>
      <c r="L2234" s="536"/>
      <c r="M2234" s="537" t="s">
        <v>151</v>
      </c>
      <c r="N2234" s="537" t="s">
        <v>153</v>
      </c>
      <c r="O2234" s="538">
        <f t="shared" si="35"/>
        <v>50.3</v>
      </c>
    </row>
    <row r="2235" spans="1:15" s="225" customFormat="1" ht="47.25">
      <c r="A2235" s="532" t="s">
        <v>406</v>
      </c>
      <c r="B2235" s="533">
        <v>355</v>
      </c>
      <c r="C2235" s="532" t="s">
        <v>416</v>
      </c>
      <c r="D2235" s="532" t="s">
        <v>467</v>
      </c>
      <c r="E2235" s="533">
        <v>3550044</v>
      </c>
      <c r="F2235" s="533">
        <v>11559</v>
      </c>
      <c r="G2235" s="534">
        <v>38352</v>
      </c>
      <c r="H2235" s="533">
        <v>3</v>
      </c>
      <c r="I2235" s="532" t="s">
        <v>409</v>
      </c>
      <c r="J2235" s="532" t="s">
        <v>2641</v>
      </c>
      <c r="K2235" s="535">
        <v>106.59</v>
      </c>
      <c r="L2235" s="536"/>
      <c r="M2235" s="537" t="s">
        <v>151</v>
      </c>
      <c r="N2235" s="537" t="s">
        <v>153</v>
      </c>
      <c r="O2235" s="538">
        <f t="shared" si="35"/>
        <v>106.59</v>
      </c>
    </row>
    <row r="2236" spans="1:15" s="225" customFormat="1" ht="47.25">
      <c r="A2236" s="532" t="s">
        <v>406</v>
      </c>
      <c r="B2236" s="533">
        <v>355</v>
      </c>
      <c r="C2236" s="532" t="s">
        <v>416</v>
      </c>
      <c r="D2236" s="532" t="s">
        <v>467</v>
      </c>
      <c r="E2236" s="533">
        <v>3550044</v>
      </c>
      <c r="F2236" s="533">
        <v>11480</v>
      </c>
      <c r="G2236" s="534">
        <v>38352</v>
      </c>
      <c r="H2236" s="533">
        <v>25</v>
      </c>
      <c r="I2236" s="532" t="s">
        <v>409</v>
      </c>
      <c r="J2236" s="532" t="s">
        <v>2642</v>
      </c>
      <c r="K2236" s="535">
        <v>175.69</v>
      </c>
      <c r="L2236" s="536"/>
      <c r="M2236" s="537" t="s">
        <v>151</v>
      </c>
      <c r="N2236" s="537" t="s">
        <v>153</v>
      </c>
      <c r="O2236" s="538">
        <f t="shared" si="35"/>
        <v>175.69</v>
      </c>
    </row>
    <row r="2237" spans="1:15" s="225" customFormat="1" ht="47.25">
      <c r="A2237" s="532" t="s">
        <v>406</v>
      </c>
      <c r="B2237" s="533">
        <v>355</v>
      </c>
      <c r="C2237" s="532" t="s">
        <v>416</v>
      </c>
      <c r="D2237" s="532" t="s">
        <v>467</v>
      </c>
      <c r="E2237" s="533">
        <v>3550044</v>
      </c>
      <c r="F2237" s="533">
        <v>11496</v>
      </c>
      <c r="G2237" s="534">
        <v>38352</v>
      </c>
      <c r="H2237" s="533">
        <v>4091</v>
      </c>
      <c r="I2237" s="532" t="s">
        <v>409</v>
      </c>
      <c r="J2237" s="532" t="s">
        <v>2643</v>
      </c>
      <c r="K2237" s="535">
        <v>601.23</v>
      </c>
      <c r="L2237" s="536"/>
      <c r="M2237" s="537" t="s">
        <v>151</v>
      </c>
      <c r="N2237" s="537" t="s">
        <v>153</v>
      </c>
      <c r="O2237" s="538">
        <f t="shared" si="35"/>
        <v>601.23</v>
      </c>
    </row>
    <row r="2238" spans="1:15" s="225" customFormat="1" ht="47.25">
      <c r="A2238" s="532" t="s">
        <v>406</v>
      </c>
      <c r="B2238" s="533">
        <v>355</v>
      </c>
      <c r="C2238" s="532" t="s">
        <v>416</v>
      </c>
      <c r="D2238" s="532" t="s">
        <v>467</v>
      </c>
      <c r="E2238" s="533">
        <v>3550044</v>
      </c>
      <c r="F2238" s="533">
        <v>11517</v>
      </c>
      <c r="G2238" s="534">
        <v>38352</v>
      </c>
      <c r="H2238" s="533">
        <v>5000</v>
      </c>
      <c r="I2238" s="532" t="s">
        <v>409</v>
      </c>
      <c r="J2238" s="532" t="s">
        <v>2559</v>
      </c>
      <c r="K2238" s="535">
        <v>1338.42</v>
      </c>
      <c r="L2238" s="536"/>
      <c r="M2238" s="537" t="s">
        <v>151</v>
      </c>
      <c r="N2238" s="537" t="s">
        <v>153</v>
      </c>
      <c r="O2238" s="538">
        <f t="shared" si="35"/>
        <v>1338.42</v>
      </c>
    </row>
    <row r="2239" spans="1:15" s="225" customFormat="1" ht="47.25">
      <c r="A2239" s="532" t="s">
        <v>406</v>
      </c>
      <c r="B2239" s="533">
        <v>355</v>
      </c>
      <c r="C2239" s="532" t="s">
        <v>416</v>
      </c>
      <c r="D2239" s="532" t="s">
        <v>467</v>
      </c>
      <c r="E2239" s="533">
        <v>3550044</v>
      </c>
      <c r="F2239" s="533">
        <v>11528</v>
      </c>
      <c r="G2239" s="534">
        <v>38352</v>
      </c>
      <c r="H2239" s="533">
        <v>73780</v>
      </c>
      <c r="I2239" s="532" t="s">
        <v>409</v>
      </c>
      <c r="J2239" s="532" t="s">
        <v>2644</v>
      </c>
      <c r="K2239" s="535">
        <v>32137.63</v>
      </c>
      <c r="L2239" s="536"/>
      <c r="M2239" s="537" t="s">
        <v>151</v>
      </c>
      <c r="N2239" s="537" t="s">
        <v>153</v>
      </c>
      <c r="O2239" s="538">
        <f t="shared" si="35"/>
        <v>32137.63</v>
      </c>
    </row>
    <row r="2240" spans="1:15" s="225" customFormat="1" ht="47.25">
      <c r="A2240" s="532" t="s">
        <v>406</v>
      </c>
      <c r="B2240" s="533">
        <v>355</v>
      </c>
      <c r="C2240" s="532" t="s">
        <v>416</v>
      </c>
      <c r="D2240" s="532" t="s">
        <v>467</v>
      </c>
      <c r="E2240" s="533">
        <v>3550044</v>
      </c>
      <c r="F2240" s="533">
        <v>11533</v>
      </c>
      <c r="G2240" s="534">
        <v>38352</v>
      </c>
      <c r="H2240" s="533">
        <v>33</v>
      </c>
      <c r="I2240" s="532" t="s">
        <v>409</v>
      </c>
      <c r="J2240" s="532" t="s">
        <v>2645</v>
      </c>
      <c r="K2240" s="535">
        <v>305.06</v>
      </c>
      <c r="L2240" s="536"/>
      <c r="M2240" s="537" t="s">
        <v>151</v>
      </c>
      <c r="N2240" s="537" t="s">
        <v>153</v>
      </c>
      <c r="O2240" s="538">
        <f t="shared" si="35"/>
        <v>305.06</v>
      </c>
    </row>
    <row r="2241" spans="1:15" s="225" customFormat="1" ht="47.25">
      <c r="A2241" s="532" t="s">
        <v>406</v>
      </c>
      <c r="B2241" s="533">
        <v>355</v>
      </c>
      <c r="C2241" s="532" t="s">
        <v>416</v>
      </c>
      <c r="D2241" s="532" t="s">
        <v>467</v>
      </c>
      <c r="E2241" s="533">
        <v>3550044</v>
      </c>
      <c r="F2241" s="533">
        <v>11535</v>
      </c>
      <c r="G2241" s="534">
        <v>38352</v>
      </c>
      <c r="H2241" s="533">
        <v>250</v>
      </c>
      <c r="I2241" s="532" t="s">
        <v>409</v>
      </c>
      <c r="J2241" s="532" t="s">
        <v>1827</v>
      </c>
      <c r="K2241" s="535">
        <v>206.45</v>
      </c>
      <c r="L2241" s="536"/>
      <c r="M2241" s="537" t="s">
        <v>151</v>
      </c>
      <c r="N2241" s="537" t="s">
        <v>153</v>
      </c>
      <c r="O2241" s="538">
        <f t="shared" si="35"/>
        <v>206.45</v>
      </c>
    </row>
    <row r="2242" spans="1:15" s="225" customFormat="1" ht="31.5">
      <c r="A2242" s="532" t="s">
        <v>406</v>
      </c>
      <c r="B2242" s="533">
        <v>355</v>
      </c>
      <c r="C2242" s="532" t="s">
        <v>416</v>
      </c>
      <c r="D2242" s="532" t="s">
        <v>2646</v>
      </c>
      <c r="E2242" s="533">
        <v>3550047</v>
      </c>
      <c r="F2242" s="533">
        <v>11166</v>
      </c>
      <c r="G2242" s="534">
        <v>38352</v>
      </c>
      <c r="H2242" s="539"/>
      <c r="I2242" s="532" t="s">
        <v>409</v>
      </c>
      <c r="J2242" s="532" t="s">
        <v>2647</v>
      </c>
      <c r="K2242" s="535">
        <v>261.77</v>
      </c>
      <c r="L2242" s="536"/>
      <c r="M2242" s="537" t="s">
        <v>151</v>
      </c>
      <c r="N2242" s="537" t="s">
        <v>153</v>
      </c>
      <c r="O2242" s="538">
        <f t="shared" si="35"/>
        <v>261.77</v>
      </c>
    </row>
    <row r="2243" spans="1:15" s="225" customFormat="1" ht="31.5">
      <c r="A2243" s="532" t="s">
        <v>406</v>
      </c>
      <c r="B2243" s="533">
        <v>355</v>
      </c>
      <c r="C2243" s="532" t="s">
        <v>416</v>
      </c>
      <c r="D2243" s="532" t="s">
        <v>2646</v>
      </c>
      <c r="E2243" s="533">
        <v>3550047</v>
      </c>
      <c r="F2243" s="533">
        <v>11167</v>
      </c>
      <c r="G2243" s="534">
        <v>38352</v>
      </c>
      <c r="H2243" s="533">
        <v>58</v>
      </c>
      <c r="I2243" s="532" t="s">
        <v>409</v>
      </c>
      <c r="J2243" s="532" t="s">
        <v>2648</v>
      </c>
      <c r="K2243" s="535">
        <v>134.66</v>
      </c>
      <c r="L2243" s="536"/>
      <c r="M2243" s="537" t="s">
        <v>151</v>
      </c>
      <c r="N2243" s="537" t="s">
        <v>153</v>
      </c>
      <c r="O2243" s="538">
        <f t="shared" si="35"/>
        <v>134.66</v>
      </c>
    </row>
    <row r="2244" spans="1:15" s="225" customFormat="1" ht="31.5">
      <c r="A2244" s="532" t="s">
        <v>406</v>
      </c>
      <c r="B2244" s="533">
        <v>355</v>
      </c>
      <c r="C2244" s="532" t="s">
        <v>416</v>
      </c>
      <c r="D2244" s="532" t="s">
        <v>2646</v>
      </c>
      <c r="E2244" s="533">
        <v>3550047</v>
      </c>
      <c r="F2244" s="533">
        <v>11168</v>
      </c>
      <c r="G2244" s="534">
        <v>38352</v>
      </c>
      <c r="H2244" s="533">
        <v>58</v>
      </c>
      <c r="I2244" s="532" t="s">
        <v>409</v>
      </c>
      <c r="J2244" s="532" t="s">
        <v>2649</v>
      </c>
      <c r="K2244" s="535">
        <v>225.1</v>
      </c>
      <c r="L2244" s="536"/>
      <c r="M2244" s="537" t="s">
        <v>151</v>
      </c>
      <c r="N2244" s="537" t="s">
        <v>153</v>
      </c>
      <c r="O2244" s="538">
        <f t="shared" si="35"/>
        <v>225.1</v>
      </c>
    </row>
    <row r="2245" spans="1:15" s="225" customFormat="1" ht="31.5">
      <c r="A2245" s="532" t="s">
        <v>406</v>
      </c>
      <c r="B2245" s="533">
        <v>355</v>
      </c>
      <c r="C2245" s="532" t="s">
        <v>416</v>
      </c>
      <c r="D2245" s="532" t="s">
        <v>2646</v>
      </c>
      <c r="E2245" s="533">
        <v>3550047</v>
      </c>
      <c r="F2245" s="533">
        <v>11169</v>
      </c>
      <c r="G2245" s="534">
        <v>38352</v>
      </c>
      <c r="H2245" s="539"/>
      <c r="I2245" s="532" t="s">
        <v>409</v>
      </c>
      <c r="J2245" s="532" t="s">
        <v>2650</v>
      </c>
      <c r="K2245" s="535">
        <v>797.61</v>
      </c>
      <c r="L2245" s="536"/>
      <c r="M2245" s="537" t="s">
        <v>151</v>
      </c>
      <c r="N2245" s="537" t="s">
        <v>153</v>
      </c>
      <c r="O2245" s="538">
        <f t="shared" si="35"/>
        <v>797.61</v>
      </c>
    </row>
    <row r="2246" spans="1:15" s="225" customFormat="1" ht="31.5">
      <c r="A2246" s="532" t="s">
        <v>406</v>
      </c>
      <c r="B2246" s="533">
        <v>355</v>
      </c>
      <c r="C2246" s="532" t="s">
        <v>416</v>
      </c>
      <c r="D2246" s="532" t="s">
        <v>2646</v>
      </c>
      <c r="E2246" s="533">
        <v>3550047</v>
      </c>
      <c r="F2246" s="533">
        <v>11170</v>
      </c>
      <c r="G2246" s="534">
        <v>38352</v>
      </c>
      <c r="H2246" s="539"/>
      <c r="I2246" s="532" t="s">
        <v>409</v>
      </c>
      <c r="J2246" s="532" t="s">
        <v>2651</v>
      </c>
      <c r="K2246" s="535">
        <v>93.88</v>
      </c>
      <c r="L2246" s="536"/>
      <c r="M2246" s="537" t="s">
        <v>151</v>
      </c>
      <c r="N2246" s="537" t="s">
        <v>153</v>
      </c>
      <c r="O2246" s="538">
        <f t="shared" si="35"/>
        <v>93.88</v>
      </c>
    </row>
    <row r="2247" spans="1:15" s="225" customFormat="1" ht="31.5">
      <c r="A2247" s="532" t="s">
        <v>406</v>
      </c>
      <c r="B2247" s="533">
        <v>355</v>
      </c>
      <c r="C2247" s="532" t="s">
        <v>416</v>
      </c>
      <c r="D2247" s="532" t="s">
        <v>2646</v>
      </c>
      <c r="E2247" s="533">
        <v>3550047</v>
      </c>
      <c r="F2247" s="533">
        <v>11171</v>
      </c>
      <c r="G2247" s="534">
        <v>38352</v>
      </c>
      <c r="H2247" s="533">
        <v>25</v>
      </c>
      <c r="I2247" s="532" t="s">
        <v>409</v>
      </c>
      <c r="J2247" s="532" t="s">
        <v>2652</v>
      </c>
      <c r="K2247" s="535">
        <v>416.69</v>
      </c>
      <c r="L2247" s="536"/>
      <c r="M2247" s="537" t="s">
        <v>151</v>
      </c>
      <c r="N2247" s="537" t="s">
        <v>153</v>
      </c>
      <c r="O2247" s="538">
        <f t="shared" si="35"/>
        <v>416.69</v>
      </c>
    </row>
    <row r="2248" spans="1:15" s="225" customFormat="1" ht="31.5">
      <c r="A2248" s="532" t="s">
        <v>406</v>
      </c>
      <c r="B2248" s="533">
        <v>355</v>
      </c>
      <c r="C2248" s="532" t="s">
        <v>416</v>
      </c>
      <c r="D2248" s="532" t="s">
        <v>2646</v>
      </c>
      <c r="E2248" s="533">
        <v>3550047</v>
      </c>
      <c r="F2248" s="533">
        <v>11172</v>
      </c>
      <c r="G2248" s="534">
        <v>38352</v>
      </c>
      <c r="H2248" s="539"/>
      <c r="I2248" s="532" t="s">
        <v>409</v>
      </c>
      <c r="J2248" s="532" t="s">
        <v>1821</v>
      </c>
      <c r="K2248" s="535">
        <v>4891.58</v>
      </c>
      <c r="L2248" s="536"/>
      <c r="M2248" s="537" t="s">
        <v>151</v>
      </c>
      <c r="N2248" s="537" t="s">
        <v>153</v>
      </c>
      <c r="O2248" s="538">
        <f t="shared" si="35"/>
        <v>4891.58</v>
      </c>
    </row>
    <row r="2249" spans="1:15" s="225" customFormat="1" ht="31.5">
      <c r="A2249" s="532" t="s">
        <v>406</v>
      </c>
      <c r="B2249" s="533">
        <v>355</v>
      </c>
      <c r="C2249" s="532" t="s">
        <v>416</v>
      </c>
      <c r="D2249" s="532" t="s">
        <v>2646</v>
      </c>
      <c r="E2249" s="533">
        <v>3550047</v>
      </c>
      <c r="F2249" s="533">
        <v>11173</v>
      </c>
      <c r="G2249" s="534">
        <v>38352</v>
      </c>
      <c r="H2249" s="539"/>
      <c r="I2249" s="532" t="s">
        <v>409</v>
      </c>
      <c r="J2249" s="532" t="s">
        <v>1872</v>
      </c>
      <c r="K2249" s="535">
        <v>743.4</v>
      </c>
      <c r="L2249" s="536"/>
      <c r="M2249" s="537" t="s">
        <v>151</v>
      </c>
      <c r="N2249" s="537" t="s">
        <v>153</v>
      </c>
      <c r="O2249" s="538">
        <f t="shared" si="35"/>
        <v>743.4</v>
      </c>
    </row>
    <row r="2250" spans="1:15" s="225" customFormat="1" ht="31.5">
      <c r="A2250" s="532" t="s">
        <v>406</v>
      </c>
      <c r="B2250" s="533">
        <v>355</v>
      </c>
      <c r="C2250" s="532" t="s">
        <v>416</v>
      </c>
      <c r="D2250" s="532" t="s">
        <v>2646</v>
      </c>
      <c r="E2250" s="533">
        <v>3550047</v>
      </c>
      <c r="F2250" s="533">
        <v>11174</v>
      </c>
      <c r="G2250" s="534">
        <v>38352</v>
      </c>
      <c r="H2250" s="533">
        <v>1</v>
      </c>
      <c r="I2250" s="532" t="s">
        <v>409</v>
      </c>
      <c r="J2250" s="532" t="s">
        <v>2579</v>
      </c>
      <c r="K2250" s="535">
        <v>12167.56</v>
      </c>
      <c r="L2250" s="536"/>
      <c r="M2250" s="537" t="s">
        <v>151</v>
      </c>
      <c r="N2250" s="537" t="s">
        <v>153</v>
      </c>
      <c r="O2250" s="538">
        <f t="shared" si="35"/>
        <v>12167.56</v>
      </c>
    </row>
    <row r="2251" spans="1:15" s="225" customFormat="1" ht="47.25">
      <c r="A2251" s="532" t="s">
        <v>406</v>
      </c>
      <c r="B2251" s="533">
        <v>355</v>
      </c>
      <c r="C2251" s="532" t="s">
        <v>416</v>
      </c>
      <c r="D2251" s="532" t="s">
        <v>2646</v>
      </c>
      <c r="E2251" s="533">
        <v>3550047</v>
      </c>
      <c r="F2251" s="533">
        <v>11175</v>
      </c>
      <c r="G2251" s="534">
        <v>38352</v>
      </c>
      <c r="H2251" s="533">
        <v>6</v>
      </c>
      <c r="I2251" s="532" t="s">
        <v>409</v>
      </c>
      <c r="J2251" s="532" t="s">
        <v>2653</v>
      </c>
      <c r="K2251" s="535">
        <v>2251.69</v>
      </c>
      <c r="L2251" s="536"/>
      <c r="M2251" s="537" t="s">
        <v>151</v>
      </c>
      <c r="N2251" s="537" t="s">
        <v>153</v>
      </c>
      <c r="O2251" s="538">
        <f t="shared" si="35"/>
        <v>2251.69</v>
      </c>
    </row>
    <row r="2252" spans="1:15" s="225" customFormat="1" ht="31.5">
      <c r="A2252" s="532" t="s">
        <v>406</v>
      </c>
      <c r="B2252" s="533">
        <v>355</v>
      </c>
      <c r="C2252" s="532" t="s">
        <v>416</v>
      </c>
      <c r="D2252" s="532" t="s">
        <v>2646</v>
      </c>
      <c r="E2252" s="533">
        <v>3550047</v>
      </c>
      <c r="F2252" s="533">
        <v>11176</v>
      </c>
      <c r="G2252" s="534">
        <v>38352</v>
      </c>
      <c r="H2252" s="533">
        <v>1</v>
      </c>
      <c r="I2252" s="532" t="s">
        <v>409</v>
      </c>
      <c r="J2252" s="532" t="s">
        <v>2654</v>
      </c>
      <c r="K2252" s="535">
        <v>12979.57</v>
      </c>
      <c r="L2252" s="536"/>
      <c r="M2252" s="537" t="s">
        <v>151</v>
      </c>
      <c r="N2252" s="537" t="s">
        <v>153</v>
      </c>
      <c r="O2252" s="538">
        <f t="shared" si="35"/>
        <v>12979.57</v>
      </c>
    </row>
    <row r="2253" spans="1:15" s="225" customFormat="1" ht="31.5">
      <c r="A2253" s="532" t="s">
        <v>406</v>
      </c>
      <c r="B2253" s="533">
        <v>355</v>
      </c>
      <c r="C2253" s="532" t="s">
        <v>416</v>
      </c>
      <c r="D2253" s="532" t="s">
        <v>2646</v>
      </c>
      <c r="E2253" s="533">
        <v>3550047</v>
      </c>
      <c r="F2253" s="533">
        <v>11177</v>
      </c>
      <c r="G2253" s="534">
        <v>38352</v>
      </c>
      <c r="H2253" s="533">
        <v>1</v>
      </c>
      <c r="I2253" s="532" t="s">
        <v>409</v>
      </c>
      <c r="J2253" s="532" t="s">
        <v>2655</v>
      </c>
      <c r="K2253" s="535">
        <v>986.73</v>
      </c>
      <c r="L2253" s="536"/>
      <c r="M2253" s="537" t="s">
        <v>151</v>
      </c>
      <c r="N2253" s="537" t="s">
        <v>153</v>
      </c>
      <c r="O2253" s="538">
        <f t="shared" si="35"/>
        <v>986.73</v>
      </c>
    </row>
    <row r="2254" spans="1:15" s="225" customFormat="1" ht="31.5">
      <c r="A2254" s="532" t="s">
        <v>406</v>
      </c>
      <c r="B2254" s="533">
        <v>355</v>
      </c>
      <c r="C2254" s="532" t="s">
        <v>416</v>
      </c>
      <c r="D2254" s="532" t="s">
        <v>2646</v>
      </c>
      <c r="E2254" s="533">
        <v>3550047</v>
      </c>
      <c r="F2254" s="533">
        <v>11178</v>
      </c>
      <c r="G2254" s="534">
        <v>38352</v>
      </c>
      <c r="H2254" s="533">
        <v>2</v>
      </c>
      <c r="I2254" s="532" t="s">
        <v>409</v>
      </c>
      <c r="J2254" s="532" t="s">
        <v>2656</v>
      </c>
      <c r="K2254" s="535">
        <v>1294.0899999999999</v>
      </c>
      <c r="L2254" s="536"/>
      <c r="M2254" s="537" t="s">
        <v>151</v>
      </c>
      <c r="N2254" s="537" t="s">
        <v>153</v>
      </c>
      <c r="O2254" s="538">
        <f t="shared" si="35"/>
        <v>1294.0899999999999</v>
      </c>
    </row>
    <row r="2255" spans="1:15" s="225" customFormat="1" ht="31.5">
      <c r="A2255" s="532" t="s">
        <v>406</v>
      </c>
      <c r="B2255" s="533">
        <v>355</v>
      </c>
      <c r="C2255" s="532" t="s">
        <v>416</v>
      </c>
      <c r="D2255" s="532" t="s">
        <v>2646</v>
      </c>
      <c r="E2255" s="533">
        <v>3550047</v>
      </c>
      <c r="F2255" s="533">
        <v>11179</v>
      </c>
      <c r="G2255" s="534">
        <v>38352</v>
      </c>
      <c r="H2255" s="533">
        <v>1</v>
      </c>
      <c r="I2255" s="532" t="s">
        <v>409</v>
      </c>
      <c r="J2255" s="532" t="s">
        <v>2657</v>
      </c>
      <c r="K2255" s="535">
        <v>566.16999999999996</v>
      </c>
      <c r="L2255" s="536"/>
      <c r="M2255" s="537" t="s">
        <v>151</v>
      </c>
      <c r="N2255" s="537" t="s">
        <v>153</v>
      </c>
      <c r="O2255" s="538">
        <f t="shared" si="35"/>
        <v>566.16999999999996</v>
      </c>
    </row>
    <row r="2256" spans="1:15" s="225" customFormat="1" ht="31.5">
      <c r="A2256" s="532" t="s">
        <v>406</v>
      </c>
      <c r="B2256" s="533">
        <v>355</v>
      </c>
      <c r="C2256" s="532" t="s">
        <v>416</v>
      </c>
      <c r="D2256" s="532" t="s">
        <v>2646</v>
      </c>
      <c r="E2256" s="533">
        <v>3550047</v>
      </c>
      <c r="F2256" s="533">
        <v>11180</v>
      </c>
      <c r="G2256" s="534">
        <v>38352</v>
      </c>
      <c r="H2256" s="533">
        <v>1</v>
      </c>
      <c r="I2256" s="532" t="s">
        <v>409</v>
      </c>
      <c r="J2256" s="532" t="s">
        <v>2658</v>
      </c>
      <c r="K2256" s="535">
        <v>242.64</v>
      </c>
      <c r="L2256" s="536"/>
      <c r="M2256" s="537" t="s">
        <v>151</v>
      </c>
      <c r="N2256" s="537" t="s">
        <v>153</v>
      </c>
      <c r="O2256" s="538">
        <f t="shared" si="35"/>
        <v>242.64</v>
      </c>
    </row>
    <row r="2257" spans="1:15" s="225" customFormat="1" ht="31.5">
      <c r="A2257" s="532" t="s">
        <v>406</v>
      </c>
      <c r="B2257" s="533">
        <v>355</v>
      </c>
      <c r="C2257" s="532" t="s">
        <v>416</v>
      </c>
      <c r="D2257" s="532" t="s">
        <v>2646</v>
      </c>
      <c r="E2257" s="533">
        <v>3550047</v>
      </c>
      <c r="F2257" s="533">
        <v>11181</v>
      </c>
      <c r="G2257" s="534">
        <v>38352</v>
      </c>
      <c r="H2257" s="533">
        <v>2</v>
      </c>
      <c r="I2257" s="532" t="s">
        <v>409</v>
      </c>
      <c r="J2257" s="532" t="s">
        <v>2659</v>
      </c>
      <c r="K2257" s="535">
        <v>540.28</v>
      </c>
      <c r="L2257" s="536"/>
      <c r="M2257" s="537" t="s">
        <v>151</v>
      </c>
      <c r="N2257" s="537" t="s">
        <v>153</v>
      </c>
      <c r="O2257" s="538">
        <f t="shared" si="35"/>
        <v>540.28</v>
      </c>
    </row>
    <row r="2258" spans="1:15" s="225" customFormat="1" ht="31.5">
      <c r="A2258" s="532" t="s">
        <v>406</v>
      </c>
      <c r="B2258" s="533">
        <v>355</v>
      </c>
      <c r="C2258" s="532" t="s">
        <v>416</v>
      </c>
      <c r="D2258" s="532" t="s">
        <v>2646</v>
      </c>
      <c r="E2258" s="533">
        <v>3550047</v>
      </c>
      <c r="F2258" s="533">
        <v>11182</v>
      </c>
      <c r="G2258" s="534">
        <v>38352</v>
      </c>
      <c r="H2258" s="533">
        <v>1</v>
      </c>
      <c r="I2258" s="532" t="s">
        <v>409</v>
      </c>
      <c r="J2258" s="532" t="s">
        <v>2660</v>
      </c>
      <c r="K2258" s="535">
        <v>808.81</v>
      </c>
      <c r="L2258" s="536"/>
      <c r="M2258" s="537" t="s">
        <v>151</v>
      </c>
      <c r="N2258" s="537" t="s">
        <v>153</v>
      </c>
      <c r="O2258" s="538">
        <f t="shared" si="35"/>
        <v>808.81</v>
      </c>
    </row>
    <row r="2259" spans="1:15" s="225" customFormat="1" ht="31.5">
      <c r="A2259" s="532" t="s">
        <v>406</v>
      </c>
      <c r="B2259" s="533">
        <v>355</v>
      </c>
      <c r="C2259" s="532" t="s">
        <v>416</v>
      </c>
      <c r="D2259" s="532" t="s">
        <v>2646</v>
      </c>
      <c r="E2259" s="533">
        <v>3550047</v>
      </c>
      <c r="F2259" s="533">
        <v>11183</v>
      </c>
      <c r="G2259" s="534">
        <v>38352</v>
      </c>
      <c r="H2259" s="533">
        <v>1</v>
      </c>
      <c r="I2259" s="532" t="s">
        <v>409</v>
      </c>
      <c r="J2259" s="532" t="s">
        <v>2661</v>
      </c>
      <c r="K2259" s="535">
        <v>1349.09</v>
      </c>
      <c r="L2259" s="536"/>
      <c r="M2259" s="537" t="s">
        <v>151</v>
      </c>
      <c r="N2259" s="537" t="s">
        <v>153</v>
      </c>
      <c r="O2259" s="538">
        <f t="shared" si="35"/>
        <v>1349.09</v>
      </c>
    </row>
    <row r="2260" spans="1:15" s="225" customFormat="1" ht="47.25">
      <c r="A2260" s="532" t="s">
        <v>406</v>
      </c>
      <c r="B2260" s="533">
        <v>355</v>
      </c>
      <c r="C2260" s="532" t="s">
        <v>416</v>
      </c>
      <c r="D2260" s="532" t="s">
        <v>2646</v>
      </c>
      <c r="E2260" s="533">
        <v>3550047</v>
      </c>
      <c r="F2260" s="533">
        <v>11184</v>
      </c>
      <c r="G2260" s="534">
        <v>38352</v>
      </c>
      <c r="H2260" s="533">
        <v>45</v>
      </c>
      <c r="I2260" s="532" t="s">
        <v>409</v>
      </c>
      <c r="J2260" s="532" t="s">
        <v>2662</v>
      </c>
      <c r="K2260" s="535">
        <v>1601.46</v>
      </c>
      <c r="L2260" s="536"/>
      <c r="M2260" s="537" t="s">
        <v>151</v>
      </c>
      <c r="N2260" s="537" t="s">
        <v>153</v>
      </c>
      <c r="O2260" s="538">
        <f t="shared" ref="O2260:O2323" si="36">IF(L2260&lt;&gt;0,11.5/24*L2260,K2260)</f>
        <v>1601.46</v>
      </c>
    </row>
    <row r="2261" spans="1:15" s="225" customFormat="1" ht="31.5">
      <c r="A2261" s="532" t="s">
        <v>406</v>
      </c>
      <c r="B2261" s="533">
        <v>355</v>
      </c>
      <c r="C2261" s="532" t="s">
        <v>416</v>
      </c>
      <c r="D2261" s="532" t="s">
        <v>2646</v>
      </c>
      <c r="E2261" s="533">
        <v>3550047</v>
      </c>
      <c r="F2261" s="533">
        <v>11185</v>
      </c>
      <c r="G2261" s="534">
        <v>38352</v>
      </c>
      <c r="H2261" s="533">
        <v>624</v>
      </c>
      <c r="I2261" s="532" t="s">
        <v>409</v>
      </c>
      <c r="J2261" s="532" t="s">
        <v>2564</v>
      </c>
      <c r="K2261" s="535">
        <v>3526.2</v>
      </c>
      <c r="L2261" s="536"/>
      <c r="M2261" s="537" t="s">
        <v>151</v>
      </c>
      <c r="N2261" s="537" t="s">
        <v>153</v>
      </c>
      <c r="O2261" s="538">
        <f t="shared" si="36"/>
        <v>3526.2</v>
      </c>
    </row>
    <row r="2262" spans="1:15" s="225" customFormat="1" ht="31.5">
      <c r="A2262" s="532" t="s">
        <v>406</v>
      </c>
      <c r="B2262" s="533">
        <v>355</v>
      </c>
      <c r="C2262" s="532" t="s">
        <v>416</v>
      </c>
      <c r="D2262" s="532" t="s">
        <v>2646</v>
      </c>
      <c r="E2262" s="533">
        <v>3550047</v>
      </c>
      <c r="F2262" s="533">
        <v>11186</v>
      </c>
      <c r="G2262" s="534">
        <v>38352</v>
      </c>
      <c r="H2262" s="533">
        <v>562</v>
      </c>
      <c r="I2262" s="532" t="s">
        <v>409</v>
      </c>
      <c r="J2262" s="532" t="s">
        <v>2489</v>
      </c>
      <c r="K2262" s="535">
        <v>2775.35</v>
      </c>
      <c r="L2262" s="536"/>
      <c r="M2262" s="537" t="s">
        <v>151</v>
      </c>
      <c r="N2262" s="537" t="s">
        <v>153</v>
      </c>
      <c r="O2262" s="538">
        <f t="shared" si="36"/>
        <v>2775.35</v>
      </c>
    </row>
    <row r="2263" spans="1:15" s="225" customFormat="1" ht="31.5">
      <c r="A2263" s="532" t="s">
        <v>406</v>
      </c>
      <c r="B2263" s="533">
        <v>355</v>
      </c>
      <c r="C2263" s="532" t="s">
        <v>416</v>
      </c>
      <c r="D2263" s="532" t="s">
        <v>2646</v>
      </c>
      <c r="E2263" s="533">
        <v>3550047</v>
      </c>
      <c r="F2263" s="533">
        <v>11187</v>
      </c>
      <c r="G2263" s="534">
        <v>38352</v>
      </c>
      <c r="H2263" s="533">
        <v>37</v>
      </c>
      <c r="I2263" s="532" t="s">
        <v>409</v>
      </c>
      <c r="J2263" s="532" t="s">
        <v>2663</v>
      </c>
      <c r="K2263" s="535">
        <v>122.8</v>
      </c>
      <c r="L2263" s="536"/>
      <c r="M2263" s="537" t="s">
        <v>151</v>
      </c>
      <c r="N2263" s="537" t="s">
        <v>153</v>
      </c>
      <c r="O2263" s="538">
        <f t="shared" si="36"/>
        <v>122.8</v>
      </c>
    </row>
    <row r="2264" spans="1:15" s="225" customFormat="1" ht="31.5">
      <c r="A2264" s="532" t="s">
        <v>406</v>
      </c>
      <c r="B2264" s="533">
        <v>355</v>
      </c>
      <c r="C2264" s="532" t="s">
        <v>416</v>
      </c>
      <c r="D2264" s="532" t="s">
        <v>2646</v>
      </c>
      <c r="E2264" s="533">
        <v>3550047</v>
      </c>
      <c r="F2264" s="533">
        <v>11188</v>
      </c>
      <c r="G2264" s="534">
        <v>38352</v>
      </c>
      <c r="H2264" s="533">
        <v>197</v>
      </c>
      <c r="I2264" s="532" t="s">
        <v>409</v>
      </c>
      <c r="J2264" s="532" t="s">
        <v>2664</v>
      </c>
      <c r="K2264" s="535">
        <v>1280.5899999999999</v>
      </c>
      <c r="L2264" s="536"/>
      <c r="M2264" s="537" t="s">
        <v>151</v>
      </c>
      <c r="N2264" s="537" t="s">
        <v>153</v>
      </c>
      <c r="O2264" s="538">
        <f t="shared" si="36"/>
        <v>1280.5899999999999</v>
      </c>
    </row>
    <row r="2265" spans="1:15" s="225" customFormat="1" ht="31.5">
      <c r="A2265" s="532" t="s">
        <v>406</v>
      </c>
      <c r="B2265" s="533">
        <v>355</v>
      </c>
      <c r="C2265" s="532" t="s">
        <v>416</v>
      </c>
      <c r="D2265" s="532" t="s">
        <v>2646</v>
      </c>
      <c r="E2265" s="533">
        <v>3550047</v>
      </c>
      <c r="F2265" s="533">
        <v>11189</v>
      </c>
      <c r="G2265" s="534">
        <v>38352</v>
      </c>
      <c r="H2265" s="533">
        <v>80</v>
      </c>
      <c r="I2265" s="532" t="s">
        <v>409</v>
      </c>
      <c r="J2265" s="532" t="s">
        <v>2601</v>
      </c>
      <c r="K2265" s="535">
        <v>339.46</v>
      </c>
      <c r="L2265" s="536"/>
      <c r="M2265" s="537" t="s">
        <v>151</v>
      </c>
      <c r="N2265" s="537" t="s">
        <v>153</v>
      </c>
      <c r="O2265" s="538">
        <f t="shared" si="36"/>
        <v>339.46</v>
      </c>
    </row>
    <row r="2266" spans="1:15" s="225" customFormat="1" ht="31.5">
      <c r="A2266" s="532" t="s">
        <v>406</v>
      </c>
      <c r="B2266" s="533">
        <v>355</v>
      </c>
      <c r="C2266" s="532" t="s">
        <v>416</v>
      </c>
      <c r="D2266" s="532" t="s">
        <v>2646</v>
      </c>
      <c r="E2266" s="533">
        <v>3550047</v>
      </c>
      <c r="F2266" s="533">
        <v>11190</v>
      </c>
      <c r="G2266" s="534">
        <v>38352</v>
      </c>
      <c r="H2266" s="533">
        <v>25</v>
      </c>
      <c r="I2266" s="532" t="s">
        <v>409</v>
      </c>
      <c r="J2266" s="532" t="s">
        <v>2665</v>
      </c>
      <c r="K2266" s="535">
        <v>244.71</v>
      </c>
      <c r="L2266" s="536"/>
      <c r="M2266" s="537" t="s">
        <v>151</v>
      </c>
      <c r="N2266" s="537" t="s">
        <v>153</v>
      </c>
      <c r="O2266" s="538">
        <f t="shared" si="36"/>
        <v>244.71</v>
      </c>
    </row>
    <row r="2267" spans="1:15" s="225" customFormat="1" ht="31.5">
      <c r="A2267" s="532" t="s">
        <v>406</v>
      </c>
      <c r="B2267" s="533">
        <v>355</v>
      </c>
      <c r="C2267" s="532" t="s">
        <v>416</v>
      </c>
      <c r="D2267" s="532" t="s">
        <v>2646</v>
      </c>
      <c r="E2267" s="533">
        <v>3550047</v>
      </c>
      <c r="F2267" s="533">
        <v>11191</v>
      </c>
      <c r="G2267" s="534">
        <v>38352</v>
      </c>
      <c r="H2267" s="533">
        <v>19</v>
      </c>
      <c r="I2267" s="532" t="s">
        <v>409</v>
      </c>
      <c r="J2267" s="532" t="s">
        <v>2666</v>
      </c>
      <c r="K2267" s="535">
        <v>218.24</v>
      </c>
      <c r="L2267" s="536"/>
      <c r="M2267" s="537" t="s">
        <v>151</v>
      </c>
      <c r="N2267" s="537" t="s">
        <v>153</v>
      </c>
      <c r="O2267" s="538">
        <f t="shared" si="36"/>
        <v>218.24</v>
      </c>
    </row>
    <row r="2268" spans="1:15" s="225" customFormat="1" ht="31.5">
      <c r="A2268" s="532" t="s">
        <v>406</v>
      </c>
      <c r="B2268" s="533">
        <v>355</v>
      </c>
      <c r="C2268" s="532" t="s">
        <v>416</v>
      </c>
      <c r="D2268" s="532" t="s">
        <v>2646</v>
      </c>
      <c r="E2268" s="533">
        <v>3550047</v>
      </c>
      <c r="F2268" s="533">
        <v>11192</v>
      </c>
      <c r="G2268" s="534">
        <v>38352</v>
      </c>
      <c r="H2268" s="533">
        <v>2</v>
      </c>
      <c r="I2268" s="532" t="s">
        <v>409</v>
      </c>
      <c r="J2268" s="532" t="s">
        <v>2667</v>
      </c>
      <c r="K2268" s="535">
        <v>21.23</v>
      </c>
      <c r="L2268" s="536"/>
      <c r="M2268" s="537" t="s">
        <v>151</v>
      </c>
      <c r="N2268" s="537" t="s">
        <v>153</v>
      </c>
      <c r="O2268" s="538">
        <f t="shared" si="36"/>
        <v>21.23</v>
      </c>
    </row>
    <row r="2269" spans="1:15" s="225" customFormat="1" ht="31.5">
      <c r="A2269" s="532" t="s">
        <v>406</v>
      </c>
      <c r="B2269" s="533">
        <v>355</v>
      </c>
      <c r="C2269" s="532" t="s">
        <v>416</v>
      </c>
      <c r="D2269" s="532" t="s">
        <v>2646</v>
      </c>
      <c r="E2269" s="533">
        <v>3550047</v>
      </c>
      <c r="F2269" s="533">
        <v>11193</v>
      </c>
      <c r="G2269" s="534">
        <v>38352</v>
      </c>
      <c r="H2269" s="533">
        <v>4</v>
      </c>
      <c r="I2269" s="532" t="s">
        <v>409</v>
      </c>
      <c r="J2269" s="532" t="s">
        <v>2443</v>
      </c>
      <c r="K2269" s="535">
        <v>11.32</v>
      </c>
      <c r="L2269" s="536"/>
      <c r="M2269" s="537" t="s">
        <v>151</v>
      </c>
      <c r="N2269" s="537" t="s">
        <v>153</v>
      </c>
      <c r="O2269" s="538">
        <f t="shared" si="36"/>
        <v>11.32</v>
      </c>
    </row>
    <row r="2270" spans="1:15" s="225" customFormat="1" ht="31.5">
      <c r="A2270" s="532" t="s">
        <v>406</v>
      </c>
      <c r="B2270" s="533">
        <v>355</v>
      </c>
      <c r="C2270" s="532" t="s">
        <v>416</v>
      </c>
      <c r="D2270" s="532" t="s">
        <v>2646</v>
      </c>
      <c r="E2270" s="533">
        <v>3550047</v>
      </c>
      <c r="F2270" s="533">
        <v>11194</v>
      </c>
      <c r="G2270" s="534">
        <v>38352</v>
      </c>
      <c r="H2270" s="533">
        <v>6</v>
      </c>
      <c r="I2270" s="532" t="s">
        <v>409</v>
      </c>
      <c r="J2270" s="532" t="s">
        <v>2668</v>
      </c>
      <c r="K2270" s="535">
        <v>174.83</v>
      </c>
      <c r="L2270" s="536"/>
      <c r="M2270" s="537" t="s">
        <v>151</v>
      </c>
      <c r="N2270" s="537" t="s">
        <v>153</v>
      </c>
      <c r="O2270" s="538">
        <f t="shared" si="36"/>
        <v>174.83</v>
      </c>
    </row>
    <row r="2271" spans="1:15" s="225" customFormat="1" ht="31.5">
      <c r="A2271" s="532" t="s">
        <v>406</v>
      </c>
      <c r="B2271" s="533">
        <v>355</v>
      </c>
      <c r="C2271" s="532" t="s">
        <v>416</v>
      </c>
      <c r="D2271" s="532" t="s">
        <v>2646</v>
      </c>
      <c r="E2271" s="533">
        <v>3550047</v>
      </c>
      <c r="F2271" s="533">
        <v>11195</v>
      </c>
      <c r="G2271" s="534">
        <v>38352</v>
      </c>
      <c r="H2271" s="533">
        <v>4</v>
      </c>
      <c r="I2271" s="532" t="s">
        <v>409</v>
      </c>
      <c r="J2271" s="532" t="s">
        <v>2669</v>
      </c>
      <c r="K2271" s="535">
        <v>104.66</v>
      </c>
      <c r="L2271" s="536"/>
      <c r="M2271" s="537" t="s">
        <v>151</v>
      </c>
      <c r="N2271" s="537" t="s">
        <v>153</v>
      </c>
      <c r="O2271" s="538">
        <f t="shared" si="36"/>
        <v>104.66</v>
      </c>
    </row>
    <row r="2272" spans="1:15" s="225" customFormat="1" ht="31.5">
      <c r="A2272" s="532" t="s">
        <v>406</v>
      </c>
      <c r="B2272" s="533">
        <v>355</v>
      </c>
      <c r="C2272" s="532" t="s">
        <v>416</v>
      </c>
      <c r="D2272" s="532" t="s">
        <v>2646</v>
      </c>
      <c r="E2272" s="533">
        <v>3550047</v>
      </c>
      <c r="F2272" s="533">
        <v>11196</v>
      </c>
      <c r="G2272" s="534">
        <v>38352</v>
      </c>
      <c r="H2272" s="533">
        <v>364</v>
      </c>
      <c r="I2272" s="532" t="s">
        <v>409</v>
      </c>
      <c r="J2272" s="532" t="s">
        <v>2670</v>
      </c>
      <c r="K2272" s="535">
        <v>6289.7</v>
      </c>
      <c r="L2272" s="536"/>
      <c r="M2272" s="537" t="s">
        <v>151</v>
      </c>
      <c r="N2272" s="537" t="s">
        <v>153</v>
      </c>
      <c r="O2272" s="538">
        <f t="shared" si="36"/>
        <v>6289.7</v>
      </c>
    </row>
    <row r="2273" spans="1:15" s="225" customFormat="1" ht="31.5">
      <c r="A2273" s="532" t="s">
        <v>406</v>
      </c>
      <c r="B2273" s="533">
        <v>355</v>
      </c>
      <c r="C2273" s="532" t="s">
        <v>416</v>
      </c>
      <c r="D2273" s="532" t="s">
        <v>2646</v>
      </c>
      <c r="E2273" s="533">
        <v>3550047</v>
      </c>
      <c r="F2273" s="533">
        <v>11197</v>
      </c>
      <c r="G2273" s="534">
        <v>38352</v>
      </c>
      <c r="H2273" s="533">
        <v>6</v>
      </c>
      <c r="I2273" s="532" t="s">
        <v>409</v>
      </c>
      <c r="J2273" s="532" t="s">
        <v>2671</v>
      </c>
      <c r="K2273" s="535">
        <v>198.45</v>
      </c>
      <c r="L2273" s="536"/>
      <c r="M2273" s="537" t="s">
        <v>151</v>
      </c>
      <c r="N2273" s="537" t="s">
        <v>153</v>
      </c>
      <c r="O2273" s="538">
        <f t="shared" si="36"/>
        <v>198.45</v>
      </c>
    </row>
    <row r="2274" spans="1:15" s="225" customFormat="1" ht="31.5">
      <c r="A2274" s="532" t="s">
        <v>406</v>
      </c>
      <c r="B2274" s="533">
        <v>355</v>
      </c>
      <c r="C2274" s="532" t="s">
        <v>416</v>
      </c>
      <c r="D2274" s="532" t="s">
        <v>2646</v>
      </c>
      <c r="E2274" s="533">
        <v>3550047</v>
      </c>
      <c r="F2274" s="533">
        <v>11198</v>
      </c>
      <c r="G2274" s="534">
        <v>38352</v>
      </c>
      <c r="H2274" s="533">
        <v>5</v>
      </c>
      <c r="I2274" s="532" t="s">
        <v>409</v>
      </c>
      <c r="J2274" s="532" t="s">
        <v>2672</v>
      </c>
      <c r="K2274" s="535">
        <v>157.83000000000001</v>
      </c>
      <c r="L2274" s="536"/>
      <c r="M2274" s="537" t="s">
        <v>151</v>
      </c>
      <c r="N2274" s="537" t="s">
        <v>153</v>
      </c>
      <c r="O2274" s="538">
        <f t="shared" si="36"/>
        <v>157.83000000000001</v>
      </c>
    </row>
    <row r="2275" spans="1:15" s="225" customFormat="1" ht="31.5">
      <c r="A2275" s="532" t="s">
        <v>406</v>
      </c>
      <c r="B2275" s="533">
        <v>355</v>
      </c>
      <c r="C2275" s="532" t="s">
        <v>416</v>
      </c>
      <c r="D2275" s="532" t="s">
        <v>2646</v>
      </c>
      <c r="E2275" s="533">
        <v>3550047</v>
      </c>
      <c r="F2275" s="533">
        <v>11199</v>
      </c>
      <c r="G2275" s="534">
        <v>38352</v>
      </c>
      <c r="H2275" s="533">
        <v>205</v>
      </c>
      <c r="I2275" s="532" t="s">
        <v>409</v>
      </c>
      <c r="J2275" s="532" t="s">
        <v>2673</v>
      </c>
      <c r="K2275" s="535">
        <v>3546.29</v>
      </c>
      <c r="L2275" s="536"/>
      <c r="M2275" s="537" t="s">
        <v>151</v>
      </c>
      <c r="N2275" s="537" t="s">
        <v>153</v>
      </c>
      <c r="O2275" s="538">
        <f t="shared" si="36"/>
        <v>3546.29</v>
      </c>
    </row>
    <row r="2276" spans="1:15" s="225" customFormat="1" ht="31.5">
      <c r="A2276" s="532" t="s">
        <v>406</v>
      </c>
      <c r="B2276" s="533">
        <v>355</v>
      </c>
      <c r="C2276" s="532" t="s">
        <v>416</v>
      </c>
      <c r="D2276" s="532" t="s">
        <v>2646</v>
      </c>
      <c r="E2276" s="533">
        <v>3550047</v>
      </c>
      <c r="F2276" s="533">
        <v>11200</v>
      </c>
      <c r="G2276" s="534">
        <v>38352</v>
      </c>
      <c r="H2276" s="533">
        <v>25</v>
      </c>
      <c r="I2276" s="532" t="s">
        <v>409</v>
      </c>
      <c r="J2276" s="532" t="s">
        <v>2674</v>
      </c>
      <c r="K2276" s="535">
        <v>999.39</v>
      </c>
      <c r="L2276" s="536"/>
      <c r="M2276" s="537" t="s">
        <v>151</v>
      </c>
      <c r="N2276" s="537" t="s">
        <v>153</v>
      </c>
      <c r="O2276" s="538">
        <f t="shared" si="36"/>
        <v>999.39</v>
      </c>
    </row>
    <row r="2277" spans="1:15" s="225" customFormat="1" ht="31.5">
      <c r="A2277" s="532" t="s">
        <v>406</v>
      </c>
      <c r="B2277" s="533">
        <v>355</v>
      </c>
      <c r="C2277" s="532" t="s">
        <v>416</v>
      </c>
      <c r="D2277" s="532" t="s">
        <v>2646</v>
      </c>
      <c r="E2277" s="533">
        <v>3550047</v>
      </c>
      <c r="F2277" s="533">
        <v>11201</v>
      </c>
      <c r="G2277" s="534">
        <v>38352</v>
      </c>
      <c r="H2277" s="533">
        <v>1</v>
      </c>
      <c r="I2277" s="532" t="s">
        <v>409</v>
      </c>
      <c r="J2277" s="532" t="s">
        <v>2675</v>
      </c>
      <c r="K2277" s="535">
        <v>33.770000000000003</v>
      </c>
      <c r="L2277" s="536"/>
      <c r="M2277" s="537" t="s">
        <v>151</v>
      </c>
      <c r="N2277" s="537" t="s">
        <v>153</v>
      </c>
      <c r="O2277" s="538">
        <f t="shared" si="36"/>
        <v>33.770000000000003</v>
      </c>
    </row>
    <row r="2278" spans="1:15" s="225" customFormat="1" ht="47.25">
      <c r="A2278" s="532" t="s">
        <v>406</v>
      </c>
      <c r="B2278" s="533">
        <v>355</v>
      </c>
      <c r="C2278" s="532" t="s">
        <v>416</v>
      </c>
      <c r="D2278" s="532" t="s">
        <v>2646</v>
      </c>
      <c r="E2278" s="533">
        <v>3550047</v>
      </c>
      <c r="F2278" s="533">
        <v>11202</v>
      </c>
      <c r="G2278" s="534">
        <v>38352</v>
      </c>
      <c r="H2278" s="533">
        <v>9</v>
      </c>
      <c r="I2278" s="532" t="s">
        <v>409</v>
      </c>
      <c r="J2278" s="532" t="s">
        <v>2676</v>
      </c>
      <c r="K2278" s="535">
        <v>396.85</v>
      </c>
      <c r="L2278" s="536"/>
      <c r="M2278" s="537" t="s">
        <v>151</v>
      </c>
      <c r="N2278" s="537" t="s">
        <v>153</v>
      </c>
      <c r="O2278" s="538">
        <f t="shared" si="36"/>
        <v>396.85</v>
      </c>
    </row>
    <row r="2279" spans="1:15" s="225" customFormat="1" ht="31.5">
      <c r="A2279" s="532" t="s">
        <v>406</v>
      </c>
      <c r="B2279" s="533">
        <v>355</v>
      </c>
      <c r="C2279" s="532" t="s">
        <v>416</v>
      </c>
      <c r="D2279" s="532" t="s">
        <v>2646</v>
      </c>
      <c r="E2279" s="533">
        <v>3550047</v>
      </c>
      <c r="F2279" s="533">
        <v>11203</v>
      </c>
      <c r="G2279" s="534">
        <v>38352</v>
      </c>
      <c r="H2279" s="533">
        <v>24</v>
      </c>
      <c r="I2279" s="532" t="s">
        <v>409</v>
      </c>
      <c r="J2279" s="532" t="s">
        <v>2677</v>
      </c>
      <c r="K2279" s="535">
        <v>761.99</v>
      </c>
      <c r="L2279" s="536"/>
      <c r="M2279" s="537" t="s">
        <v>151</v>
      </c>
      <c r="N2279" s="537" t="s">
        <v>153</v>
      </c>
      <c r="O2279" s="538">
        <f t="shared" si="36"/>
        <v>761.99</v>
      </c>
    </row>
    <row r="2280" spans="1:15" s="225" customFormat="1" ht="31.5">
      <c r="A2280" s="532" t="s">
        <v>406</v>
      </c>
      <c r="B2280" s="533">
        <v>355</v>
      </c>
      <c r="C2280" s="532" t="s">
        <v>416</v>
      </c>
      <c r="D2280" s="532" t="s">
        <v>2646</v>
      </c>
      <c r="E2280" s="533">
        <v>3550047</v>
      </c>
      <c r="F2280" s="533">
        <v>11204</v>
      </c>
      <c r="G2280" s="534">
        <v>38352</v>
      </c>
      <c r="H2280" s="533">
        <v>15</v>
      </c>
      <c r="I2280" s="532" t="s">
        <v>409</v>
      </c>
      <c r="J2280" s="532" t="s">
        <v>2678</v>
      </c>
      <c r="K2280" s="535">
        <v>1343.85</v>
      </c>
      <c r="L2280" s="536"/>
      <c r="M2280" s="537" t="s">
        <v>151</v>
      </c>
      <c r="N2280" s="537" t="s">
        <v>153</v>
      </c>
      <c r="O2280" s="538">
        <f t="shared" si="36"/>
        <v>1343.85</v>
      </c>
    </row>
    <row r="2281" spans="1:15" s="225" customFormat="1" ht="47.25">
      <c r="A2281" s="532" t="s">
        <v>406</v>
      </c>
      <c r="B2281" s="533">
        <v>355</v>
      </c>
      <c r="C2281" s="532" t="s">
        <v>416</v>
      </c>
      <c r="D2281" s="532" t="s">
        <v>2646</v>
      </c>
      <c r="E2281" s="533">
        <v>3550047</v>
      </c>
      <c r="F2281" s="533">
        <v>11205</v>
      </c>
      <c r="G2281" s="534">
        <v>38352</v>
      </c>
      <c r="H2281" s="533">
        <v>3</v>
      </c>
      <c r="I2281" s="532" t="s">
        <v>409</v>
      </c>
      <c r="J2281" s="532" t="s">
        <v>2679</v>
      </c>
      <c r="K2281" s="535">
        <v>301.02</v>
      </c>
      <c r="L2281" s="536"/>
      <c r="M2281" s="537" t="s">
        <v>151</v>
      </c>
      <c r="N2281" s="537" t="s">
        <v>153</v>
      </c>
      <c r="O2281" s="538">
        <f t="shared" si="36"/>
        <v>301.02</v>
      </c>
    </row>
    <row r="2282" spans="1:15" s="225" customFormat="1" ht="31.5">
      <c r="A2282" s="532" t="s">
        <v>406</v>
      </c>
      <c r="B2282" s="533">
        <v>355</v>
      </c>
      <c r="C2282" s="532" t="s">
        <v>416</v>
      </c>
      <c r="D2282" s="532" t="s">
        <v>2646</v>
      </c>
      <c r="E2282" s="533">
        <v>3550047</v>
      </c>
      <c r="F2282" s="533">
        <v>11206</v>
      </c>
      <c r="G2282" s="534">
        <v>38352</v>
      </c>
      <c r="H2282" s="533">
        <v>20</v>
      </c>
      <c r="I2282" s="532" t="s">
        <v>409</v>
      </c>
      <c r="J2282" s="532" t="s">
        <v>2680</v>
      </c>
      <c r="K2282" s="535">
        <v>1730.82</v>
      </c>
      <c r="L2282" s="536"/>
      <c r="M2282" s="537" t="s">
        <v>151</v>
      </c>
      <c r="N2282" s="537" t="s">
        <v>153</v>
      </c>
      <c r="O2282" s="538">
        <f t="shared" si="36"/>
        <v>1730.82</v>
      </c>
    </row>
    <row r="2283" spans="1:15" s="225" customFormat="1" ht="31.5">
      <c r="A2283" s="532" t="s">
        <v>406</v>
      </c>
      <c r="B2283" s="533">
        <v>355</v>
      </c>
      <c r="C2283" s="532" t="s">
        <v>416</v>
      </c>
      <c r="D2283" s="532" t="s">
        <v>2646</v>
      </c>
      <c r="E2283" s="533">
        <v>3550047</v>
      </c>
      <c r="F2283" s="533">
        <v>11207</v>
      </c>
      <c r="G2283" s="534">
        <v>38352</v>
      </c>
      <c r="H2283" s="533">
        <v>1</v>
      </c>
      <c r="I2283" s="532" t="s">
        <v>409</v>
      </c>
      <c r="J2283" s="532" t="s">
        <v>2681</v>
      </c>
      <c r="K2283" s="535">
        <v>57.6</v>
      </c>
      <c r="L2283" s="536"/>
      <c r="M2283" s="537" t="s">
        <v>151</v>
      </c>
      <c r="N2283" s="537" t="s">
        <v>153</v>
      </c>
      <c r="O2283" s="538">
        <f t="shared" si="36"/>
        <v>57.6</v>
      </c>
    </row>
    <row r="2284" spans="1:15" s="225" customFormat="1" ht="31.5">
      <c r="A2284" s="532" t="s">
        <v>406</v>
      </c>
      <c r="B2284" s="533">
        <v>355</v>
      </c>
      <c r="C2284" s="532" t="s">
        <v>416</v>
      </c>
      <c r="D2284" s="532" t="s">
        <v>2646</v>
      </c>
      <c r="E2284" s="533">
        <v>3550047</v>
      </c>
      <c r="F2284" s="533">
        <v>11208</v>
      </c>
      <c r="G2284" s="534">
        <v>38352</v>
      </c>
      <c r="H2284" s="533">
        <v>4</v>
      </c>
      <c r="I2284" s="532" t="s">
        <v>409</v>
      </c>
      <c r="J2284" s="532" t="s">
        <v>2682</v>
      </c>
      <c r="K2284" s="535">
        <v>280.39</v>
      </c>
      <c r="L2284" s="536"/>
      <c r="M2284" s="537" t="s">
        <v>151</v>
      </c>
      <c r="N2284" s="537" t="s">
        <v>153</v>
      </c>
      <c r="O2284" s="538">
        <f t="shared" si="36"/>
        <v>280.39</v>
      </c>
    </row>
    <row r="2285" spans="1:15" s="225" customFormat="1" ht="31.5">
      <c r="A2285" s="532" t="s">
        <v>406</v>
      </c>
      <c r="B2285" s="533">
        <v>355</v>
      </c>
      <c r="C2285" s="532" t="s">
        <v>416</v>
      </c>
      <c r="D2285" s="532" t="s">
        <v>2646</v>
      </c>
      <c r="E2285" s="533">
        <v>3550047</v>
      </c>
      <c r="F2285" s="533">
        <v>11209</v>
      </c>
      <c r="G2285" s="534">
        <v>38352</v>
      </c>
      <c r="H2285" s="533">
        <v>146</v>
      </c>
      <c r="I2285" s="532" t="s">
        <v>409</v>
      </c>
      <c r="J2285" s="532" t="s">
        <v>2683</v>
      </c>
      <c r="K2285" s="535">
        <v>6256.38</v>
      </c>
      <c r="L2285" s="536"/>
      <c r="M2285" s="537" t="s">
        <v>151</v>
      </c>
      <c r="N2285" s="537" t="s">
        <v>153</v>
      </c>
      <c r="O2285" s="538">
        <f t="shared" si="36"/>
        <v>6256.38</v>
      </c>
    </row>
    <row r="2286" spans="1:15" s="225" customFormat="1" ht="31.5">
      <c r="A2286" s="532" t="s">
        <v>406</v>
      </c>
      <c r="B2286" s="533">
        <v>355</v>
      </c>
      <c r="C2286" s="532" t="s">
        <v>416</v>
      </c>
      <c r="D2286" s="532" t="s">
        <v>2646</v>
      </c>
      <c r="E2286" s="533">
        <v>3550047</v>
      </c>
      <c r="F2286" s="533">
        <v>11210</v>
      </c>
      <c r="G2286" s="534">
        <v>38352</v>
      </c>
      <c r="H2286" s="533">
        <v>10</v>
      </c>
      <c r="I2286" s="532" t="s">
        <v>409</v>
      </c>
      <c r="J2286" s="532" t="s">
        <v>2684</v>
      </c>
      <c r="K2286" s="535">
        <v>193.72</v>
      </c>
      <c r="L2286" s="536"/>
      <c r="M2286" s="537" t="s">
        <v>151</v>
      </c>
      <c r="N2286" s="537" t="s">
        <v>153</v>
      </c>
      <c r="O2286" s="538">
        <f t="shared" si="36"/>
        <v>193.72</v>
      </c>
    </row>
    <row r="2287" spans="1:15" s="225" customFormat="1" ht="31.5">
      <c r="A2287" s="532" t="s">
        <v>406</v>
      </c>
      <c r="B2287" s="533">
        <v>355</v>
      </c>
      <c r="C2287" s="532" t="s">
        <v>416</v>
      </c>
      <c r="D2287" s="532" t="s">
        <v>2646</v>
      </c>
      <c r="E2287" s="533">
        <v>3550047</v>
      </c>
      <c r="F2287" s="533">
        <v>11211</v>
      </c>
      <c r="G2287" s="534">
        <v>38352</v>
      </c>
      <c r="H2287" s="533">
        <v>12</v>
      </c>
      <c r="I2287" s="532" t="s">
        <v>409</v>
      </c>
      <c r="J2287" s="532" t="s">
        <v>2685</v>
      </c>
      <c r="K2287" s="535">
        <v>812.22</v>
      </c>
      <c r="L2287" s="536"/>
      <c r="M2287" s="537" t="s">
        <v>151</v>
      </c>
      <c r="N2287" s="537" t="s">
        <v>153</v>
      </c>
      <c r="O2287" s="538">
        <f t="shared" si="36"/>
        <v>812.22</v>
      </c>
    </row>
    <row r="2288" spans="1:15" s="225" customFormat="1" ht="47.25">
      <c r="A2288" s="532" t="s">
        <v>406</v>
      </c>
      <c r="B2288" s="533">
        <v>355</v>
      </c>
      <c r="C2288" s="532" t="s">
        <v>416</v>
      </c>
      <c r="D2288" s="532" t="s">
        <v>2646</v>
      </c>
      <c r="E2288" s="533">
        <v>3550047</v>
      </c>
      <c r="F2288" s="533">
        <v>11212</v>
      </c>
      <c r="G2288" s="534">
        <v>38352</v>
      </c>
      <c r="H2288" s="533">
        <v>37</v>
      </c>
      <c r="I2288" s="532" t="s">
        <v>409</v>
      </c>
      <c r="J2288" s="532" t="s">
        <v>2686</v>
      </c>
      <c r="K2288" s="535">
        <v>2519.7199999999998</v>
      </c>
      <c r="L2288" s="536"/>
      <c r="M2288" s="537" t="s">
        <v>151</v>
      </c>
      <c r="N2288" s="537" t="s">
        <v>153</v>
      </c>
      <c r="O2288" s="538">
        <f t="shared" si="36"/>
        <v>2519.7199999999998</v>
      </c>
    </row>
    <row r="2289" spans="1:15" s="225" customFormat="1" ht="31.5">
      <c r="A2289" s="532" t="s">
        <v>406</v>
      </c>
      <c r="B2289" s="533">
        <v>355</v>
      </c>
      <c r="C2289" s="532" t="s">
        <v>416</v>
      </c>
      <c r="D2289" s="532" t="s">
        <v>2646</v>
      </c>
      <c r="E2289" s="533">
        <v>3550047</v>
      </c>
      <c r="F2289" s="533">
        <v>11213</v>
      </c>
      <c r="G2289" s="534">
        <v>38352</v>
      </c>
      <c r="H2289" s="533">
        <v>3</v>
      </c>
      <c r="I2289" s="532" t="s">
        <v>409</v>
      </c>
      <c r="J2289" s="532" t="s">
        <v>2687</v>
      </c>
      <c r="K2289" s="535">
        <v>2242.4699999999998</v>
      </c>
      <c r="L2289" s="536"/>
      <c r="M2289" s="537" t="s">
        <v>151</v>
      </c>
      <c r="N2289" s="537" t="s">
        <v>153</v>
      </c>
      <c r="O2289" s="538">
        <f t="shared" si="36"/>
        <v>2242.4699999999998</v>
      </c>
    </row>
    <row r="2290" spans="1:15" s="225" customFormat="1" ht="31.5">
      <c r="A2290" s="532" t="s">
        <v>406</v>
      </c>
      <c r="B2290" s="533">
        <v>355</v>
      </c>
      <c r="C2290" s="532" t="s">
        <v>416</v>
      </c>
      <c r="D2290" s="532" t="s">
        <v>2646</v>
      </c>
      <c r="E2290" s="533">
        <v>3550047</v>
      </c>
      <c r="F2290" s="533">
        <v>11214</v>
      </c>
      <c r="G2290" s="534">
        <v>38352</v>
      </c>
      <c r="H2290" s="533">
        <v>48</v>
      </c>
      <c r="I2290" s="532" t="s">
        <v>409</v>
      </c>
      <c r="J2290" s="532" t="s">
        <v>2688</v>
      </c>
      <c r="K2290" s="535">
        <v>4121.59</v>
      </c>
      <c r="L2290" s="536"/>
      <c r="M2290" s="537" t="s">
        <v>151</v>
      </c>
      <c r="N2290" s="537" t="s">
        <v>153</v>
      </c>
      <c r="O2290" s="538">
        <f t="shared" si="36"/>
        <v>4121.59</v>
      </c>
    </row>
    <row r="2291" spans="1:15" s="225" customFormat="1" ht="31.5">
      <c r="A2291" s="532" t="s">
        <v>406</v>
      </c>
      <c r="B2291" s="533">
        <v>355</v>
      </c>
      <c r="C2291" s="532" t="s">
        <v>416</v>
      </c>
      <c r="D2291" s="532" t="s">
        <v>2646</v>
      </c>
      <c r="E2291" s="533">
        <v>3550047</v>
      </c>
      <c r="F2291" s="533">
        <v>11215</v>
      </c>
      <c r="G2291" s="534">
        <v>38352</v>
      </c>
      <c r="H2291" s="533">
        <v>51</v>
      </c>
      <c r="I2291" s="532" t="s">
        <v>409</v>
      </c>
      <c r="J2291" s="532" t="s">
        <v>2689</v>
      </c>
      <c r="K2291" s="535">
        <v>2624.83</v>
      </c>
      <c r="L2291" s="536"/>
      <c r="M2291" s="537" t="s">
        <v>151</v>
      </c>
      <c r="N2291" s="537" t="s">
        <v>153</v>
      </c>
      <c r="O2291" s="538">
        <f t="shared" si="36"/>
        <v>2624.83</v>
      </c>
    </row>
    <row r="2292" spans="1:15" s="225" customFormat="1" ht="31.5">
      <c r="A2292" s="532" t="s">
        <v>406</v>
      </c>
      <c r="B2292" s="533">
        <v>355</v>
      </c>
      <c r="C2292" s="532" t="s">
        <v>416</v>
      </c>
      <c r="D2292" s="532" t="s">
        <v>2646</v>
      </c>
      <c r="E2292" s="533">
        <v>3550047</v>
      </c>
      <c r="F2292" s="533">
        <v>11216</v>
      </c>
      <c r="G2292" s="534">
        <v>38352</v>
      </c>
      <c r="H2292" s="533">
        <v>8</v>
      </c>
      <c r="I2292" s="532" t="s">
        <v>409</v>
      </c>
      <c r="J2292" s="532" t="s">
        <v>2690</v>
      </c>
      <c r="K2292" s="535">
        <v>686.91</v>
      </c>
      <c r="L2292" s="536"/>
      <c r="M2292" s="537" t="s">
        <v>151</v>
      </c>
      <c r="N2292" s="537" t="s">
        <v>153</v>
      </c>
      <c r="O2292" s="538">
        <f t="shared" si="36"/>
        <v>686.91</v>
      </c>
    </row>
    <row r="2293" spans="1:15" s="225" customFormat="1" ht="47.25">
      <c r="A2293" s="532" t="s">
        <v>406</v>
      </c>
      <c r="B2293" s="533">
        <v>355</v>
      </c>
      <c r="C2293" s="532" t="s">
        <v>416</v>
      </c>
      <c r="D2293" s="532" t="s">
        <v>2646</v>
      </c>
      <c r="E2293" s="533">
        <v>3550047</v>
      </c>
      <c r="F2293" s="533">
        <v>11217</v>
      </c>
      <c r="G2293" s="534">
        <v>38352</v>
      </c>
      <c r="H2293" s="533">
        <v>2</v>
      </c>
      <c r="I2293" s="532" t="s">
        <v>409</v>
      </c>
      <c r="J2293" s="532" t="s">
        <v>2691</v>
      </c>
      <c r="K2293" s="535">
        <v>127.23</v>
      </c>
      <c r="L2293" s="536"/>
      <c r="M2293" s="537" t="s">
        <v>151</v>
      </c>
      <c r="N2293" s="537" t="s">
        <v>153</v>
      </c>
      <c r="O2293" s="538">
        <f t="shared" si="36"/>
        <v>127.23</v>
      </c>
    </row>
    <row r="2294" spans="1:15" s="225" customFormat="1" ht="31.5">
      <c r="A2294" s="532" t="s">
        <v>406</v>
      </c>
      <c r="B2294" s="533">
        <v>355</v>
      </c>
      <c r="C2294" s="532" t="s">
        <v>416</v>
      </c>
      <c r="D2294" s="532" t="s">
        <v>2646</v>
      </c>
      <c r="E2294" s="533">
        <v>3550047</v>
      </c>
      <c r="F2294" s="533">
        <v>11218</v>
      </c>
      <c r="G2294" s="534">
        <v>38352</v>
      </c>
      <c r="H2294" s="533">
        <v>660</v>
      </c>
      <c r="I2294" s="532" t="s">
        <v>409</v>
      </c>
      <c r="J2294" s="532" t="s">
        <v>2692</v>
      </c>
      <c r="K2294" s="535">
        <v>156132.72</v>
      </c>
      <c r="L2294" s="536"/>
      <c r="M2294" s="537" t="s">
        <v>151</v>
      </c>
      <c r="N2294" s="537" t="s">
        <v>153</v>
      </c>
      <c r="O2294" s="538">
        <f t="shared" si="36"/>
        <v>156132.72</v>
      </c>
    </row>
    <row r="2295" spans="1:15" s="225" customFormat="1" ht="31.5">
      <c r="A2295" s="532" t="s">
        <v>406</v>
      </c>
      <c r="B2295" s="533">
        <v>355</v>
      </c>
      <c r="C2295" s="532" t="s">
        <v>416</v>
      </c>
      <c r="D2295" s="532" t="s">
        <v>2646</v>
      </c>
      <c r="E2295" s="533">
        <v>3550047</v>
      </c>
      <c r="F2295" s="533">
        <v>11219</v>
      </c>
      <c r="G2295" s="534">
        <v>38352</v>
      </c>
      <c r="H2295" s="533">
        <v>30</v>
      </c>
      <c r="I2295" s="532" t="s">
        <v>409</v>
      </c>
      <c r="J2295" s="532" t="s">
        <v>2693</v>
      </c>
      <c r="K2295" s="535">
        <v>11584.56</v>
      </c>
      <c r="L2295" s="536"/>
      <c r="M2295" s="537" t="s">
        <v>151</v>
      </c>
      <c r="N2295" s="537" t="s">
        <v>153</v>
      </c>
      <c r="O2295" s="538">
        <f t="shared" si="36"/>
        <v>11584.56</v>
      </c>
    </row>
    <row r="2296" spans="1:15" s="225" customFormat="1" ht="31.5">
      <c r="A2296" s="532" t="s">
        <v>406</v>
      </c>
      <c r="B2296" s="533">
        <v>355</v>
      </c>
      <c r="C2296" s="532" t="s">
        <v>416</v>
      </c>
      <c r="D2296" s="532" t="s">
        <v>2646</v>
      </c>
      <c r="E2296" s="533">
        <v>3550047</v>
      </c>
      <c r="F2296" s="533">
        <v>11220</v>
      </c>
      <c r="G2296" s="534">
        <v>38352</v>
      </c>
      <c r="H2296" s="533">
        <v>12</v>
      </c>
      <c r="I2296" s="532" t="s">
        <v>409</v>
      </c>
      <c r="J2296" s="532" t="s">
        <v>2694</v>
      </c>
      <c r="K2296" s="535">
        <v>6426.06</v>
      </c>
      <c r="L2296" s="536"/>
      <c r="M2296" s="537" t="s">
        <v>151</v>
      </c>
      <c r="N2296" s="537" t="s">
        <v>153</v>
      </c>
      <c r="O2296" s="538">
        <f t="shared" si="36"/>
        <v>6426.06</v>
      </c>
    </row>
    <row r="2297" spans="1:15" s="225" customFormat="1" ht="31.5">
      <c r="A2297" s="532" t="s">
        <v>406</v>
      </c>
      <c r="B2297" s="533">
        <v>355</v>
      </c>
      <c r="C2297" s="532" t="s">
        <v>416</v>
      </c>
      <c r="D2297" s="532" t="s">
        <v>2646</v>
      </c>
      <c r="E2297" s="533">
        <v>3550047</v>
      </c>
      <c r="F2297" s="533">
        <v>11221</v>
      </c>
      <c r="G2297" s="534">
        <v>38352</v>
      </c>
      <c r="H2297" s="533">
        <v>50</v>
      </c>
      <c r="I2297" s="532" t="s">
        <v>409</v>
      </c>
      <c r="J2297" s="532" t="s">
        <v>2695</v>
      </c>
      <c r="K2297" s="535">
        <v>865.66</v>
      </c>
      <c r="L2297" s="536"/>
      <c r="M2297" s="537" t="s">
        <v>151</v>
      </c>
      <c r="N2297" s="537" t="s">
        <v>153</v>
      </c>
      <c r="O2297" s="538">
        <f t="shared" si="36"/>
        <v>865.66</v>
      </c>
    </row>
    <row r="2298" spans="1:15" s="225" customFormat="1" ht="31.5">
      <c r="A2298" s="532" t="s">
        <v>406</v>
      </c>
      <c r="B2298" s="533">
        <v>355</v>
      </c>
      <c r="C2298" s="532" t="s">
        <v>416</v>
      </c>
      <c r="D2298" s="532" t="s">
        <v>2646</v>
      </c>
      <c r="E2298" s="533">
        <v>3550047</v>
      </c>
      <c r="F2298" s="533">
        <v>11222</v>
      </c>
      <c r="G2298" s="534">
        <v>38352</v>
      </c>
      <c r="H2298" s="533">
        <v>9</v>
      </c>
      <c r="I2298" s="532" t="s">
        <v>409</v>
      </c>
      <c r="J2298" s="532" t="s">
        <v>2696</v>
      </c>
      <c r="K2298" s="535">
        <v>6331.7</v>
      </c>
      <c r="L2298" s="536"/>
      <c r="M2298" s="537" t="s">
        <v>151</v>
      </c>
      <c r="N2298" s="537" t="s">
        <v>153</v>
      </c>
      <c r="O2298" s="538">
        <f t="shared" si="36"/>
        <v>6331.7</v>
      </c>
    </row>
    <row r="2299" spans="1:15" s="225" customFormat="1" ht="47.25">
      <c r="A2299" s="532" t="s">
        <v>406</v>
      </c>
      <c r="B2299" s="533">
        <v>355</v>
      </c>
      <c r="C2299" s="532" t="s">
        <v>416</v>
      </c>
      <c r="D2299" s="532" t="s">
        <v>2646</v>
      </c>
      <c r="E2299" s="533">
        <v>3550047</v>
      </c>
      <c r="F2299" s="533">
        <v>11223</v>
      </c>
      <c r="G2299" s="534">
        <v>38352</v>
      </c>
      <c r="H2299" s="533">
        <v>6</v>
      </c>
      <c r="I2299" s="532" t="s">
        <v>409</v>
      </c>
      <c r="J2299" s="532" t="s">
        <v>2697</v>
      </c>
      <c r="K2299" s="535">
        <v>4353.04</v>
      </c>
      <c r="L2299" s="536"/>
      <c r="M2299" s="537" t="s">
        <v>151</v>
      </c>
      <c r="N2299" s="537" t="s">
        <v>153</v>
      </c>
      <c r="O2299" s="538">
        <f t="shared" si="36"/>
        <v>4353.04</v>
      </c>
    </row>
    <row r="2300" spans="1:15" s="225" customFormat="1" ht="31.5">
      <c r="A2300" s="532" t="s">
        <v>406</v>
      </c>
      <c r="B2300" s="533">
        <v>355</v>
      </c>
      <c r="C2300" s="532" t="s">
        <v>416</v>
      </c>
      <c r="D2300" s="532" t="s">
        <v>2646</v>
      </c>
      <c r="E2300" s="533">
        <v>3550047</v>
      </c>
      <c r="F2300" s="533">
        <v>11224</v>
      </c>
      <c r="G2300" s="534">
        <v>38352</v>
      </c>
      <c r="H2300" s="533">
        <v>3</v>
      </c>
      <c r="I2300" s="532" t="s">
        <v>409</v>
      </c>
      <c r="J2300" s="532" t="s">
        <v>2698</v>
      </c>
      <c r="K2300" s="535">
        <v>792.32</v>
      </c>
      <c r="L2300" s="536"/>
      <c r="M2300" s="537" t="s">
        <v>151</v>
      </c>
      <c r="N2300" s="537" t="s">
        <v>153</v>
      </c>
      <c r="O2300" s="538">
        <f t="shared" si="36"/>
        <v>792.32</v>
      </c>
    </row>
    <row r="2301" spans="1:15" s="225" customFormat="1" ht="31.5">
      <c r="A2301" s="532" t="s">
        <v>406</v>
      </c>
      <c r="B2301" s="533">
        <v>355</v>
      </c>
      <c r="C2301" s="532" t="s">
        <v>416</v>
      </c>
      <c r="D2301" s="532" t="s">
        <v>2646</v>
      </c>
      <c r="E2301" s="533">
        <v>3550047</v>
      </c>
      <c r="F2301" s="533">
        <v>11225</v>
      </c>
      <c r="G2301" s="534">
        <v>38352</v>
      </c>
      <c r="H2301" s="533">
        <v>3</v>
      </c>
      <c r="I2301" s="532" t="s">
        <v>409</v>
      </c>
      <c r="J2301" s="532" t="s">
        <v>2699</v>
      </c>
      <c r="K2301" s="535">
        <v>2242.4699999999998</v>
      </c>
      <c r="L2301" s="536"/>
      <c r="M2301" s="537" t="s">
        <v>151</v>
      </c>
      <c r="N2301" s="537" t="s">
        <v>153</v>
      </c>
      <c r="O2301" s="538">
        <f t="shared" si="36"/>
        <v>2242.4699999999998</v>
      </c>
    </row>
    <row r="2302" spans="1:15" s="225" customFormat="1" ht="31.5">
      <c r="A2302" s="532" t="s">
        <v>406</v>
      </c>
      <c r="B2302" s="533">
        <v>355</v>
      </c>
      <c r="C2302" s="532" t="s">
        <v>416</v>
      </c>
      <c r="D2302" s="532" t="s">
        <v>2646</v>
      </c>
      <c r="E2302" s="533">
        <v>3550047</v>
      </c>
      <c r="F2302" s="533">
        <v>11226</v>
      </c>
      <c r="G2302" s="534">
        <v>38352</v>
      </c>
      <c r="H2302" s="533">
        <v>84</v>
      </c>
      <c r="I2302" s="532" t="s">
        <v>409</v>
      </c>
      <c r="J2302" s="532" t="s">
        <v>2700</v>
      </c>
      <c r="K2302" s="535">
        <v>21013.29</v>
      </c>
      <c r="L2302" s="536"/>
      <c r="M2302" s="537" t="s">
        <v>151</v>
      </c>
      <c r="N2302" s="537" t="s">
        <v>153</v>
      </c>
      <c r="O2302" s="538">
        <f t="shared" si="36"/>
        <v>21013.29</v>
      </c>
    </row>
    <row r="2303" spans="1:15" s="225" customFormat="1" ht="31.5">
      <c r="A2303" s="532" t="s">
        <v>406</v>
      </c>
      <c r="B2303" s="533">
        <v>355</v>
      </c>
      <c r="C2303" s="532" t="s">
        <v>416</v>
      </c>
      <c r="D2303" s="532" t="s">
        <v>2646</v>
      </c>
      <c r="E2303" s="533">
        <v>3550047</v>
      </c>
      <c r="F2303" s="533">
        <v>11227</v>
      </c>
      <c r="G2303" s="534">
        <v>38352</v>
      </c>
      <c r="H2303" s="533">
        <v>19</v>
      </c>
      <c r="I2303" s="532" t="s">
        <v>409</v>
      </c>
      <c r="J2303" s="532" t="s">
        <v>2701</v>
      </c>
      <c r="K2303" s="535">
        <v>5447.63</v>
      </c>
      <c r="L2303" s="536"/>
      <c r="M2303" s="537" t="s">
        <v>151</v>
      </c>
      <c r="N2303" s="537" t="s">
        <v>153</v>
      </c>
      <c r="O2303" s="538">
        <f t="shared" si="36"/>
        <v>5447.63</v>
      </c>
    </row>
    <row r="2304" spans="1:15" s="225" customFormat="1" ht="31.5">
      <c r="A2304" s="532" t="s">
        <v>406</v>
      </c>
      <c r="B2304" s="533">
        <v>355</v>
      </c>
      <c r="C2304" s="532" t="s">
        <v>416</v>
      </c>
      <c r="D2304" s="532" t="s">
        <v>2646</v>
      </c>
      <c r="E2304" s="533">
        <v>3550047</v>
      </c>
      <c r="F2304" s="533">
        <v>11228</v>
      </c>
      <c r="G2304" s="534">
        <v>38352</v>
      </c>
      <c r="H2304" s="533">
        <v>121</v>
      </c>
      <c r="I2304" s="532" t="s">
        <v>409</v>
      </c>
      <c r="J2304" s="532" t="s">
        <v>2553</v>
      </c>
      <c r="K2304" s="535">
        <v>7067.32</v>
      </c>
      <c r="L2304" s="536"/>
      <c r="M2304" s="537" t="s">
        <v>151</v>
      </c>
      <c r="N2304" s="537" t="s">
        <v>153</v>
      </c>
      <c r="O2304" s="538">
        <f t="shared" si="36"/>
        <v>7067.32</v>
      </c>
    </row>
    <row r="2305" spans="1:15" s="225" customFormat="1" ht="31.5">
      <c r="A2305" s="532" t="s">
        <v>406</v>
      </c>
      <c r="B2305" s="533">
        <v>355</v>
      </c>
      <c r="C2305" s="532" t="s">
        <v>416</v>
      </c>
      <c r="D2305" s="532" t="s">
        <v>2646</v>
      </c>
      <c r="E2305" s="533">
        <v>3550047</v>
      </c>
      <c r="F2305" s="533">
        <v>11229</v>
      </c>
      <c r="G2305" s="534">
        <v>38352</v>
      </c>
      <c r="H2305" s="533">
        <v>100</v>
      </c>
      <c r="I2305" s="532" t="s">
        <v>409</v>
      </c>
      <c r="J2305" s="532" t="s">
        <v>2554</v>
      </c>
      <c r="K2305" s="535">
        <v>5608.51</v>
      </c>
      <c r="L2305" s="536"/>
      <c r="M2305" s="537" t="s">
        <v>151</v>
      </c>
      <c r="N2305" s="537" t="s">
        <v>153</v>
      </c>
      <c r="O2305" s="538">
        <f t="shared" si="36"/>
        <v>5608.51</v>
      </c>
    </row>
    <row r="2306" spans="1:15" s="225" customFormat="1" ht="31.5">
      <c r="A2306" s="532" t="s">
        <v>406</v>
      </c>
      <c r="B2306" s="533">
        <v>355</v>
      </c>
      <c r="C2306" s="532" t="s">
        <v>416</v>
      </c>
      <c r="D2306" s="532" t="s">
        <v>2646</v>
      </c>
      <c r="E2306" s="533">
        <v>3550047</v>
      </c>
      <c r="F2306" s="533">
        <v>11230</v>
      </c>
      <c r="G2306" s="534">
        <v>38352</v>
      </c>
      <c r="H2306" s="533">
        <v>71</v>
      </c>
      <c r="I2306" s="532" t="s">
        <v>409</v>
      </c>
      <c r="J2306" s="532" t="s">
        <v>2609</v>
      </c>
      <c r="K2306" s="535">
        <v>4621.8100000000004</v>
      </c>
      <c r="L2306" s="536"/>
      <c r="M2306" s="537" t="s">
        <v>151</v>
      </c>
      <c r="N2306" s="537" t="s">
        <v>153</v>
      </c>
      <c r="O2306" s="538">
        <f t="shared" si="36"/>
        <v>4621.8100000000004</v>
      </c>
    </row>
    <row r="2307" spans="1:15" s="225" customFormat="1" ht="31.5">
      <c r="A2307" s="532" t="s">
        <v>406</v>
      </c>
      <c r="B2307" s="533">
        <v>355</v>
      </c>
      <c r="C2307" s="532" t="s">
        <v>416</v>
      </c>
      <c r="D2307" s="532" t="s">
        <v>2646</v>
      </c>
      <c r="E2307" s="533">
        <v>3550047</v>
      </c>
      <c r="F2307" s="533">
        <v>11231</v>
      </c>
      <c r="G2307" s="534">
        <v>38352</v>
      </c>
      <c r="H2307" s="533">
        <v>3</v>
      </c>
      <c r="I2307" s="532" t="s">
        <v>409</v>
      </c>
      <c r="J2307" s="532" t="s">
        <v>2702</v>
      </c>
      <c r="K2307" s="535">
        <v>134.12</v>
      </c>
      <c r="L2307" s="536"/>
      <c r="M2307" s="537" t="s">
        <v>151</v>
      </c>
      <c r="N2307" s="537" t="s">
        <v>153</v>
      </c>
      <c r="O2307" s="538">
        <f t="shared" si="36"/>
        <v>134.12</v>
      </c>
    </row>
    <row r="2308" spans="1:15" s="225" customFormat="1" ht="31.5">
      <c r="A2308" s="532" t="s">
        <v>406</v>
      </c>
      <c r="B2308" s="533">
        <v>355</v>
      </c>
      <c r="C2308" s="532" t="s">
        <v>416</v>
      </c>
      <c r="D2308" s="532" t="s">
        <v>2646</v>
      </c>
      <c r="E2308" s="533">
        <v>3550047</v>
      </c>
      <c r="F2308" s="533">
        <v>11232</v>
      </c>
      <c r="G2308" s="534">
        <v>38352</v>
      </c>
      <c r="H2308" s="533">
        <v>1</v>
      </c>
      <c r="I2308" s="532" t="s">
        <v>409</v>
      </c>
      <c r="J2308" s="532" t="s">
        <v>2703</v>
      </c>
      <c r="K2308" s="535">
        <v>13.17</v>
      </c>
      <c r="L2308" s="536"/>
      <c r="M2308" s="537" t="s">
        <v>151</v>
      </c>
      <c r="N2308" s="537" t="s">
        <v>153</v>
      </c>
      <c r="O2308" s="538">
        <f t="shared" si="36"/>
        <v>13.17</v>
      </c>
    </row>
    <row r="2309" spans="1:15" s="225" customFormat="1" ht="31.5">
      <c r="A2309" s="532" t="s">
        <v>406</v>
      </c>
      <c r="B2309" s="533">
        <v>355</v>
      </c>
      <c r="C2309" s="532" t="s">
        <v>416</v>
      </c>
      <c r="D2309" s="532" t="s">
        <v>2646</v>
      </c>
      <c r="E2309" s="533">
        <v>3550047</v>
      </c>
      <c r="F2309" s="533">
        <v>11233</v>
      </c>
      <c r="G2309" s="534">
        <v>38352</v>
      </c>
      <c r="H2309" s="533">
        <v>3</v>
      </c>
      <c r="I2309" s="532" t="s">
        <v>409</v>
      </c>
      <c r="J2309" s="532" t="s">
        <v>2704</v>
      </c>
      <c r="K2309" s="535">
        <v>56.25</v>
      </c>
      <c r="L2309" s="536"/>
      <c r="M2309" s="537" t="s">
        <v>151</v>
      </c>
      <c r="N2309" s="537" t="s">
        <v>153</v>
      </c>
      <c r="O2309" s="538">
        <f t="shared" si="36"/>
        <v>56.25</v>
      </c>
    </row>
    <row r="2310" spans="1:15" s="225" customFormat="1" ht="31.5">
      <c r="A2310" s="532" t="s">
        <v>406</v>
      </c>
      <c r="B2310" s="533">
        <v>355</v>
      </c>
      <c r="C2310" s="532" t="s">
        <v>416</v>
      </c>
      <c r="D2310" s="532" t="s">
        <v>2646</v>
      </c>
      <c r="E2310" s="533">
        <v>3550047</v>
      </c>
      <c r="F2310" s="533">
        <v>11234</v>
      </c>
      <c r="G2310" s="534">
        <v>38352</v>
      </c>
      <c r="H2310" s="533">
        <v>3</v>
      </c>
      <c r="I2310" s="532" t="s">
        <v>409</v>
      </c>
      <c r="J2310" s="532" t="s">
        <v>2705</v>
      </c>
      <c r="K2310" s="535">
        <v>6.98</v>
      </c>
      <c r="L2310" s="536"/>
      <c r="M2310" s="537" t="s">
        <v>151</v>
      </c>
      <c r="N2310" s="537" t="s">
        <v>153</v>
      </c>
      <c r="O2310" s="538">
        <f t="shared" si="36"/>
        <v>6.98</v>
      </c>
    </row>
    <row r="2311" spans="1:15" s="225" customFormat="1" ht="31.5">
      <c r="A2311" s="532" t="s">
        <v>406</v>
      </c>
      <c r="B2311" s="533">
        <v>355</v>
      </c>
      <c r="C2311" s="532" t="s">
        <v>416</v>
      </c>
      <c r="D2311" s="532" t="s">
        <v>2646</v>
      </c>
      <c r="E2311" s="533">
        <v>3550047</v>
      </c>
      <c r="F2311" s="533">
        <v>11235</v>
      </c>
      <c r="G2311" s="534">
        <v>38352</v>
      </c>
      <c r="H2311" s="533">
        <v>6</v>
      </c>
      <c r="I2311" s="532" t="s">
        <v>409</v>
      </c>
      <c r="J2311" s="532" t="s">
        <v>2706</v>
      </c>
      <c r="K2311" s="535">
        <v>28.08</v>
      </c>
      <c r="L2311" s="536"/>
      <c r="M2311" s="537" t="s">
        <v>151</v>
      </c>
      <c r="N2311" s="537" t="s">
        <v>153</v>
      </c>
      <c r="O2311" s="538">
        <f t="shared" si="36"/>
        <v>28.08</v>
      </c>
    </row>
    <row r="2312" spans="1:15" s="225" customFormat="1" ht="31.5">
      <c r="A2312" s="532" t="s">
        <v>406</v>
      </c>
      <c r="B2312" s="533">
        <v>355</v>
      </c>
      <c r="C2312" s="532" t="s">
        <v>416</v>
      </c>
      <c r="D2312" s="532" t="s">
        <v>2646</v>
      </c>
      <c r="E2312" s="533">
        <v>3550047</v>
      </c>
      <c r="F2312" s="533">
        <v>11236</v>
      </c>
      <c r="G2312" s="534">
        <v>38352</v>
      </c>
      <c r="H2312" s="533">
        <v>1007</v>
      </c>
      <c r="I2312" s="532" t="s">
        <v>409</v>
      </c>
      <c r="J2312" s="532" t="s">
        <v>2707</v>
      </c>
      <c r="K2312" s="535">
        <v>3964.33</v>
      </c>
      <c r="L2312" s="536"/>
      <c r="M2312" s="537" t="s">
        <v>151</v>
      </c>
      <c r="N2312" s="537" t="s">
        <v>153</v>
      </c>
      <c r="O2312" s="538">
        <f t="shared" si="36"/>
        <v>3964.33</v>
      </c>
    </row>
    <row r="2313" spans="1:15" s="225" customFormat="1" ht="31.5">
      <c r="A2313" s="532" t="s">
        <v>406</v>
      </c>
      <c r="B2313" s="533">
        <v>355</v>
      </c>
      <c r="C2313" s="532" t="s">
        <v>416</v>
      </c>
      <c r="D2313" s="532" t="s">
        <v>2646</v>
      </c>
      <c r="E2313" s="533">
        <v>3550047</v>
      </c>
      <c r="F2313" s="533">
        <v>11237</v>
      </c>
      <c r="G2313" s="534">
        <v>38352</v>
      </c>
      <c r="H2313" s="533">
        <v>114</v>
      </c>
      <c r="I2313" s="532" t="s">
        <v>409</v>
      </c>
      <c r="J2313" s="532" t="s">
        <v>2555</v>
      </c>
      <c r="K2313" s="535">
        <v>293.14</v>
      </c>
      <c r="L2313" s="536"/>
      <c r="M2313" s="537" t="s">
        <v>151</v>
      </c>
      <c r="N2313" s="537" t="s">
        <v>153</v>
      </c>
      <c r="O2313" s="538">
        <f t="shared" si="36"/>
        <v>293.14</v>
      </c>
    </row>
    <row r="2314" spans="1:15" s="225" customFormat="1" ht="31.5">
      <c r="A2314" s="532" t="s">
        <v>406</v>
      </c>
      <c r="B2314" s="533">
        <v>355</v>
      </c>
      <c r="C2314" s="532" t="s">
        <v>416</v>
      </c>
      <c r="D2314" s="532" t="s">
        <v>2646</v>
      </c>
      <c r="E2314" s="533">
        <v>3550047</v>
      </c>
      <c r="F2314" s="533">
        <v>11238</v>
      </c>
      <c r="G2314" s="534">
        <v>38352</v>
      </c>
      <c r="H2314" s="533">
        <v>3</v>
      </c>
      <c r="I2314" s="532" t="s">
        <v>409</v>
      </c>
      <c r="J2314" s="532" t="s">
        <v>2708</v>
      </c>
      <c r="K2314" s="535">
        <v>1.59</v>
      </c>
      <c r="L2314" s="536"/>
      <c r="M2314" s="537" t="s">
        <v>151</v>
      </c>
      <c r="N2314" s="537" t="s">
        <v>153</v>
      </c>
      <c r="O2314" s="538">
        <f t="shared" si="36"/>
        <v>1.59</v>
      </c>
    </row>
    <row r="2315" spans="1:15" s="225" customFormat="1" ht="31.5">
      <c r="A2315" s="532" t="s">
        <v>406</v>
      </c>
      <c r="B2315" s="533">
        <v>355</v>
      </c>
      <c r="C2315" s="532" t="s">
        <v>416</v>
      </c>
      <c r="D2315" s="532" t="s">
        <v>2646</v>
      </c>
      <c r="E2315" s="533">
        <v>3550047</v>
      </c>
      <c r="F2315" s="533">
        <v>11239</v>
      </c>
      <c r="G2315" s="534">
        <v>38352</v>
      </c>
      <c r="H2315" s="533">
        <v>703</v>
      </c>
      <c r="I2315" s="532" t="s">
        <v>409</v>
      </c>
      <c r="J2315" s="532" t="s">
        <v>2556</v>
      </c>
      <c r="K2315" s="535">
        <v>5219.87</v>
      </c>
      <c r="L2315" s="536"/>
      <c r="M2315" s="537" t="s">
        <v>151</v>
      </c>
      <c r="N2315" s="537" t="s">
        <v>153</v>
      </c>
      <c r="O2315" s="538">
        <f t="shared" si="36"/>
        <v>5219.87</v>
      </c>
    </row>
    <row r="2316" spans="1:15" s="225" customFormat="1" ht="31.5">
      <c r="A2316" s="532" t="s">
        <v>406</v>
      </c>
      <c r="B2316" s="533">
        <v>355</v>
      </c>
      <c r="C2316" s="532" t="s">
        <v>416</v>
      </c>
      <c r="D2316" s="532" t="s">
        <v>2646</v>
      </c>
      <c r="E2316" s="533">
        <v>3550047</v>
      </c>
      <c r="F2316" s="533">
        <v>11240</v>
      </c>
      <c r="G2316" s="534">
        <v>38352</v>
      </c>
      <c r="H2316" s="533">
        <v>3</v>
      </c>
      <c r="I2316" s="532" t="s">
        <v>409</v>
      </c>
      <c r="J2316" s="532" t="s">
        <v>2709</v>
      </c>
      <c r="K2316" s="535">
        <v>11.8</v>
      </c>
      <c r="L2316" s="536"/>
      <c r="M2316" s="537" t="s">
        <v>151</v>
      </c>
      <c r="N2316" s="537" t="s">
        <v>153</v>
      </c>
      <c r="O2316" s="538">
        <f t="shared" si="36"/>
        <v>11.8</v>
      </c>
    </row>
    <row r="2317" spans="1:15" s="225" customFormat="1" ht="31.5">
      <c r="A2317" s="532" t="s">
        <v>406</v>
      </c>
      <c r="B2317" s="533">
        <v>355</v>
      </c>
      <c r="C2317" s="532" t="s">
        <v>416</v>
      </c>
      <c r="D2317" s="532" t="s">
        <v>2646</v>
      </c>
      <c r="E2317" s="533">
        <v>3550047</v>
      </c>
      <c r="F2317" s="533">
        <v>11241</v>
      </c>
      <c r="G2317" s="534">
        <v>38352</v>
      </c>
      <c r="H2317" s="533">
        <v>11641</v>
      </c>
      <c r="I2317" s="532" t="s">
        <v>409</v>
      </c>
      <c r="J2317" s="532" t="s">
        <v>2710</v>
      </c>
      <c r="K2317" s="535">
        <v>4173.18</v>
      </c>
      <c r="L2317" s="536"/>
      <c r="M2317" s="537" t="s">
        <v>151</v>
      </c>
      <c r="N2317" s="537" t="s">
        <v>153</v>
      </c>
      <c r="O2317" s="538">
        <f t="shared" si="36"/>
        <v>4173.18</v>
      </c>
    </row>
    <row r="2318" spans="1:15" s="225" customFormat="1" ht="31.5">
      <c r="A2318" s="532" t="s">
        <v>406</v>
      </c>
      <c r="B2318" s="533">
        <v>355</v>
      </c>
      <c r="C2318" s="532" t="s">
        <v>416</v>
      </c>
      <c r="D2318" s="532" t="s">
        <v>2646</v>
      </c>
      <c r="E2318" s="533">
        <v>3550047</v>
      </c>
      <c r="F2318" s="533">
        <v>11243</v>
      </c>
      <c r="G2318" s="534">
        <v>38352</v>
      </c>
      <c r="H2318" s="533">
        <v>404</v>
      </c>
      <c r="I2318" s="532" t="s">
        <v>409</v>
      </c>
      <c r="J2318" s="532" t="s">
        <v>2607</v>
      </c>
      <c r="K2318" s="535">
        <v>3753.01</v>
      </c>
      <c r="L2318" s="536"/>
      <c r="M2318" s="537" t="s">
        <v>151</v>
      </c>
      <c r="N2318" s="537" t="s">
        <v>153</v>
      </c>
      <c r="O2318" s="538">
        <f t="shared" si="36"/>
        <v>3753.01</v>
      </c>
    </row>
    <row r="2319" spans="1:15" s="225" customFormat="1" ht="31.5">
      <c r="A2319" s="532" t="s">
        <v>406</v>
      </c>
      <c r="B2319" s="533">
        <v>355</v>
      </c>
      <c r="C2319" s="532" t="s">
        <v>416</v>
      </c>
      <c r="D2319" s="532" t="s">
        <v>2646</v>
      </c>
      <c r="E2319" s="533">
        <v>3550047</v>
      </c>
      <c r="F2319" s="533">
        <v>11244</v>
      </c>
      <c r="G2319" s="534">
        <v>38352</v>
      </c>
      <c r="H2319" s="533">
        <v>214</v>
      </c>
      <c r="I2319" s="532" t="s">
        <v>409</v>
      </c>
      <c r="J2319" s="532" t="s">
        <v>2711</v>
      </c>
      <c r="K2319" s="535">
        <v>1787.79</v>
      </c>
      <c r="L2319" s="536"/>
      <c r="M2319" s="537" t="s">
        <v>151</v>
      </c>
      <c r="N2319" s="537" t="s">
        <v>153</v>
      </c>
      <c r="O2319" s="538">
        <f t="shared" si="36"/>
        <v>1787.79</v>
      </c>
    </row>
    <row r="2320" spans="1:15" s="225" customFormat="1" ht="31.5">
      <c r="A2320" s="532" t="s">
        <v>406</v>
      </c>
      <c r="B2320" s="533">
        <v>355</v>
      </c>
      <c r="C2320" s="532" t="s">
        <v>416</v>
      </c>
      <c r="D2320" s="532" t="s">
        <v>2646</v>
      </c>
      <c r="E2320" s="533">
        <v>3550047</v>
      </c>
      <c r="F2320" s="533">
        <v>11246</v>
      </c>
      <c r="G2320" s="534">
        <v>38352</v>
      </c>
      <c r="H2320" s="533">
        <v>223</v>
      </c>
      <c r="I2320" s="532" t="s">
        <v>409</v>
      </c>
      <c r="J2320" s="532" t="s">
        <v>2712</v>
      </c>
      <c r="K2320" s="535">
        <v>7775.78</v>
      </c>
      <c r="L2320" s="536"/>
      <c r="M2320" s="537" t="s">
        <v>151</v>
      </c>
      <c r="N2320" s="537" t="s">
        <v>153</v>
      </c>
      <c r="O2320" s="538">
        <f t="shared" si="36"/>
        <v>7775.78</v>
      </c>
    </row>
    <row r="2321" spans="1:15" s="225" customFormat="1" ht="47.25">
      <c r="A2321" s="532" t="s">
        <v>406</v>
      </c>
      <c r="B2321" s="533">
        <v>355</v>
      </c>
      <c r="C2321" s="532" t="s">
        <v>416</v>
      </c>
      <c r="D2321" s="532" t="s">
        <v>2646</v>
      </c>
      <c r="E2321" s="533">
        <v>3550047</v>
      </c>
      <c r="F2321" s="533">
        <v>11247</v>
      </c>
      <c r="G2321" s="534">
        <v>38352</v>
      </c>
      <c r="H2321" s="533">
        <v>290</v>
      </c>
      <c r="I2321" s="532" t="s">
        <v>409</v>
      </c>
      <c r="J2321" s="532" t="s">
        <v>2713</v>
      </c>
      <c r="K2321" s="535">
        <v>10172.34</v>
      </c>
      <c r="L2321" s="536"/>
      <c r="M2321" s="537" t="s">
        <v>151</v>
      </c>
      <c r="N2321" s="537" t="s">
        <v>153</v>
      </c>
      <c r="O2321" s="538">
        <f t="shared" si="36"/>
        <v>10172.34</v>
      </c>
    </row>
    <row r="2322" spans="1:15" s="225" customFormat="1" ht="31.5">
      <c r="A2322" s="532" t="s">
        <v>406</v>
      </c>
      <c r="B2322" s="533">
        <v>355</v>
      </c>
      <c r="C2322" s="532" t="s">
        <v>416</v>
      </c>
      <c r="D2322" s="532" t="s">
        <v>2646</v>
      </c>
      <c r="E2322" s="533">
        <v>3550047</v>
      </c>
      <c r="F2322" s="533">
        <v>11248</v>
      </c>
      <c r="G2322" s="534">
        <v>38352</v>
      </c>
      <c r="H2322" s="533">
        <v>12</v>
      </c>
      <c r="I2322" s="532" t="s">
        <v>409</v>
      </c>
      <c r="J2322" s="532" t="s">
        <v>2714</v>
      </c>
      <c r="K2322" s="535">
        <v>895.09</v>
      </c>
      <c r="L2322" s="536"/>
      <c r="M2322" s="537" t="s">
        <v>151</v>
      </c>
      <c r="N2322" s="537" t="s">
        <v>153</v>
      </c>
      <c r="O2322" s="538">
        <f t="shared" si="36"/>
        <v>895.09</v>
      </c>
    </row>
    <row r="2323" spans="1:15" s="225" customFormat="1" ht="31.5">
      <c r="A2323" s="532" t="s">
        <v>406</v>
      </c>
      <c r="B2323" s="533">
        <v>355</v>
      </c>
      <c r="C2323" s="532" t="s">
        <v>416</v>
      </c>
      <c r="D2323" s="532" t="s">
        <v>2646</v>
      </c>
      <c r="E2323" s="533">
        <v>3550047</v>
      </c>
      <c r="F2323" s="533">
        <v>11249</v>
      </c>
      <c r="G2323" s="534">
        <v>38352</v>
      </c>
      <c r="H2323" s="533">
        <v>12</v>
      </c>
      <c r="I2323" s="532" t="s">
        <v>409</v>
      </c>
      <c r="J2323" s="532" t="s">
        <v>2715</v>
      </c>
      <c r="K2323" s="535">
        <v>2860.16</v>
      </c>
      <c r="L2323" s="536"/>
      <c r="M2323" s="537" t="s">
        <v>151</v>
      </c>
      <c r="N2323" s="537" t="s">
        <v>153</v>
      </c>
      <c r="O2323" s="538">
        <f t="shared" si="36"/>
        <v>2860.16</v>
      </c>
    </row>
    <row r="2324" spans="1:15" s="225" customFormat="1" ht="31.5">
      <c r="A2324" s="532" t="s">
        <v>406</v>
      </c>
      <c r="B2324" s="533">
        <v>355</v>
      </c>
      <c r="C2324" s="532" t="s">
        <v>416</v>
      </c>
      <c r="D2324" s="532" t="s">
        <v>2646</v>
      </c>
      <c r="E2324" s="533">
        <v>3550047</v>
      </c>
      <c r="F2324" s="533">
        <v>11250</v>
      </c>
      <c r="G2324" s="534">
        <v>38352</v>
      </c>
      <c r="H2324" s="533">
        <v>119</v>
      </c>
      <c r="I2324" s="532" t="s">
        <v>409</v>
      </c>
      <c r="J2324" s="532" t="s">
        <v>2463</v>
      </c>
      <c r="K2324" s="535">
        <v>9464.59</v>
      </c>
      <c r="L2324" s="536"/>
      <c r="M2324" s="537" t="s">
        <v>151</v>
      </c>
      <c r="N2324" s="537" t="s">
        <v>153</v>
      </c>
      <c r="O2324" s="538">
        <f t="shared" ref="O2324:O2387" si="37">IF(L2324&lt;&gt;0,11.5/24*L2324,K2324)</f>
        <v>9464.59</v>
      </c>
    </row>
    <row r="2325" spans="1:15" s="225" customFormat="1" ht="31.5">
      <c r="A2325" s="532" t="s">
        <v>406</v>
      </c>
      <c r="B2325" s="533">
        <v>355</v>
      </c>
      <c r="C2325" s="532" t="s">
        <v>416</v>
      </c>
      <c r="D2325" s="532" t="s">
        <v>2646</v>
      </c>
      <c r="E2325" s="533">
        <v>3550047</v>
      </c>
      <c r="F2325" s="533">
        <v>11251</v>
      </c>
      <c r="G2325" s="534">
        <v>38352</v>
      </c>
      <c r="H2325" s="533">
        <v>10</v>
      </c>
      <c r="I2325" s="532" t="s">
        <v>409</v>
      </c>
      <c r="J2325" s="532" t="s">
        <v>2716</v>
      </c>
      <c r="K2325" s="535">
        <v>600.41999999999996</v>
      </c>
      <c r="L2325" s="536"/>
      <c r="M2325" s="537" t="s">
        <v>151</v>
      </c>
      <c r="N2325" s="537" t="s">
        <v>153</v>
      </c>
      <c r="O2325" s="538">
        <f t="shared" si="37"/>
        <v>600.41999999999996</v>
      </c>
    </row>
    <row r="2326" spans="1:15" s="225" customFormat="1" ht="31.5">
      <c r="A2326" s="532" t="s">
        <v>406</v>
      </c>
      <c r="B2326" s="533">
        <v>355</v>
      </c>
      <c r="C2326" s="532" t="s">
        <v>416</v>
      </c>
      <c r="D2326" s="532" t="s">
        <v>2646</v>
      </c>
      <c r="E2326" s="533">
        <v>3550047</v>
      </c>
      <c r="F2326" s="533">
        <v>11252</v>
      </c>
      <c r="G2326" s="534">
        <v>38352</v>
      </c>
      <c r="H2326" s="533">
        <v>1</v>
      </c>
      <c r="I2326" s="532" t="s">
        <v>409</v>
      </c>
      <c r="J2326" s="532" t="s">
        <v>2717</v>
      </c>
      <c r="K2326" s="535">
        <v>86.82</v>
      </c>
      <c r="L2326" s="536"/>
      <c r="M2326" s="537" t="s">
        <v>151</v>
      </c>
      <c r="N2326" s="537" t="s">
        <v>153</v>
      </c>
      <c r="O2326" s="538">
        <f t="shared" si="37"/>
        <v>86.82</v>
      </c>
    </row>
    <row r="2327" spans="1:15" s="225" customFormat="1" ht="31.5">
      <c r="A2327" s="532" t="s">
        <v>406</v>
      </c>
      <c r="B2327" s="533">
        <v>355</v>
      </c>
      <c r="C2327" s="532" t="s">
        <v>416</v>
      </c>
      <c r="D2327" s="532" t="s">
        <v>2646</v>
      </c>
      <c r="E2327" s="533">
        <v>3550047</v>
      </c>
      <c r="F2327" s="533">
        <v>11253</v>
      </c>
      <c r="G2327" s="534">
        <v>38352</v>
      </c>
      <c r="H2327" s="533">
        <v>3</v>
      </c>
      <c r="I2327" s="532" t="s">
        <v>409</v>
      </c>
      <c r="J2327" s="532" t="s">
        <v>2718</v>
      </c>
      <c r="K2327" s="535">
        <v>260.45</v>
      </c>
      <c r="L2327" s="536"/>
      <c r="M2327" s="537" t="s">
        <v>151</v>
      </c>
      <c r="N2327" s="537" t="s">
        <v>153</v>
      </c>
      <c r="O2327" s="538">
        <f t="shared" si="37"/>
        <v>260.45</v>
      </c>
    </row>
    <row r="2328" spans="1:15" s="225" customFormat="1" ht="31.5">
      <c r="A2328" s="532" t="s">
        <v>406</v>
      </c>
      <c r="B2328" s="533">
        <v>355</v>
      </c>
      <c r="C2328" s="532" t="s">
        <v>416</v>
      </c>
      <c r="D2328" s="532" t="s">
        <v>2646</v>
      </c>
      <c r="E2328" s="533">
        <v>3550047</v>
      </c>
      <c r="F2328" s="533">
        <v>11254</v>
      </c>
      <c r="G2328" s="534">
        <v>38352</v>
      </c>
      <c r="H2328" s="533">
        <v>52</v>
      </c>
      <c r="I2328" s="532" t="s">
        <v>409</v>
      </c>
      <c r="J2328" s="532" t="s">
        <v>2612</v>
      </c>
      <c r="K2328" s="535">
        <v>7936.57</v>
      </c>
      <c r="L2328" s="536"/>
      <c r="M2328" s="537" t="s">
        <v>151</v>
      </c>
      <c r="N2328" s="537" t="s">
        <v>153</v>
      </c>
      <c r="O2328" s="538">
        <f t="shared" si="37"/>
        <v>7936.57</v>
      </c>
    </row>
    <row r="2329" spans="1:15" s="225" customFormat="1" ht="31.5">
      <c r="A2329" s="532" t="s">
        <v>406</v>
      </c>
      <c r="B2329" s="533">
        <v>355</v>
      </c>
      <c r="C2329" s="532" t="s">
        <v>416</v>
      </c>
      <c r="D2329" s="532" t="s">
        <v>2646</v>
      </c>
      <c r="E2329" s="533">
        <v>3550047</v>
      </c>
      <c r="F2329" s="533">
        <v>11255</v>
      </c>
      <c r="G2329" s="534">
        <v>38352</v>
      </c>
      <c r="H2329" s="533">
        <v>115</v>
      </c>
      <c r="I2329" s="532" t="s">
        <v>409</v>
      </c>
      <c r="J2329" s="532" t="s">
        <v>2611</v>
      </c>
      <c r="K2329" s="535">
        <v>19446.68</v>
      </c>
      <c r="L2329" s="536"/>
      <c r="M2329" s="537" t="s">
        <v>151</v>
      </c>
      <c r="N2329" s="537" t="s">
        <v>153</v>
      </c>
      <c r="O2329" s="538">
        <f t="shared" si="37"/>
        <v>19446.68</v>
      </c>
    </row>
    <row r="2330" spans="1:15" s="225" customFormat="1" ht="31.5">
      <c r="A2330" s="532" t="s">
        <v>406</v>
      </c>
      <c r="B2330" s="533">
        <v>355</v>
      </c>
      <c r="C2330" s="532" t="s">
        <v>416</v>
      </c>
      <c r="D2330" s="532" t="s">
        <v>2646</v>
      </c>
      <c r="E2330" s="533">
        <v>3550047</v>
      </c>
      <c r="F2330" s="533">
        <v>11256</v>
      </c>
      <c r="G2330" s="534">
        <v>38352</v>
      </c>
      <c r="H2330" s="533">
        <v>58</v>
      </c>
      <c r="I2330" s="532" t="s">
        <v>409</v>
      </c>
      <c r="J2330" s="532" t="s">
        <v>2610</v>
      </c>
      <c r="K2330" s="535">
        <v>10016.959999999999</v>
      </c>
      <c r="L2330" s="536"/>
      <c r="M2330" s="537" t="s">
        <v>151</v>
      </c>
      <c r="N2330" s="537" t="s">
        <v>153</v>
      </c>
      <c r="O2330" s="538">
        <f t="shared" si="37"/>
        <v>10016.959999999999</v>
      </c>
    </row>
    <row r="2331" spans="1:15" s="225" customFormat="1" ht="31.5">
      <c r="A2331" s="532" t="s">
        <v>406</v>
      </c>
      <c r="B2331" s="533">
        <v>355</v>
      </c>
      <c r="C2331" s="532" t="s">
        <v>416</v>
      </c>
      <c r="D2331" s="532" t="s">
        <v>2646</v>
      </c>
      <c r="E2331" s="533">
        <v>3550047</v>
      </c>
      <c r="F2331" s="533">
        <v>11257</v>
      </c>
      <c r="G2331" s="534">
        <v>38352</v>
      </c>
      <c r="H2331" s="533">
        <v>3</v>
      </c>
      <c r="I2331" s="532" t="s">
        <v>409</v>
      </c>
      <c r="J2331" s="532" t="s">
        <v>2719</v>
      </c>
      <c r="K2331" s="535">
        <v>537.30999999999995</v>
      </c>
      <c r="L2331" s="536"/>
      <c r="M2331" s="537" t="s">
        <v>151</v>
      </c>
      <c r="N2331" s="537" t="s">
        <v>153</v>
      </c>
      <c r="O2331" s="538">
        <f t="shared" si="37"/>
        <v>537.30999999999995</v>
      </c>
    </row>
    <row r="2332" spans="1:15" s="225" customFormat="1" ht="31.5">
      <c r="A2332" s="532" t="s">
        <v>406</v>
      </c>
      <c r="B2332" s="533">
        <v>355</v>
      </c>
      <c r="C2332" s="532" t="s">
        <v>416</v>
      </c>
      <c r="D2332" s="532" t="s">
        <v>2646</v>
      </c>
      <c r="E2332" s="533">
        <v>3550047</v>
      </c>
      <c r="F2332" s="533">
        <v>11258</v>
      </c>
      <c r="G2332" s="534">
        <v>38352</v>
      </c>
      <c r="H2332" s="533">
        <v>531</v>
      </c>
      <c r="I2332" s="532" t="s">
        <v>409</v>
      </c>
      <c r="J2332" s="532" t="s">
        <v>2720</v>
      </c>
      <c r="K2332" s="535">
        <v>5738.92</v>
      </c>
      <c r="L2332" s="536"/>
      <c r="M2332" s="537" t="s">
        <v>151</v>
      </c>
      <c r="N2332" s="537" t="s">
        <v>153</v>
      </c>
      <c r="O2332" s="538">
        <f t="shared" si="37"/>
        <v>5738.92</v>
      </c>
    </row>
    <row r="2333" spans="1:15" s="225" customFormat="1" ht="47.25">
      <c r="A2333" s="532" t="s">
        <v>406</v>
      </c>
      <c r="B2333" s="533">
        <v>355</v>
      </c>
      <c r="C2333" s="532" t="s">
        <v>416</v>
      </c>
      <c r="D2333" s="532" t="s">
        <v>2646</v>
      </c>
      <c r="E2333" s="533">
        <v>3550047</v>
      </c>
      <c r="F2333" s="533">
        <v>11259</v>
      </c>
      <c r="G2333" s="534">
        <v>38352</v>
      </c>
      <c r="H2333" s="533">
        <v>944</v>
      </c>
      <c r="I2333" s="532" t="s">
        <v>409</v>
      </c>
      <c r="J2333" s="532" t="s">
        <v>2721</v>
      </c>
      <c r="K2333" s="535">
        <v>979.21</v>
      </c>
      <c r="L2333" s="536"/>
      <c r="M2333" s="537" t="s">
        <v>151</v>
      </c>
      <c r="N2333" s="537" t="s">
        <v>153</v>
      </c>
      <c r="O2333" s="538">
        <f t="shared" si="37"/>
        <v>979.21</v>
      </c>
    </row>
    <row r="2334" spans="1:15" s="225" customFormat="1" ht="31.5">
      <c r="A2334" s="532" t="s">
        <v>406</v>
      </c>
      <c r="B2334" s="533">
        <v>355</v>
      </c>
      <c r="C2334" s="532" t="s">
        <v>416</v>
      </c>
      <c r="D2334" s="532" t="s">
        <v>2646</v>
      </c>
      <c r="E2334" s="533">
        <v>3550047</v>
      </c>
      <c r="F2334" s="533">
        <v>11260</v>
      </c>
      <c r="G2334" s="534">
        <v>38352</v>
      </c>
      <c r="H2334" s="533">
        <v>3</v>
      </c>
      <c r="I2334" s="532" t="s">
        <v>409</v>
      </c>
      <c r="J2334" s="532" t="s">
        <v>2722</v>
      </c>
      <c r="K2334" s="535">
        <v>109.42</v>
      </c>
      <c r="L2334" s="536"/>
      <c r="M2334" s="537" t="s">
        <v>151</v>
      </c>
      <c r="N2334" s="537" t="s">
        <v>153</v>
      </c>
      <c r="O2334" s="538">
        <f t="shared" si="37"/>
        <v>109.42</v>
      </c>
    </row>
    <row r="2335" spans="1:15" s="225" customFormat="1" ht="31.5">
      <c r="A2335" s="532" t="s">
        <v>406</v>
      </c>
      <c r="B2335" s="533">
        <v>355</v>
      </c>
      <c r="C2335" s="532" t="s">
        <v>416</v>
      </c>
      <c r="D2335" s="532" t="s">
        <v>2646</v>
      </c>
      <c r="E2335" s="533">
        <v>3550047</v>
      </c>
      <c r="F2335" s="533">
        <v>11261</v>
      </c>
      <c r="G2335" s="534">
        <v>38352</v>
      </c>
      <c r="H2335" s="533">
        <v>3</v>
      </c>
      <c r="I2335" s="532" t="s">
        <v>409</v>
      </c>
      <c r="J2335" s="532" t="s">
        <v>2723</v>
      </c>
      <c r="K2335" s="535">
        <v>42.09</v>
      </c>
      <c r="L2335" s="536"/>
      <c r="M2335" s="537" t="s">
        <v>151</v>
      </c>
      <c r="N2335" s="537" t="s">
        <v>153</v>
      </c>
      <c r="O2335" s="538">
        <f t="shared" si="37"/>
        <v>42.09</v>
      </c>
    </row>
    <row r="2336" spans="1:15" s="225" customFormat="1" ht="31.5">
      <c r="A2336" s="532" t="s">
        <v>406</v>
      </c>
      <c r="B2336" s="533">
        <v>355</v>
      </c>
      <c r="C2336" s="532" t="s">
        <v>416</v>
      </c>
      <c r="D2336" s="532" t="s">
        <v>2646</v>
      </c>
      <c r="E2336" s="533">
        <v>3550047</v>
      </c>
      <c r="F2336" s="533">
        <v>11262</v>
      </c>
      <c r="G2336" s="534">
        <v>38352</v>
      </c>
      <c r="H2336" s="533">
        <v>3</v>
      </c>
      <c r="I2336" s="532" t="s">
        <v>409</v>
      </c>
      <c r="J2336" s="532" t="s">
        <v>2724</v>
      </c>
      <c r="K2336" s="535">
        <v>111.07</v>
      </c>
      <c r="L2336" s="536"/>
      <c r="M2336" s="537" t="s">
        <v>151</v>
      </c>
      <c r="N2336" s="537" t="s">
        <v>153</v>
      </c>
      <c r="O2336" s="538">
        <f t="shared" si="37"/>
        <v>111.07</v>
      </c>
    </row>
    <row r="2337" spans="1:15" s="225" customFormat="1" ht="31.5">
      <c r="A2337" s="532" t="s">
        <v>406</v>
      </c>
      <c r="B2337" s="533">
        <v>355</v>
      </c>
      <c r="C2337" s="532" t="s">
        <v>416</v>
      </c>
      <c r="D2337" s="532" t="s">
        <v>2646</v>
      </c>
      <c r="E2337" s="533">
        <v>3550047</v>
      </c>
      <c r="F2337" s="533">
        <v>11263</v>
      </c>
      <c r="G2337" s="534">
        <v>38352</v>
      </c>
      <c r="H2337" s="533">
        <v>48</v>
      </c>
      <c r="I2337" s="532" t="s">
        <v>409</v>
      </c>
      <c r="J2337" s="532" t="s">
        <v>2725</v>
      </c>
      <c r="K2337" s="535">
        <v>522.64</v>
      </c>
      <c r="L2337" s="536"/>
      <c r="M2337" s="537" t="s">
        <v>151</v>
      </c>
      <c r="N2337" s="537" t="s">
        <v>153</v>
      </c>
      <c r="O2337" s="538">
        <f t="shared" si="37"/>
        <v>522.64</v>
      </c>
    </row>
    <row r="2338" spans="1:15" s="225" customFormat="1" ht="31.5">
      <c r="A2338" s="532" t="s">
        <v>406</v>
      </c>
      <c r="B2338" s="533">
        <v>355</v>
      </c>
      <c r="C2338" s="532" t="s">
        <v>416</v>
      </c>
      <c r="D2338" s="532" t="s">
        <v>2646</v>
      </c>
      <c r="E2338" s="533">
        <v>3550047</v>
      </c>
      <c r="F2338" s="533">
        <v>11264</v>
      </c>
      <c r="G2338" s="534">
        <v>38352</v>
      </c>
      <c r="H2338" s="533">
        <v>7100</v>
      </c>
      <c r="I2338" s="532" t="s">
        <v>409</v>
      </c>
      <c r="J2338" s="532" t="s">
        <v>2726</v>
      </c>
      <c r="K2338" s="535">
        <v>4984.41</v>
      </c>
      <c r="L2338" s="536"/>
      <c r="M2338" s="537" t="s">
        <v>151</v>
      </c>
      <c r="N2338" s="537" t="s">
        <v>153</v>
      </c>
      <c r="O2338" s="538">
        <f t="shared" si="37"/>
        <v>4984.41</v>
      </c>
    </row>
    <row r="2339" spans="1:15" s="225" customFormat="1" ht="31.5">
      <c r="A2339" s="532" t="s">
        <v>406</v>
      </c>
      <c r="B2339" s="533">
        <v>355</v>
      </c>
      <c r="C2339" s="532" t="s">
        <v>416</v>
      </c>
      <c r="D2339" s="532" t="s">
        <v>2646</v>
      </c>
      <c r="E2339" s="533">
        <v>3550047</v>
      </c>
      <c r="F2339" s="533">
        <v>11265</v>
      </c>
      <c r="G2339" s="534">
        <v>38352</v>
      </c>
      <c r="H2339" s="533">
        <v>64665</v>
      </c>
      <c r="I2339" s="532" t="s">
        <v>409</v>
      </c>
      <c r="J2339" s="532" t="s">
        <v>2617</v>
      </c>
      <c r="K2339" s="535">
        <v>58272.23</v>
      </c>
      <c r="L2339" s="536"/>
      <c r="M2339" s="537" t="s">
        <v>151</v>
      </c>
      <c r="N2339" s="537" t="s">
        <v>153</v>
      </c>
      <c r="O2339" s="538">
        <f t="shared" si="37"/>
        <v>58272.23</v>
      </c>
    </row>
    <row r="2340" spans="1:15" s="225" customFormat="1" ht="31.5">
      <c r="A2340" s="532" t="s">
        <v>406</v>
      </c>
      <c r="B2340" s="533">
        <v>355</v>
      </c>
      <c r="C2340" s="532" t="s">
        <v>416</v>
      </c>
      <c r="D2340" s="532" t="s">
        <v>2646</v>
      </c>
      <c r="E2340" s="533">
        <v>3550047</v>
      </c>
      <c r="F2340" s="533">
        <v>11266</v>
      </c>
      <c r="G2340" s="534">
        <v>38352</v>
      </c>
      <c r="H2340" s="533">
        <v>1</v>
      </c>
      <c r="I2340" s="532" t="s">
        <v>409</v>
      </c>
      <c r="J2340" s="532" t="s">
        <v>2727</v>
      </c>
      <c r="K2340" s="535">
        <v>13.17</v>
      </c>
      <c r="L2340" s="536"/>
      <c r="M2340" s="537" t="s">
        <v>151</v>
      </c>
      <c r="N2340" s="537" t="s">
        <v>153</v>
      </c>
      <c r="O2340" s="538">
        <f t="shared" si="37"/>
        <v>13.17</v>
      </c>
    </row>
    <row r="2341" spans="1:15" s="225" customFormat="1" ht="31.5">
      <c r="A2341" s="532" t="s">
        <v>406</v>
      </c>
      <c r="B2341" s="533">
        <v>355</v>
      </c>
      <c r="C2341" s="532" t="s">
        <v>416</v>
      </c>
      <c r="D2341" s="532" t="s">
        <v>2646</v>
      </c>
      <c r="E2341" s="533">
        <v>3550047</v>
      </c>
      <c r="F2341" s="533">
        <v>11267</v>
      </c>
      <c r="G2341" s="534">
        <v>38352</v>
      </c>
      <c r="H2341" s="533">
        <v>293</v>
      </c>
      <c r="I2341" s="532" t="s">
        <v>409</v>
      </c>
      <c r="J2341" s="532" t="s">
        <v>2587</v>
      </c>
      <c r="K2341" s="535">
        <v>2577.86</v>
      </c>
      <c r="L2341" s="536"/>
      <c r="M2341" s="537" t="s">
        <v>151</v>
      </c>
      <c r="N2341" s="537" t="s">
        <v>153</v>
      </c>
      <c r="O2341" s="538">
        <f t="shared" si="37"/>
        <v>2577.86</v>
      </c>
    </row>
    <row r="2342" spans="1:15" s="225" customFormat="1" ht="31.5">
      <c r="A2342" s="532" t="s">
        <v>406</v>
      </c>
      <c r="B2342" s="533">
        <v>355</v>
      </c>
      <c r="C2342" s="532" t="s">
        <v>416</v>
      </c>
      <c r="D2342" s="532" t="s">
        <v>2646</v>
      </c>
      <c r="E2342" s="533">
        <v>3550047</v>
      </c>
      <c r="F2342" s="533">
        <v>11268</v>
      </c>
      <c r="G2342" s="534">
        <v>38352</v>
      </c>
      <c r="H2342" s="533">
        <v>42</v>
      </c>
      <c r="I2342" s="532" t="s">
        <v>409</v>
      </c>
      <c r="J2342" s="532" t="s">
        <v>1863</v>
      </c>
      <c r="K2342" s="535">
        <v>1385.91</v>
      </c>
      <c r="L2342" s="536"/>
      <c r="M2342" s="537" t="s">
        <v>151</v>
      </c>
      <c r="N2342" s="537" t="s">
        <v>153</v>
      </c>
      <c r="O2342" s="538">
        <f t="shared" si="37"/>
        <v>1385.91</v>
      </c>
    </row>
    <row r="2343" spans="1:15" s="225" customFormat="1" ht="31.5">
      <c r="A2343" s="532" t="s">
        <v>406</v>
      </c>
      <c r="B2343" s="533">
        <v>355</v>
      </c>
      <c r="C2343" s="532" t="s">
        <v>416</v>
      </c>
      <c r="D2343" s="532" t="s">
        <v>2646</v>
      </c>
      <c r="E2343" s="533">
        <v>3550047</v>
      </c>
      <c r="F2343" s="533">
        <v>11269</v>
      </c>
      <c r="G2343" s="534">
        <v>38352</v>
      </c>
      <c r="H2343" s="533">
        <v>11</v>
      </c>
      <c r="I2343" s="532" t="s">
        <v>409</v>
      </c>
      <c r="J2343" s="532" t="s">
        <v>2625</v>
      </c>
      <c r="K2343" s="535">
        <v>185.16</v>
      </c>
      <c r="L2343" s="536"/>
      <c r="M2343" s="537" t="s">
        <v>151</v>
      </c>
      <c r="N2343" s="537" t="s">
        <v>153</v>
      </c>
      <c r="O2343" s="538">
        <f t="shared" si="37"/>
        <v>185.16</v>
      </c>
    </row>
    <row r="2344" spans="1:15" s="225" customFormat="1" ht="31.5">
      <c r="A2344" s="532" t="s">
        <v>406</v>
      </c>
      <c r="B2344" s="533">
        <v>355</v>
      </c>
      <c r="C2344" s="532" t="s">
        <v>416</v>
      </c>
      <c r="D2344" s="532" t="s">
        <v>2646</v>
      </c>
      <c r="E2344" s="533">
        <v>3550047</v>
      </c>
      <c r="F2344" s="533">
        <v>11270</v>
      </c>
      <c r="G2344" s="534">
        <v>38352</v>
      </c>
      <c r="H2344" s="533">
        <v>2</v>
      </c>
      <c r="I2344" s="532" t="s">
        <v>409</v>
      </c>
      <c r="J2344" s="532" t="s">
        <v>2626</v>
      </c>
      <c r="K2344" s="535">
        <v>22.54</v>
      </c>
      <c r="L2344" s="536"/>
      <c r="M2344" s="537" t="s">
        <v>151</v>
      </c>
      <c r="N2344" s="537" t="s">
        <v>153</v>
      </c>
      <c r="O2344" s="538">
        <f t="shared" si="37"/>
        <v>22.54</v>
      </c>
    </row>
    <row r="2345" spans="1:15" s="225" customFormat="1" ht="31.5">
      <c r="A2345" s="532" t="s">
        <v>406</v>
      </c>
      <c r="B2345" s="533">
        <v>355</v>
      </c>
      <c r="C2345" s="532" t="s">
        <v>416</v>
      </c>
      <c r="D2345" s="532" t="s">
        <v>2646</v>
      </c>
      <c r="E2345" s="533">
        <v>3550047</v>
      </c>
      <c r="F2345" s="533">
        <v>11271</v>
      </c>
      <c r="G2345" s="534">
        <v>38352</v>
      </c>
      <c r="H2345" s="533">
        <v>6</v>
      </c>
      <c r="I2345" s="532" t="s">
        <v>409</v>
      </c>
      <c r="J2345" s="532" t="s">
        <v>2728</v>
      </c>
      <c r="K2345" s="535">
        <v>205.22</v>
      </c>
      <c r="L2345" s="536"/>
      <c r="M2345" s="537" t="s">
        <v>151</v>
      </c>
      <c r="N2345" s="537" t="s">
        <v>153</v>
      </c>
      <c r="O2345" s="538">
        <f t="shared" si="37"/>
        <v>205.22</v>
      </c>
    </row>
    <row r="2346" spans="1:15" s="225" customFormat="1" ht="31.5">
      <c r="A2346" s="532" t="s">
        <v>406</v>
      </c>
      <c r="B2346" s="533">
        <v>355</v>
      </c>
      <c r="C2346" s="532" t="s">
        <v>416</v>
      </c>
      <c r="D2346" s="532" t="s">
        <v>2646</v>
      </c>
      <c r="E2346" s="533">
        <v>3550047</v>
      </c>
      <c r="F2346" s="533">
        <v>11272</v>
      </c>
      <c r="G2346" s="534">
        <v>38352</v>
      </c>
      <c r="H2346" s="533">
        <v>1</v>
      </c>
      <c r="I2346" s="532" t="s">
        <v>409</v>
      </c>
      <c r="J2346" s="532" t="s">
        <v>2729</v>
      </c>
      <c r="K2346" s="535">
        <v>22.27</v>
      </c>
      <c r="L2346" s="536"/>
      <c r="M2346" s="537" t="s">
        <v>151</v>
      </c>
      <c r="N2346" s="537" t="s">
        <v>153</v>
      </c>
      <c r="O2346" s="538">
        <f t="shared" si="37"/>
        <v>22.27</v>
      </c>
    </row>
    <row r="2347" spans="1:15" s="225" customFormat="1" ht="31.5">
      <c r="A2347" s="532" t="s">
        <v>406</v>
      </c>
      <c r="B2347" s="533">
        <v>355</v>
      </c>
      <c r="C2347" s="532" t="s">
        <v>416</v>
      </c>
      <c r="D2347" s="532" t="s">
        <v>2646</v>
      </c>
      <c r="E2347" s="533">
        <v>3550047</v>
      </c>
      <c r="F2347" s="533">
        <v>11273</v>
      </c>
      <c r="G2347" s="534">
        <v>38352</v>
      </c>
      <c r="H2347" s="533">
        <v>47</v>
      </c>
      <c r="I2347" s="532" t="s">
        <v>409</v>
      </c>
      <c r="J2347" s="532" t="s">
        <v>2447</v>
      </c>
      <c r="K2347" s="535">
        <v>11786.97</v>
      </c>
      <c r="L2347" s="536"/>
      <c r="M2347" s="537" t="s">
        <v>151</v>
      </c>
      <c r="N2347" s="537" t="s">
        <v>153</v>
      </c>
      <c r="O2347" s="538">
        <f t="shared" si="37"/>
        <v>11786.97</v>
      </c>
    </row>
    <row r="2348" spans="1:15" s="225" customFormat="1" ht="31.5">
      <c r="A2348" s="532" t="s">
        <v>406</v>
      </c>
      <c r="B2348" s="533">
        <v>355</v>
      </c>
      <c r="C2348" s="532" t="s">
        <v>416</v>
      </c>
      <c r="D2348" s="532" t="s">
        <v>2646</v>
      </c>
      <c r="E2348" s="533">
        <v>3550047</v>
      </c>
      <c r="F2348" s="533">
        <v>11274</v>
      </c>
      <c r="G2348" s="534">
        <v>38352</v>
      </c>
      <c r="H2348" s="533">
        <v>92</v>
      </c>
      <c r="I2348" s="532" t="s">
        <v>409</v>
      </c>
      <c r="J2348" s="532" t="s">
        <v>2449</v>
      </c>
      <c r="K2348" s="535">
        <v>11877.53</v>
      </c>
      <c r="L2348" s="536"/>
      <c r="M2348" s="537" t="s">
        <v>151</v>
      </c>
      <c r="N2348" s="537" t="s">
        <v>153</v>
      </c>
      <c r="O2348" s="538">
        <f t="shared" si="37"/>
        <v>11877.53</v>
      </c>
    </row>
    <row r="2349" spans="1:15" s="225" customFormat="1" ht="31.5">
      <c r="A2349" s="532" t="s">
        <v>406</v>
      </c>
      <c r="B2349" s="533">
        <v>355</v>
      </c>
      <c r="C2349" s="532" t="s">
        <v>416</v>
      </c>
      <c r="D2349" s="532" t="s">
        <v>2646</v>
      </c>
      <c r="E2349" s="533">
        <v>3550047</v>
      </c>
      <c r="F2349" s="533">
        <v>11275</v>
      </c>
      <c r="G2349" s="534">
        <v>38352</v>
      </c>
      <c r="H2349" s="533">
        <v>41</v>
      </c>
      <c r="I2349" s="532" t="s">
        <v>409</v>
      </c>
      <c r="J2349" s="532" t="s">
        <v>2448</v>
      </c>
      <c r="K2349" s="535">
        <v>3748.25</v>
      </c>
      <c r="L2349" s="536"/>
      <c r="M2349" s="537" t="s">
        <v>151</v>
      </c>
      <c r="N2349" s="537" t="s">
        <v>153</v>
      </c>
      <c r="O2349" s="538">
        <f t="shared" si="37"/>
        <v>3748.25</v>
      </c>
    </row>
    <row r="2350" spans="1:15" s="225" customFormat="1" ht="31.5">
      <c r="A2350" s="532" t="s">
        <v>406</v>
      </c>
      <c r="B2350" s="533">
        <v>355</v>
      </c>
      <c r="C2350" s="532" t="s">
        <v>416</v>
      </c>
      <c r="D2350" s="532" t="s">
        <v>2646</v>
      </c>
      <c r="E2350" s="533">
        <v>3550047</v>
      </c>
      <c r="F2350" s="533">
        <v>11276</v>
      </c>
      <c r="G2350" s="534">
        <v>38352</v>
      </c>
      <c r="H2350" s="533">
        <v>4</v>
      </c>
      <c r="I2350" s="532" t="s">
        <v>409</v>
      </c>
      <c r="J2350" s="532" t="s">
        <v>2730</v>
      </c>
      <c r="K2350" s="535">
        <v>285.48</v>
      </c>
      <c r="L2350" s="536"/>
      <c r="M2350" s="537" t="s">
        <v>151</v>
      </c>
      <c r="N2350" s="537" t="s">
        <v>153</v>
      </c>
      <c r="O2350" s="538">
        <f t="shared" si="37"/>
        <v>285.48</v>
      </c>
    </row>
    <row r="2351" spans="1:15" s="225" customFormat="1" ht="31.5">
      <c r="A2351" s="532" t="s">
        <v>406</v>
      </c>
      <c r="B2351" s="533">
        <v>355</v>
      </c>
      <c r="C2351" s="532" t="s">
        <v>416</v>
      </c>
      <c r="D2351" s="532" t="s">
        <v>2646</v>
      </c>
      <c r="E2351" s="533">
        <v>3550047</v>
      </c>
      <c r="F2351" s="533">
        <v>11277</v>
      </c>
      <c r="G2351" s="534">
        <v>38352</v>
      </c>
      <c r="H2351" s="533">
        <v>8</v>
      </c>
      <c r="I2351" s="532" t="s">
        <v>409</v>
      </c>
      <c r="J2351" s="532" t="s">
        <v>2731</v>
      </c>
      <c r="K2351" s="535">
        <v>570.96</v>
      </c>
      <c r="L2351" s="536"/>
      <c r="M2351" s="537" t="s">
        <v>151</v>
      </c>
      <c r="N2351" s="537" t="s">
        <v>153</v>
      </c>
      <c r="O2351" s="538">
        <f t="shared" si="37"/>
        <v>570.96</v>
      </c>
    </row>
    <row r="2352" spans="1:15" s="225" customFormat="1" ht="31.5">
      <c r="A2352" s="532" t="s">
        <v>406</v>
      </c>
      <c r="B2352" s="533">
        <v>355</v>
      </c>
      <c r="C2352" s="532" t="s">
        <v>416</v>
      </c>
      <c r="D2352" s="532" t="s">
        <v>2646</v>
      </c>
      <c r="E2352" s="533">
        <v>3550047</v>
      </c>
      <c r="F2352" s="533">
        <v>11282</v>
      </c>
      <c r="G2352" s="534">
        <v>38352</v>
      </c>
      <c r="H2352" s="533">
        <v>16</v>
      </c>
      <c r="I2352" s="532" t="s">
        <v>409</v>
      </c>
      <c r="J2352" s="532" t="s">
        <v>2732</v>
      </c>
      <c r="K2352" s="535">
        <v>275.36</v>
      </c>
      <c r="L2352" s="536"/>
      <c r="M2352" s="537" t="s">
        <v>151</v>
      </c>
      <c r="N2352" s="537" t="s">
        <v>153</v>
      </c>
      <c r="O2352" s="538">
        <f t="shared" si="37"/>
        <v>275.36</v>
      </c>
    </row>
    <row r="2353" spans="1:15" s="225" customFormat="1" ht="31.5">
      <c r="A2353" s="532" t="s">
        <v>406</v>
      </c>
      <c r="B2353" s="533">
        <v>355</v>
      </c>
      <c r="C2353" s="532" t="s">
        <v>416</v>
      </c>
      <c r="D2353" s="532" t="s">
        <v>2646</v>
      </c>
      <c r="E2353" s="533">
        <v>3550047</v>
      </c>
      <c r="F2353" s="533">
        <v>11283</v>
      </c>
      <c r="G2353" s="534">
        <v>38352</v>
      </c>
      <c r="H2353" s="533">
        <v>1</v>
      </c>
      <c r="I2353" s="532" t="s">
        <v>409</v>
      </c>
      <c r="J2353" s="532" t="s">
        <v>2733</v>
      </c>
      <c r="K2353" s="535">
        <v>23.92</v>
      </c>
      <c r="L2353" s="536"/>
      <c r="M2353" s="537" t="s">
        <v>151</v>
      </c>
      <c r="N2353" s="537" t="s">
        <v>153</v>
      </c>
      <c r="O2353" s="538">
        <f t="shared" si="37"/>
        <v>23.92</v>
      </c>
    </row>
    <row r="2354" spans="1:15" s="225" customFormat="1" ht="31.5">
      <c r="A2354" s="532" t="s">
        <v>406</v>
      </c>
      <c r="B2354" s="533">
        <v>355</v>
      </c>
      <c r="C2354" s="532" t="s">
        <v>416</v>
      </c>
      <c r="D2354" s="532" t="s">
        <v>2646</v>
      </c>
      <c r="E2354" s="533">
        <v>3550047</v>
      </c>
      <c r="F2354" s="533">
        <v>11284</v>
      </c>
      <c r="G2354" s="534">
        <v>38352</v>
      </c>
      <c r="H2354" s="533">
        <v>72</v>
      </c>
      <c r="I2354" s="532" t="s">
        <v>409</v>
      </c>
      <c r="J2354" s="532" t="s">
        <v>2734</v>
      </c>
      <c r="K2354" s="535">
        <v>17160.919999999998</v>
      </c>
      <c r="L2354" s="536"/>
      <c r="M2354" s="537" t="s">
        <v>151</v>
      </c>
      <c r="N2354" s="537" t="s">
        <v>153</v>
      </c>
      <c r="O2354" s="538">
        <f t="shared" si="37"/>
        <v>17160.919999999998</v>
      </c>
    </row>
    <row r="2355" spans="1:15" s="225" customFormat="1" ht="31.5">
      <c r="A2355" s="532" t="s">
        <v>406</v>
      </c>
      <c r="B2355" s="533">
        <v>355</v>
      </c>
      <c r="C2355" s="532" t="s">
        <v>416</v>
      </c>
      <c r="D2355" s="532" t="s">
        <v>2646</v>
      </c>
      <c r="E2355" s="533">
        <v>3550047</v>
      </c>
      <c r="F2355" s="533">
        <v>11285</v>
      </c>
      <c r="G2355" s="534">
        <v>38352</v>
      </c>
      <c r="H2355" s="533">
        <v>15</v>
      </c>
      <c r="I2355" s="532" t="s">
        <v>409</v>
      </c>
      <c r="J2355" s="532" t="s">
        <v>2735</v>
      </c>
      <c r="K2355" s="535">
        <v>4461.74</v>
      </c>
      <c r="L2355" s="536"/>
      <c r="M2355" s="537" t="s">
        <v>151</v>
      </c>
      <c r="N2355" s="537" t="s">
        <v>153</v>
      </c>
      <c r="O2355" s="538">
        <f t="shared" si="37"/>
        <v>4461.74</v>
      </c>
    </row>
    <row r="2356" spans="1:15" s="225" customFormat="1" ht="31.5">
      <c r="A2356" s="532" t="s">
        <v>406</v>
      </c>
      <c r="B2356" s="533">
        <v>355</v>
      </c>
      <c r="C2356" s="532" t="s">
        <v>416</v>
      </c>
      <c r="D2356" s="532" t="s">
        <v>2646</v>
      </c>
      <c r="E2356" s="533">
        <v>3550047</v>
      </c>
      <c r="F2356" s="533">
        <v>11286</v>
      </c>
      <c r="G2356" s="534">
        <v>38352</v>
      </c>
      <c r="H2356" s="533">
        <v>6</v>
      </c>
      <c r="I2356" s="532" t="s">
        <v>409</v>
      </c>
      <c r="J2356" s="532" t="s">
        <v>2736</v>
      </c>
      <c r="K2356" s="535">
        <v>1738.99</v>
      </c>
      <c r="L2356" s="536"/>
      <c r="M2356" s="537" t="s">
        <v>151</v>
      </c>
      <c r="N2356" s="537" t="s">
        <v>153</v>
      </c>
      <c r="O2356" s="538">
        <f t="shared" si="37"/>
        <v>1738.99</v>
      </c>
    </row>
    <row r="2357" spans="1:15" s="225" customFormat="1" ht="31.5">
      <c r="A2357" s="532" t="s">
        <v>406</v>
      </c>
      <c r="B2357" s="533">
        <v>355</v>
      </c>
      <c r="C2357" s="532" t="s">
        <v>416</v>
      </c>
      <c r="D2357" s="532" t="s">
        <v>2646</v>
      </c>
      <c r="E2357" s="533">
        <v>3550047</v>
      </c>
      <c r="F2357" s="533">
        <v>11287</v>
      </c>
      <c r="G2357" s="534">
        <v>38352</v>
      </c>
      <c r="H2357" s="533">
        <v>32</v>
      </c>
      <c r="I2357" s="532" t="s">
        <v>409</v>
      </c>
      <c r="J2357" s="532" t="s">
        <v>2566</v>
      </c>
      <c r="K2357" s="535">
        <v>256.5</v>
      </c>
      <c r="L2357" s="536"/>
      <c r="M2357" s="537" t="s">
        <v>151</v>
      </c>
      <c r="N2357" s="537" t="s">
        <v>153</v>
      </c>
      <c r="O2357" s="538">
        <f t="shared" si="37"/>
        <v>256.5</v>
      </c>
    </row>
    <row r="2358" spans="1:15" s="225" customFormat="1" ht="31.5">
      <c r="A2358" s="532" t="s">
        <v>406</v>
      </c>
      <c r="B2358" s="533">
        <v>355</v>
      </c>
      <c r="C2358" s="532" t="s">
        <v>416</v>
      </c>
      <c r="D2358" s="532" t="s">
        <v>2646</v>
      </c>
      <c r="E2358" s="533">
        <v>3550047</v>
      </c>
      <c r="F2358" s="533">
        <v>11288</v>
      </c>
      <c r="G2358" s="534">
        <v>38352</v>
      </c>
      <c r="H2358" s="533">
        <v>56</v>
      </c>
      <c r="I2358" s="532" t="s">
        <v>409</v>
      </c>
      <c r="J2358" s="532" t="s">
        <v>2737</v>
      </c>
      <c r="K2358" s="535">
        <v>240.69</v>
      </c>
      <c r="L2358" s="536"/>
      <c r="M2358" s="537" t="s">
        <v>151</v>
      </c>
      <c r="N2358" s="537" t="s">
        <v>153</v>
      </c>
      <c r="O2358" s="538">
        <f t="shared" si="37"/>
        <v>240.69</v>
      </c>
    </row>
    <row r="2359" spans="1:15" s="225" customFormat="1" ht="31.5">
      <c r="A2359" s="532" t="s">
        <v>406</v>
      </c>
      <c r="B2359" s="533">
        <v>355</v>
      </c>
      <c r="C2359" s="532" t="s">
        <v>416</v>
      </c>
      <c r="D2359" s="532" t="s">
        <v>2646</v>
      </c>
      <c r="E2359" s="533">
        <v>3550047</v>
      </c>
      <c r="F2359" s="533">
        <v>11289</v>
      </c>
      <c r="G2359" s="534">
        <v>38352</v>
      </c>
      <c r="H2359" s="533">
        <v>3</v>
      </c>
      <c r="I2359" s="532" t="s">
        <v>409</v>
      </c>
      <c r="J2359" s="532" t="s">
        <v>2638</v>
      </c>
      <c r="K2359" s="535">
        <v>10.78</v>
      </c>
      <c r="L2359" s="536"/>
      <c r="M2359" s="537" t="s">
        <v>151</v>
      </c>
      <c r="N2359" s="537" t="s">
        <v>153</v>
      </c>
      <c r="O2359" s="538">
        <f t="shared" si="37"/>
        <v>10.78</v>
      </c>
    </row>
    <row r="2360" spans="1:15" s="225" customFormat="1" ht="31.5">
      <c r="A2360" s="532" t="s">
        <v>406</v>
      </c>
      <c r="B2360" s="533">
        <v>355</v>
      </c>
      <c r="C2360" s="532" t="s">
        <v>416</v>
      </c>
      <c r="D2360" s="532" t="s">
        <v>2646</v>
      </c>
      <c r="E2360" s="533">
        <v>3550047</v>
      </c>
      <c r="F2360" s="533">
        <v>11290</v>
      </c>
      <c r="G2360" s="534">
        <v>38352</v>
      </c>
      <c r="H2360" s="533">
        <v>21</v>
      </c>
      <c r="I2360" s="532" t="s">
        <v>409</v>
      </c>
      <c r="J2360" s="532" t="s">
        <v>2738</v>
      </c>
      <c r="K2360" s="535">
        <v>73.38</v>
      </c>
      <c r="L2360" s="536"/>
      <c r="M2360" s="537" t="s">
        <v>151</v>
      </c>
      <c r="N2360" s="537" t="s">
        <v>153</v>
      </c>
      <c r="O2360" s="538">
        <f t="shared" si="37"/>
        <v>73.38</v>
      </c>
    </row>
    <row r="2361" spans="1:15" s="225" customFormat="1" ht="31.5">
      <c r="A2361" s="532" t="s">
        <v>406</v>
      </c>
      <c r="B2361" s="533">
        <v>355</v>
      </c>
      <c r="C2361" s="532" t="s">
        <v>416</v>
      </c>
      <c r="D2361" s="532" t="s">
        <v>2646</v>
      </c>
      <c r="E2361" s="533">
        <v>3550047</v>
      </c>
      <c r="F2361" s="533">
        <v>11291</v>
      </c>
      <c r="G2361" s="534">
        <v>38352</v>
      </c>
      <c r="H2361" s="533">
        <v>6</v>
      </c>
      <c r="I2361" s="532" t="s">
        <v>409</v>
      </c>
      <c r="J2361" s="532" t="s">
        <v>2614</v>
      </c>
      <c r="K2361" s="535">
        <v>298.02</v>
      </c>
      <c r="L2361" s="536"/>
      <c r="M2361" s="537" t="s">
        <v>151</v>
      </c>
      <c r="N2361" s="537" t="s">
        <v>153</v>
      </c>
      <c r="O2361" s="538">
        <f t="shared" si="37"/>
        <v>298.02</v>
      </c>
    </row>
    <row r="2362" spans="1:15" s="225" customFormat="1" ht="31.5">
      <c r="A2362" s="532" t="s">
        <v>406</v>
      </c>
      <c r="B2362" s="533">
        <v>355</v>
      </c>
      <c r="C2362" s="532" t="s">
        <v>416</v>
      </c>
      <c r="D2362" s="532" t="s">
        <v>2646</v>
      </c>
      <c r="E2362" s="533">
        <v>3550047</v>
      </c>
      <c r="F2362" s="533">
        <v>11292</v>
      </c>
      <c r="G2362" s="534">
        <v>38352</v>
      </c>
      <c r="H2362" s="533">
        <v>18</v>
      </c>
      <c r="I2362" s="532" t="s">
        <v>409</v>
      </c>
      <c r="J2362" s="532" t="s">
        <v>2739</v>
      </c>
      <c r="K2362" s="535">
        <v>860.93</v>
      </c>
      <c r="L2362" s="536"/>
      <c r="M2362" s="537" t="s">
        <v>151</v>
      </c>
      <c r="N2362" s="537" t="s">
        <v>153</v>
      </c>
      <c r="O2362" s="538">
        <f t="shared" si="37"/>
        <v>860.93</v>
      </c>
    </row>
    <row r="2363" spans="1:15" s="225" customFormat="1" ht="31.5">
      <c r="A2363" s="532" t="s">
        <v>406</v>
      </c>
      <c r="B2363" s="533">
        <v>355</v>
      </c>
      <c r="C2363" s="532" t="s">
        <v>416</v>
      </c>
      <c r="D2363" s="532" t="s">
        <v>2646</v>
      </c>
      <c r="E2363" s="533">
        <v>3550047</v>
      </c>
      <c r="F2363" s="533">
        <v>11293</v>
      </c>
      <c r="G2363" s="534">
        <v>38352</v>
      </c>
      <c r="H2363" s="533">
        <v>13</v>
      </c>
      <c r="I2363" s="532" t="s">
        <v>409</v>
      </c>
      <c r="J2363" s="532" t="s">
        <v>2740</v>
      </c>
      <c r="K2363" s="535">
        <v>422.38</v>
      </c>
      <c r="L2363" s="536"/>
      <c r="M2363" s="537" t="s">
        <v>151</v>
      </c>
      <c r="N2363" s="537" t="s">
        <v>153</v>
      </c>
      <c r="O2363" s="538">
        <f t="shared" si="37"/>
        <v>422.38</v>
      </c>
    </row>
    <row r="2364" spans="1:15" s="225" customFormat="1" ht="31.5">
      <c r="A2364" s="532" t="s">
        <v>406</v>
      </c>
      <c r="B2364" s="533">
        <v>355</v>
      </c>
      <c r="C2364" s="532" t="s">
        <v>416</v>
      </c>
      <c r="D2364" s="532" t="s">
        <v>2646</v>
      </c>
      <c r="E2364" s="533">
        <v>3550047</v>
      </c>
      <c r="F2364" s="533">
        <v>11294</v>
      </c>
      <c r="G2364" s="534">
        <v>38352</v>
      </c>
      <c r="H2364" s="533">
        <v>2</v>
      </c>
      <c r="I2364" s="532" t="s">
        <v>409</v>
      </c>
      <c r="J2364" s="532" t="s">
        <v>2741</v>
      </c>
      <c r="K2364" s="535">
        <v>11187.3</v>
      </c>
      <c r="L2364" s="536"/>
      <c r="M2364" s="537" t="s">
        <v>151</v>
      </c>
      <c r="N2364" s="537" t="s">
        <v>153</v>
      </c>
      <c r="O2364" s="538">
        <f t="shared" si="37"/>
        <v>11187.3</v>
      </c>
    </row>
    <row r="2365" spans="1:15" s="225" customFormat="1" ht="31.5">
      <c r="A2365" s="532" t="s">
        <v>406</v>
      </c>
      <c r="B2365" s="533">
        <v>355</v>
      </c>
      <c r="C2365" s="532" t="s">
        <v>416</v>
      </c>
      <c r="D2365" s="532" t="s">
        <v>2646</v>
      </c>
      <c r="E2365" s="533">
        <v>3550047</v>
      </c>
      <c r="F2365" s="533">
        <v>11295</v>
      </c>
      <c r="G2365" s="534">
        <v>38352</v>
      </c>
      <c r="H2365" s="533">
        <v>1</v>
      </c>
      <c r="I2365" s="532" t="s">
        <v>409</v>
      </c>
      <c r="J2365" s="532" t="s">
        <v>2742</v>
      </c>
      <c r="K2365" s="535">
        <v>838.96</v>
      </c>
      <c r="L2365" s="536"/>
      <c r="M2365" s="537" t="s">
        <v>151</v>
      </c>
      <c r="N2365" s="537" t="s">
        <v>153</v>
      </c>
      <c r="O2365" s="538">
        <f t="shared" si="37"/>
        <v>838.96</v>
      </c>
    </row>
    <row r="2366" spans="1:15" s="225" customFormat="1" ht="31.5">
      <c r="A2366" s="532" t="s">
        <v>406</v>
      </c>
      <c r="B2366" s="533">
        <v>355</v>
      </c>
      <c r="C2366" s="532" t="s">
        <v>416</v>
      </c>
      <c r="D2366" s="532" t="s">
        <v>2646</v>
      </c>
      <c r="E2366" s="533">
        <v>3550047</v>
      </c>
      <c r="F2366" s="533">
        <v>11296</v>
      </c>
      <c r="G2366" s="534">
        <v>38352</v>
      </c>
      <c r="H2366" s="533">
        <v>1</v>
      </c>
      <c r="I2366" s="532" t="s">
        <v>409</v>
      </c>
      <c r="J2366" s="532" t="s">
        <v>2743</v>
      </c>
      <c r="K2366" s="535">
        <v>903.44</v>
      </c>
      <c r="L2366" s="536"/>
      <c r="M2366" s="537" t="s">
        <v>151</v>
      </c>
      <c r="N2366" s="537" t="s">
        <v>153</v>
      </c>
      <c r="O2366" s="538">
        <f t="shared" si="37"/>
        <v>903.44</v>
      </c>
    </row>
    <row r="2367" spans="1:15" s="225" customFormat="1" ht="31.5">
      <c r="A2367" s="532" t="s">
        <v>406</v>
      </c>
      <c r="B2367" s="533">
        <v>355</v>
      </c>
      <c r="C2367" s="532" t="s">
        <v>416</v>
      </c>
      <c r="D2367" s="532" t="s">
        <v>2646</v>
      </c>
      <c r="E2367" s="533">
        <v>3550047</v>
      </c>
      <c r="F2367" s="533">
        <v>11297</v>
      </c>
      <c r="G2367" s="534">
        <v>38352</v>
      </c>
      <c r="H2367" s="533">
        <v>2</v>
      </c>
      <c r="I2367" s="532" t="s">
        <v>409</v>
      </c>
      <c r="J2367" s="532" t="s">
        <v>2744</v>
      </c>
      <c r="K2367" s="535">
        <v>439.15</v>
      </c>
      <c r="L2367" s="536"/>
      <c r="M2367" s="537" t="s">
        <v>151</v>
      </c>
      <c r="N2367" s="537" t="s">
        <v>153</v>
      </c>
      <c r="O2367" s="538">
        <f t="shared" si="37"/>
        <v>439.15</v>
      </c>
    </row>
    <row r="2368" spans="1:15" s="225" customFormat="1" ht="31.5">
      <c r="A2368" s="532" t="s">
        <v>406</v>
      </c>
      <c r="B2368" s="533">
        <v>355</v>
      </c>
      <c r="C2368" s="532" t="s">
        <v>416</v>
      </c>
      <c r="D2368" s="532" t="s">
        <v>2646</v>
      </c>
      <c r="E2368" s="533">
        <v>3550047</v>
      </c>
      <c r="F2368" s="533">
        <v>11298</v>
      </c>
      <c r="G2368" s="534">
        <v>38352</v>
      </c>
      <c r="H2368" s="533">
        <v>1</v>
      </c>
      <c r="I2368" s="532" t="s">
        <v>409</v>
      </c>
      <c r="J2368" s="532" t="s">
        <v>2745</v>
      </c>
      <c r="K2368" s="535">
        <v>39.4</v>
      </c>
      <c r="L2368" s="536"/>
      <c r="M2368" s="537" t="s">
        <v>151</v>
      </c>
      <c r="N2368" s="537" t="s">
        <v>153</v>
      </c>
      <c r="O2368" s="538">
        <f t="shared" si="37"/>
        <v>39.4</v>
      </c>
    </row>
    <row r="2369" spans="1:15" s="225" customFormat="1" ht="31.5">
      <c r="A2369" s="532" t="s">
        <v>406</v>
      </c>
      <c r="B2369" s="533">
        <v>355</v>
      </c>
      <c r="C2369" s="532" t="s">
        <v>416</v>
      </c>
      <c r="D2369" s="532" t="s">
        <v>2646</v>
      </c>
      <c r="E2369" s="533">
        <v>3550047</v>
      </c>
      <c r="F2369" s="533">
        <v>11299</v>
      </c>
      <c r="G2369" s="534">
        <v>38352</v>
      </c>
      <c r="H2369" s="533">
        <v>36</v>
      </c>
      <c r="I2369" s="532" t="s">
        <v>409</v>
      </c>
      <c r="J2369" s="532" t="s">
        <v>2439</v>
      </c>
      <c r="K2369" s="535">
        <v>553.29999999999995</v>
      </c>
      <c r="L2369" s="536"/>
      <c r="M2369" s="537" t="s">
        <v>151</v>
      </c>
      <c r="N2369" s="537" t="s">
        <v>153</v>
      </c>
      <c r="O2369" s="538">
        <f t="shared" si="37"/>
        <v>553.29999999999995</v>
      </c>
    </row>
    <row r="2370" spans="1:15" s="225" customFormat="1" ht="31.5">
      <c r="A2370" s="532" t="s">
        <v>406</v>
      </c>
      <c r="B2370" s="533">
        <v>355</v>
      </c>
      <c r="C2370" s="532" t="s">
        <v>416</v>
      </c>
      <c r="D2370" s="532" t="s">
        <v>2646</v>
      </c>
      <c r="E2370" s="533">
        <v>3550047</v>
      </c>
      <c r="F2370" s="533">
        <v>11300</v>
      </c>
      <c r="G2370" s="534">
        <v>38352</v>
      </c>
      <c r="H2370" s="533">
        <v>45</v>
      </c>
      <c r="I2370" s="532" t="s">
        <v>409</v>
      </c>
      <c r="J2370" s="532" t="s">
        <v>2746</v>
      </c>
      <c r="K2370" s="535">
        <v>940.77</v>
      </c>
      <c r="L2370" s="536"/>
      <c r="M2370" s="537" t="s">
        <v>151</v>
      </c>
      <c r="N2370" s="537" t="s">
        <v>153</v>
      </c>
      <c r="O2370" s="538">
        <f t="shared" si="37"/>
        <v>940.77</v>
      </c>
    </row>
    <row r="2371" spans="1:15" s="225" customFormat="1" ht="31.5">
      <c r="A2371" s="532" t="s">
        <v>406</v>
      </c>
      <c r="B2371" s="533">
        <v>355</v>
      </c>
      <c r="C2371" s="532" t="s">
        <v>416</v>
      </c>
      <c r="D2371" s="532" t="s">
        <v>2646</v>
      </c>
      <c r="E2371" s="533">
        <v>3550047</v>
      </c>
      <c r="F2371" s="533">
        <v>11301</v>
      </c>
      <c r="G2371" s="534">
        <v>38352</v>
      </c>
      <c r="H2371" s="533">
        <v>3</v>
      </c>
      <c r="I2371" s="532" t="s">
        <v>409</v>
      </c>
      <c r="J2371" s="532" t="s">
        <v>2747</v>
      </c>
      <c r="K2371" s="535">
        <v>59.84</v>
      </c>
      <c r="L2371" s="536"/>
      <c r="M2371" s="537" t="s">
        <v>151</v>
      </c>
      <c r="N2371" s="537" t="s">
        <v>153</v>
      </c>
      <c r="O2371" s="538">
        <f t="shared" si="37"/>
        <v>59.84</v>
      </c>
    </row>
    <row r="2372" spans="1:15" s="225" customFormat="1" ht="31.5">
      <c r="A2372" s="532" t="s">
        <v>406</v>
      </c>
      <c r="B2372" s="533">
        <v>355</v>
      </c>
      <c r="C2372" s="532" t="s">
        <v>416</v>
      </c>
      <c r="D2372" s="532" t="s">
        <v>2646</v>
      </c>
      <c r="E2372" s="533">
        <v>3550047</v>
      </c>
      <c r="F2372" s="533">
        <v>11302</v>
      </c>
      <c r="G2372" s="534">
        <v>38352</v>
      </c>
      <c r="H2372" s="533">
        <v>6</v>
      </c>
      <c r="I2372" s="532" t="s">
        <v>409</v>
      </c>
      <c r="J2372" s="532" t="s">
        <v>2451</v>
      </c>
      <c r="K2372" s="535">
        <v>119.69</v>
      </c>
      <c r="L2372" s="536"/>
      <c r="M2372" s="537" t="s">
        <v>151</v>
      </c>
      <c r="N2372" s="537" t="s">
        <v>153</v>
      </c>
      <c r="O2372" s="538">
        <f t="shared" si="37"/>
        <v>119.69</v>
      </c>
    </row>
    <row r="2373" spans="1:15" s="225" customFormat="1" ht="31.5">
      <c r="A2373" s="532" t="s">
        <v>406</v>
      </c>
      <c r="B2373" s="533">
        <v>355</v>
      </c>
      <c r="C2373" s="532" t="s">
        <v>416</v>
      </c>
      <c r="D2373" s="532" t="s">
        <v>2646</v>
      </c>
      <c r="E2373" s="533">
        <v>3550047</v>
      </c>
      <c r="F2373" s="533">
        <v>11303</v>
      </c>
      <c r="G2373" s="534">
        <v>38352</v>
      </c>
      <c r="H2373" s="533">
        <v>18</v>
      </c>
      <c r="I2373" s="532" t="s">
        <v>409</v>
      </c>
      <c r="J2373" s="532" t="s">
        <v>2748</v>
      </c>
      <c r="K2373" s="535">
        <v>211.95</v>
      </c>
      <c r="L2373" s="536"/>
      <c r="M2373" s="537" t="s">
        <v>151</v>
      </c>
      <c r="N2373" s="537" t="s">
        <v>153</v>
      </c>
      <c r="O2373" s="538">
        <f t="shared" si="37"/>
        <v>211.95</v>
      </c>
    </row>
    <row r="2374" spans="1:15" s="225" customFormat="1" ht="31.5">
      <c r="A2374" s="532" t="s">
        <v>406</v>
      </c>
      <c r="B2374" s="533">
        <v>355</v>
      </c>
      <c r="C2374" s="532" t="s">
        <v>416</v>
      </c>
      <c r="D2374" s="532" t="s">
        <v>2646</v>
      </c>
      <c r="E2374" s="533">
        <v>3550047</v>
      </c>
      <c r="F2374" s="533">
        <v>11304</v>
      </c>
      <c r="G2374" s="534">
        <v>38352</v>
      </c>
      <c r="H2374" s="533">
        <v>12</v>
      </c>
      <c r="I2374" s="532" t="s">
        <v>409</v>
      </c>
      <c r="J2374" s="532" t="s">
        <v>2749</v>
      </c>
      <c r="K2374" s="535">
        <v>166.51</v>
      </c>
      <c r="L2374" s="536"/>
      <c r="M2374" s="537" t="s">
        <v>151</v>
      </c>
      <c r="N2374" s="537" t="s">
        <v>153</v>
      </c>
      <c r="O2374" s="538">
        <f t="shared" si="37"/>
        <v>166.51</v>
      </c>
    </row>
    <row r="2375" spans="1:15" s="225" customFormat="1" ht="31.5">
      <c r="A2375" s="532" t="s">
        <v>406</v>
      </c>
      <c r="B2375" s="533">
        <v>355</v>
      </c>
      <c r="C2375" s="532" t="s">
        <v>416</v>
      </c>
      <c r="D2375" s="532" t="s">
        <v>2646</v>
      </c>
      <c r="E2375" s="533">
        <v>3550047</v>
      </c>
      <c r="F2375" s="533">
        <v>11305</v>
      </c>
      <c r="G2375" s="534">
        <v>38352</v>
      </c>
      <c r="H2375" s="533">
        <v>10</v>
      </c>
      <c r="I2375" s="532" t="s">
        <v>409</v>
      </c>
      <c r="J2375" s="532" t="s">
        <v>2750</v>
      </c>
      <c r="K2375" s="535">
        <v>155.72999999999999</v>
      </c>
      <c r="L2375" s="536"/>
      <c r="M2375" s="537" t="s">
        <v>151</v>
      </c>
      <c r="N2375" s="537" t="s">
        <v>153</v>
      </c>
      <c r="O2375" s="538">
        <f t="shared" si="37"/>
        <v>155.72999999999999</v>
      </c>
    </row>
    <row r="2376" spans="1:15" s="225" customFormat="1" ht="31.5">
      <c r="A2376" s="532" t="s">
        <v>406</v>
      </c>
      <c r="B2376" s="533">
        <v>355</v>
      </c>
      <c r="C2376" s="532" t="s">
        <v>416</v>
      </c>
      <c r="D2376" s="532" t="s">
        <v>2646</v>
      </c>
      <c r="E2376" s="533">
        <v>3550047</v>
      </c>
      <c r="F2376" s="533">
        <v>11306</v>
      </c>
      <c r="G2376" s="534">
        <v>38352</v>
      </c>
      <c r="H2376" s="533">
        <v>24640</v>
      </c>
      <c r="I2376" s="532" t="s">
        <v>409</v>
      </c>
      <c r="J2376" s="532" t="s">
        <v>2751</v>
      </c>
      <c r="K2376" s="535">
        <v>25676.9</v>
      </c>
      <c r="L2376" s="536"/>
      <c r="M2376" s="537" t="s">
        <v>151</v>
      </c>
      <c r="N2376" s="537" t="s">
        <v>153</v>
      </c>
      <c r="O2376" s="538">
        <f t="shared" si="37"/>
        <v>25676.9</v>
      </c>
    </row>
    <row r="2377" spans="1:15" s="225" customFormat="1" ht="31.5">
      <c r="A2377" s="532" t="s">
        <v>406</v>
      </c>
      <c r="B2377" s="533">
        <v>355</v>
      </c>
      <c r="C2377" s="532" t="s">
        <v>416</v>
      </c>
      <c r="D2377" s="532" t="s">
        <v>2646</v>
      </c>
      <c r="E2377" s="533">
        <v>3550047</v>
      </c>
      <c r="F2377" s="533">
        <v>11308</v>
      </c>
      <c r="G2377" s="534">
        <v>38352</v>
      </c>
      <c r="H2377" s="533">
        <v>6</v>
      </c>
      <c r="I2377" s="532" t="s">
        <v>409</v>
      </c>
      <c r="J2377" s="532" t="s">
        <v>2752</v>
      </c>
      <c r="K2377" s="535">
        <v>184.74</v>
      </c>
      <c r="L2377" s="536"/>
      <c r="M2377" s="537" t="s">
        <v>151</v>
      </c>
      <c r="N2377" s="537" t="s">
        <v>153</v>
      </c>
      <c r="O2377" s="538">
        <f t="shared" si="37"/>
        <v>184.74</v>
      </c>
    </row>
    <row r="2378" spans="1:15" s="225" customFormat="1" ht="31.5">
      <c r="A2378" s="532" t="s">
        <v>406</v>
      </c>
      <c r="B2378" s="533">
        <v>355</v>
      </c>
      <c r="C2378" s="532" t="s">
        <v>416</v>
      </c>
      <c r="D2378" s="532" t="s">
        <v>2646</v>
      </c>
      <c r="E2378" s="533">
        <v>3550047</v>
      </c>
      <c r="F2378" s="533">
        <v>11309</v>
      </c>
      <c r="G2378" s="534">
        <v>38352</v>
      </c>
      <c r="H2378" s="533">
        <v>7</v>
      </c>
      <c r="I2378" s="532" t="s">
        <v>409</v>
      </c>
      <c r="J2378" s="532" t="s">
        <v>1825</v>
      </c>
      <c r="K2378" s="535">
        <v>83.88</v>
      </c>
      <c r="L2378" s="536"/>
      <c r="M2378" s="537" t="s">
        <v>151</v>
      </c>
      <c r="N2378" s="537" t="s">
        <v>153</v>
      </c>
      <c r="O2378" s="538">
        <f t="shared" si="37"/>
        <v>83.88</v>
      </c>
    </row>
    <row r="2379" spans="1:15" s="225" customFormat="1" ht="47.25">
      <c r="A2379" s="532" t="s">
        <v>406</v>
      </c>
      <c r="B2379" s="533">
        <v>355</v>
      </c>
      <c r="C2379" s="532" t="s">
        <v>416</v>
      </c>
      <c r="D2379" s="532" t="s">
        <v>2646</v>
      </c>
      <c r="E2379" s="533">
        <v>3550047</v>
      </c>
      <c r="F2379" s="533">
        <v>11310</v>
      </c>
      <c r="G2379" s="534">
        <v>38352</v>
      </c>
      <c r="H2379" s="533">
        <v>1</v>
      </c>
      <c r="I2379" s="532" t="s">
        <v>409</v>
      </c>
      <c r="J2379" s="532" t="s">
        <v>2753</v>
      </c>
      <c r="K2379" s="535">
        <v>14856.18</v>
      </c>
      <c r="L2379" s="536"/>
      <c r="M2379" s="537" t="s">
        <v>151</v>
      </c>
      <c r="N2379" s="537" t="s">
        <v>153</v>
      </c>
      <c r="O2379" s="538">
        <f t="shared" si="37"/>
        <v>14856.18</v>
      </c>
    </row>
    <row r="2380" spans="1:15" s="225" customFormat="1" ht="47.25">
      <c r="A2380" s="532" t="s">
        <v>406</v>
      </c>
      <c r="B2380" s="533">
        <v>355</v>
      </c>
      <c r="C2380" s="532" t="s">
        <v>416</v>
      </c>
      <c r="D2380" s="532" t="s">
        <v>2646</v>
      </c>
      <c r="E2380" s="533">
        <v>3550047</v>
      </c>
      <c r="F2380" s="533">
        <v>11311</v>
      </c>
      <c r="G2380" s="534">
        <v>38352</v>
      </c>
      <c r="H2380" s="533">
        <v>1</v>
      </c>
      <c r="I2380" s="532" t="s">
        <v>409</v>
      </c>
      <c r="J2380" s="532" t="s">
        <v>2754</v>
      </c>
      <c r="K2380" s="535">
        <v>24849.1</v>
      </c>
      <c r="L2380" s="536"/>
      <c r="M2380" s="537" t="s">
        <v>151</v>
      </c>
      <c r="N2380" s="537" t="s">
        <v>153</v>
      </c>
      <c r="O2380" s="538">
        <f t="shared" si="37"/>
        <v>24849.1</v>
      </c>
    </row>
    <row r="2381" spans="1:15" s="225" customFormat="1" ht="31.5">
      <c r="A2381" s="532" t="s">
        <v>406</v>
      </c>
      <c r="B2381" s="533">
        <v>355</v>
      </c>
      <c r="C2381" s="532" t="s">
        <v>416</v>
      </c>
      <c r="D2381" s="532" t="s">
        <v>2646</v>
      </c>
      <c r="E2381" s="533">
        <v>3550047</v>
      </c>
      <c r="F2381" s="533">
        <v>11312</v>
      </c>
      <c r="G2381" s="534">
        <v>38352</v>
      </c>
      <c r="H2381" s="533">
        <v>3</v>
      </c>
      <c r="I2381" s="532" t="s">
        <v>409</v>
      </c>
      <c r="J2381" s="532" t="s">
        <v>2755</v>
      </c>
      <c r="K2381" s="535">
        <v>29.58</v>
      </c>
      <c r="L2381" s="536"/>
      <c r="M2381" s="537" t="s">
        <v>151</v>
      </c>
      <c r="N2381" s="537" t="s">
        <v>153</v>
      </c>
      <c r="O2381" s="538">
        <f t="shared" si="37"/>
        <v>29.58</v>
      </c>
    </row>
    <row r="2382" spans="1:15" s="225" customFormat="1" ht="31.5">
      <c r="A2382" s="532" t="s">
        <v>406</v>
      </c>
      <c r="B2382" s="533">
        <v>355</v>
      </c>
      <c r="C2382" s="532" t="s">
        <v>416</v>
      </c>
      <c r="D2382" s="532" t="s">
        <v>2646</v>
      </c>
      <c r="E2382" s="533">
        <v>3550047</v>
      </c>
      <c r="F2382" s="533">
        <v>11313</v>
      </c>
      <c r="G2382" s="534">
        <v>38352</v>
      </c>
      <c r="H2382" s="533">
        <v>3</v>
      </c>
      <c r="I2382" s="532" t="s">
        <v>409</v>
      </c>
      <c r="J2382" s="532" t="s">
        <v>2756</v>
      </c>
      <c r="K2382" s="535">
        <v>204.32</v>
      </c>
      <c r="L2382" s="536"/>
      <c r="M2382" s="537" t="s">
        <v>151</v>
      </c>
      <c r="N2382" s="537" t="s">
        <v>153</v>
      </c>
      <c r="O2382" s="538">
        <f t="shared" si="37"/>
        <v>204.32</v>
      </c>
    </row>
    <row r="2383" spans="1:15" s="225" customFormat="1" ht="31.5">
      <c r="A2383" s="532" t="s">
        <v>406</v>
      </c>
      <c r="B2383" s="533">
        <v>355</v>
      </c>
      <c r="C2383" s="532" t="s">
        <v>416</v>
      </c>
      <c r="D2383" s="532" t="s">
        <v>2646</v>
      </c>
      <c r="E2383" s="533">
        <v>3550047</v>
      </c>
      <c r="F2383" s="533">
        <v>11314</v>
      </c>
      <c r="G2383" s="534">
        <v>38352</v>
      </c>
      <c r="H2383" s="533">
        <v>6</v>
      </c>
      <c r="I2383" s="532" t="s">
        <v>409</v>
      </c>
      <c r="J2383" s="532" t="s">
        <v>2757</v>
      </c>
      <c r="K2383" s="535">
        <v>395.2</v>
      </c>
      <c r="L2383" s="536"/>
      <c r="M2383" s="537" t="s">
        <v>151</v>
      </c>
      <c r="N2383" s="537" t="s">
        <v>153</v>
      </c>
      <c r="O2383" s="538">
        <f t="shared" si="37"/>
        <v>395.2</v>
      </c>
    </row>
    <row r="2384" spans="1:15" s="225" customFormat="1" ht="31.5">
      <c r="A2384" s="532" t="s">
        <v>406</v>
      </c>
      <c r="B2384" s="533">
        <v>355</v>
      </c>
      <c r="C2384" s="532" t="s">
        <v>416</v>
      </c>
      <c r="D2384" s="532" t="s">
        <v>2646</v>
      </c>
      <c r="E2384" s="533">
        <v>3550047</v>
      </c>
      <c r="F2384" s="533">
        <v>11315</v>
      </c>
      <c r="G2384" s="534">
        <v>38352</v>
      </c>
      <c r="H2384" s="533">
        <v>6</v>
      </c>
      <c r="I2384" s="532" t="s">
        <v>409</v>
      </c>
      <c r="J2384" s="532" t="s">
        <v>2758</v>
      </c>
      <c r="K2384" s="535">
        <v>291.89</v>
      </c>
      <c r="L2384" s="536"/>
      <c r="M2384" s="537" t="s">
        <v>151</v>
      </c>
      <c r="N2384" s="537" t="s">
        <v>153</v>
      </c>
      <c r="O2384" s="538">
        <f t="shared" si="37"/>
        <v>291.89</v>
      </c>
    </row>
    <row r="2385" spans="1:15" s="225" customFormat="1" ht="31.5">
      <c r="A2385" s="532" t="s">
        <v>406</v>
      </c>
      <c r="B2385" s="533">
        <v>355</v>
      </c>
      <c r="C2385" s="532" t="s">
        <v>416</v>
      </c>
      <c r="D2385" s="532" t="s">
        <v>2646</v>
      </c>
      <c r="E2385" s="533">
        <v>3550047</v>
      </c>
      <c r="F2385" s="533">
        <v>11316</v>
      </c>
      <c r="G2385" s="534">
        <v>38352</v>
      </c>
      <c r="H2385" s="533">
        <v>3</v>
      </c>
      <c r="I2385" s="532" t="s">
        <v>409</v>
      </c>
      <c r="J2385" s="532" t="s">
        <v>2759</v>
      </c>
      <c r="K2385" s="535">
        <v>47.24</v>
      </c>
      <c r="L2385" s="536"/>
      <c r="M2385" s="537" t="s">
        <v>151</v>
      </c>
      <c r="N2385" s="537" t="s">
        <v>153</v>
      </c>
      <c r="O2385" s="538">
        <f t="shared" si="37"/>
        <v>47.24</v>
      </c>
    </row>
    <row r="2386" spans="1:15" s="225" customFormat="1" ht="31.5">
      <c r="A2386" s="532" t="s">
        <v>406</v>
      </c>
      <c r="B2386" s="533">
        <v>355</v>
      </c>
      <c r="C2386" s="532" t="s">
        <v>416</v>
      </c>
      <c r="D2386" s="532" t="s">
        <v>2646</v>
      </c>
      <c r="E2386" s="533">
        <v>3550047</v>
      </c>
      <c r="F2386" s="533">
        <v>11317</v>
      </c>
      <c r="G2386" s="534">
        <v>38352</v>
      </c>
      <c r="H2386" s="533">
        <v>4</v>
      </c>
      <c r="I2386" s="532" t="s">
        <v>409</v>
      </c>
      <c r="J2386" s="532" t="s">
        <v>2760</v>
      </c>
      <c r="K2386" s="535">
        <v>15.51</v>
      </c>
      <c r="L2386" s="536"/>
      <c r="M2386" s="537" t="s">
        <v>151</v>
      </c>
      <c r="N2386" s="537" t="s">
        <v>153</v>
      </c>
      <c r="O2386" s="538">
        <f t="shared" si="37"/>
        <v>15.51</v>
      </c>
    </row>
    <row r="2387" spans="1:15" s="225" customFormat="1" ht="31.5">
      <c r="A2387" s="532" t="s">
        <v>406</v>
      </c>
      <c r="B2387" s="533">
        <v>355</v>
      </c>
      <c r="C2387" s="532" t="s">
        <v>416</v>
      </c>
      <c r="D2387" s="532" t="s">
        <v>2646</v>
      </c>
      <c r="E2387" s="533">
        <v>3550047</v>
      </c>
      <c r="F2387" s="533">
        <v>11318</v>
      </c>
      <c r="G2387" s="534">
        <v>38352</v>
      </c>
      <c r="H2387" s="533">
        <v>2</v>
      </c>
      <c r="I2387" s="532" t="s">
        <v>409</v>
      </c>
      <c r="J2387" s="532" t="s">
        <v>2761</v>
      </c>
      <c r="K2387" s="535">
        <v>1426.86</v>
      </c>
      <c r="L2387" s="536"/>
      <c r="M2387" s="537" t="s">
        <v>151</v>
      </c>
      <c r="N2387" s="537" t="s">
        <v>153</v>
      </c>
      <c r="O2387" s="538">
        <f t="shared" si="37"/>
        <v>1426.86</v>
      </c>
    </row>
    <row r="2388" spans="1:15" s="225" customFormat="1" ht="31.5">
      <c r="A2388" s="532" t="s">
        <v>406</v>
      </c>
      <c r="B2388" s="533">
        <v>355</v>
      </c>
      <c r="C2388" s="532" t="s">
        <v>416</v>
      </c>
      <c r="D2388" s="532" t="s">
        <v>2646</v>
      </c>
      <c r="E2388" s="533">
        <v>3550047</v>
      </c>
      <c r="F2388" s="533">
        <v>11319</v>
      </c>
      <c r="G2388" s="534">
        <v>38352</v>
      </c>
      <c r="H2388" s="533">
        <v>1</v>
      </c>
      <c r="I2388" s="532" t="s">
        <v>409</v>
      </c>
      <c r="J2388" s="532" t="s">
        <v>2762</v>
      </c>
      <c r="K2388" s="535">
        <v>657.57</v>
      </c>
      <c r="L2388" s="536"/>
      <c r="M2388" s="537" t="s">
        <v>151</v>
      </c>
      <c r="N2388" s="537" t="s">
        <v>153</v>
      </c>
      <c r="O2388" s="538">
        <f t="shared" ref="O2388:O2451" si="38">IF(L2388&lt;&gt;0,11.5/24*L2388,K2388)</f>
        <v>657.57</v>
      </c>
    </row>
    <row r="2389" spans="1:15" s="225" customFormat="1" ht="31.5">
      <c r="A2389" s="532" t="s">
        <v>406</v>
      </c>
      <c r="B2389" s="533">
        <v>355</v>
      </c>
      <c r="C2389" s="532" t="s">
        <v>416</v>
      </c>
      <c r="D2389" s="532" t="s">
        <v>2646</v>
      </c>
      <c r="E2389" s="533">
        <v>3550047</v>
      </c>
      <c r="F2389" s="533">
        <v>11320</v>
      </c>
      <c r="G2389" s="534">
        <v>38352</v>
      </c>
      <c r="H2389" s="533">
        <v>2</v>
      </c>
      <c r="I2389" s="532" t="s">
        <v>409</v>
      </c>
      <c r="J2389" s="532" t="s">
        <v>2632</v>
      </c>
      <c r="K2389" s="535">
        <v>87.03</v>
      </c>
      <c r="L2389" s="536"/>
      <c r="M2389" s="537" t="s">
        <v>151</v>
      </c>
      <c r="N2389" s="537" t="s">
        <v>153</v>
      </c>
      <c r="O2389" s="538">
        <f t="shared" si="38"/>
        <v>87.03</v>
      </c>
    </row>
    <row r="2390" spans="1:15" s="225" customFormat="1" ht="31.5">
      <c r="A2390" s="532" t="s">
        <v>406</v>
      </c>
      <c r="B2390" s="533">
        <v>355</v>
      </c>
      <c r="C2390" s="532" t="s">
        <v>416</v>
      </c>
      <c r="D2390" s="532" t="s">
        <v>2646</v>
      </c>
      <c r="E2390" s="533">
        <v>3550047</v>
      </c>
      <c r="F2390" s="533">
        <v>11321</v>
      </c>
      <c r="G2390" s="534">
        <v>38352</v>
      </c>
      <c r="H2390" s="533">
        <v>1</v>
      </c>
      <c r="I2390" s="532" t="s">
        <v>409</v>
      </c>
      <c r="J2390" s="532" t="s">
        <v>2633</v>
      </c>
      <c r="K2390" s="535">
        <v>4.6100000000000003</v>
      </c>
      <c r="L2390" s="536"/>
      <c r="M2390" s="537" t="s">
        <v>151</v>
      </c>
      <c r="N2390" s="537" t="s">
        <v>153</v>
      </c>
      <c r="O2390" s="538">
        <f t="shared" si="38"/>
        <v>4.6100000000000003</v>
      </c>
    </row>
    <row r="2391" spans="1:15" s="225" customFormat="1" ht="31.5">
      <c r="A2391" s="532" t="s">
        <v>406</v>
      </c>
      <c r="B2391" s="533">
        <v>355</v>
      </c>
      <c r="C2391" s="532" t="s">
        <v>416</v>
      </c>
      <c r="D2391" s="532" t="s">
        <v>2646</v>
      </c>
      <c r="E2391" s="533">
        <v>3550047</v>
      </c>
      <c r="F2391" s="533">
        <v>11322</v>
      </c>
      <c r="G2391" s="534">
        <v>38352</v>
      </c>
      <c r="H2391" s="533">
        <v>1</v>
      </c>
      <c r="I2391" s="532" t="s">
        <v>409</v>
      </c>
      <c r="J2391" s="532" t="s">
        <v>2371</v>
      </c>
      <c r="K2391" s="535">
        <v>24.19</v>
      </c>
      <c r="L2391" s="536"/>
      <c r="M2391" s="537" t="s">
        <v>151</v>
      </c>
      <c r="N2391" s="537" t="s">
        <v>153</v>
      </c>
      <c r="O2391" s="538">
        <f t="shared" si="38"/>
        <v>24.19</v>
      </c>
    </row>
    <row r="2392" spans="1:15" s="225" customFormat="1" ht="47.25">
      <c r="A2392" s="532" t="s">
        <v>406</v>
      </c>
      <c r="B2392" s="533">
        <v>355</v>
      </c>
      <c r="C2392" s="532" t="s">
        <v>416</v>
      </c>
      <c r="D2392" s="532" t="s">
        <v>2646</v>
      </c>
      <c r="E2392" s="533">
        <v>3550047</v>
      </c>
      <c r="F2392" s="533">
        <v>11323</v>
      </c>
      <c r="G2392" s="534">
        <v>38352</v>
      </c>
      <c r="H2392" s="533">
        <v>1</v>
      </c>
      <c r="I2392" s="532" t="s">
        <v>409</v>
      </c>
      <c r="J2392" s="532" t="s">
        <v>2763</v>
      </c>
      <c r="K2392" s="535">
        <v>14855.07</v>
      </c>
      <c r="L2392" s="536"/>
      <c r="M2392" s="537" t="s">
        <v>151</v>
      </c>
      <c r="N2392" s="537" t="s">
        <v>153</v>
      </c>
      <c r="O2392" s="538">
        <f t="shared" si="38"/>
        <v>14855.07</v>
      </c>
    </row>
    <row r="2393" spans="1:15" s="225" customFormat="1" ht="31.5">
      <c r="A2393" s="532" t="s">
        <v>406</v>
      </c>
      <c r="B2393" s="533">
        <v>355</v>
      </c>
      <c r="C2393" s="532" t="s">
        <v>416</v>
      </c>
      <c r="D2393" s="532" t="s">
        <v>2646</v>
      </c>
      <c r="E2393" s="533">
        <v>3550047</v>
      </c>
      <c r="F2393" s="533">
        <v>11324</v>
      </c>
      <c r="G2393" s="534">
        <v>38352</v>
      </c>
      <c r="H2393" s="533">
        <v>2</v>
      </c>
      <c r="I2393" s="532" t="s">
        <v>409</v>
      </c>
      <c r="J2393" s="532" t="s">
        <v>2764</v>
      </c>
      <c r="K2393" s="535">
        <v>19.579999999999998</v>
      </c>
      <c r="L2393" s="536"/>
      <c r="M2393" s="537" t="s">
        <v>151</v>
      </c>
      <c r="N2393" s="537" t="s">
        <v>153</v>
      </c>
      <c r="O2393" s="538">
        <f t="shared" si="38"/>
        <v>19.579999999999998</v>
      </c>
    </row>
    <row r="2394" spans="1:15" s="225" customFormat="1" ht="31.5">
      <c r="A2394" s="532" t="s">
        <v>406</v>
      </c>
      <c r="B2394" s="533">
        <v>355</v>
      </c>
      <c r="C2394" s="532" t="s">
        <v>416</v>
      </c>
      <c r="D2394" s="532" t="s">
        <v>2646</v>
      </c>
      <c r="E2394" s="533">
        <v>3550047</v>
      </c>
      <c r="F2394" s="533">
        <v>11325</v>
      </c>
      <c r="G2394" s="534">
        <v>38352</v>
      </c>
      <c r="H2394" s="533">
        <v>8</v>
      </c>
      <c r="I2394" s="532" t="s">
        <v>409</v>
      </c>
      <c r="J2394" s="532" t="s">
        <v>2765</v>
      </c>
      <c r="K2394" s="535">
        <v>404.54</v>
      </c>
      <c r="L2394" s="536"/>
      <c r="M2394" s="537" t="s">
        <v>151</v>
      </c>
      <c r="N2394" s="537" t="s">
        <v>153</v>
      </c>
      <c r="O2394" s="538">
        <f t="shared" si="38"/>
        <v>404.54</v>
      </c>
    </row>
    <row r="2395" spans="1:15" s="225" customFormat="1" ht="31.5">
      <c r="A2395" s="532" t="s">
        <v>406</v>
      </c>
      <c r="B2395" s="533">
        <v>355</v>
      </c>
      <c r="C2395" s="532" t="s">
        <v>416</v>
      </c>
      <c r="D2395" s="532" t="s">
        <v>2646</v>
      </c>
      <c r="E2395" s="533">
        <v>3550047</v>
      </c>
      <c r="F2395" s="533">
        <v>11326</v>
      </c>
      <c r="G2395" s="534">
        <v>38352</v>
      </c>
      <c r="H2395" s="533">
        <v>3</v>
      </c>
      <c r="I2395" s="532" t="s">
        <v>409</v>
      </c>
      <c r="J2395" s="532" t="s">
        <v>2766</v>
      </c>
      <c r="K2395" s="535">
        <v>252.82</v>
      </c>
      <c r="L2395" s="536"/>
      <c r="M2395" s="537" t="s">
        <v>151</v>
      </c>
      <c r="N2395" s="537" t="s">
        <v>153</v>
      </c>
      <c r="O2395" s="538">
        <f t="shared" si="38"/>
        <v>252.82</v>
      </c>
    </row>
    <row r="2396" spans="1:15" s="225" customFormat="1" ht="31.5">
      <c r="A2396" s="532" t="s">
        <v>406</v>
      </c>
      <c r="B2396" s="533">
        <v>355</v>
      </c>
      <c r="C2396" s="532" t="s">
        <v>416</v>
      </c>
      <c r="D2396" s="532" t="s">
        <v>2646</v>
      </c>
      <c r="E2396" s="533">
        <v>3550047</v>
      </c>
      <c r="F2396" s="533">
        <v>11327</v>
      </c>
      <c r="G2396" s="534">
        <v>38352</v>
      </c>
      <c r="H2396" s="533">
        <v>1</v>
      </c>
      <c r="I2396" s="532" t="s">
        <v>409</v>
      </c>
      <c r="J2396" s="532" t="s">
        <v>2767</v>
      </c>
      <c r="K2396" s="535">
        <v>24849.1</v>
      </c>
      <c r="L2396" s="536"/>
      <c r="M2396" s="537" t="s">
        <v>151</v>
      </c>
      <c r="N2396" s="537" t="s">
        <v>153</v>
      </c>
      <c r="O2396" s="538">
        <f t="shared" si="38"/>
        <v>24849.1</v>
      </c>
    </row>
    <row r="2397" spans="1:15" s="225" customFormat="1" ht="31.5">
      <c r="A2397" s="532" t="s">
        <v>406</v>
      </c>
      <c r="B2397" s="533">
        <v>355</v>
      </c>
      <c r="C2397" s="532" t="s">
        <v>416</v>
      </c>
      <c r="D2397" s="532" t="s">
        <v>2646</v>
      </c>
      <c r="E2397" s="533">
        <v>3550047</v>
      </c>
      <c r="F2397" s="533">
        <v>11328</v>
      </c>
      <c r="G2397" s="534">
        <v>38352</v>
      </c>
      <c r="H2397" s="533">
        <v>3</v>
      </c>
      <c r="I2397" s="532" t="s">
        <v>409</v>
      </c>
      <c r="J2397" s="532" t="s">
        <v>2768</v>
      </c>
      <c r="K2397" s="535">
        <v>16.05</v>
      </c>
      <c r="L2397" s="536"/>
      <c r="M2397" s="537" t="s">
        <v>151</v>
      </c>
      <c r="N2397" s="537" t="s">
        <v>153</v>
      </c>
      <c r="O2397" s="538">
        <f t="shared" si="38"/>
        <v>16.05</v>
      </c>
    </row>
    <row r="2398" spans="1:15" s="225" customFormat="1" ht="31.5">
      <c r="A2398" s="532" t="s">
        <v>406</v>
      </c>
      <c r="B2398" s="533">
        <v>355</v>
      </c>
      <c r="C2398" s="532" t="s">
        <v>416</v>
      </c>
      <c r="D2398" s="532" t="s">
        <v>2646</v>
      </c>
      <c r="E2398" s="533">
        <v>3550047</v>
      </c>
      <c r="F2398" s="533">
        <v>11329</v>
      </c>
      <c r="G2398" s="534">
        <v>38352</v>
      </c>
      <c r="H2398" s="533">
        <v>7</v>
      </c>
      <c r="I2398" s="532" t="s">
        <v>409</v>
      </c>
      <c r="J2398" s="532" t="s">
        <v>2769</v>
      </c>
      <c r="K2398" s="535">
        <v>28.56</v>
      </c>
      <c r="L2398" s="536"/>
      <c r="M2398" s="537" t="s">
        <v>151</v>
      </c>
      <c r="N2398" s="537" t="s">
        <v>153</v>
      </c>
      <c r="O2398" s="538">
        <f t="shared" si="38"/>
        <v>28.56</v>
      </c>
    </row>
    <row r="2399" spans="1:15" s="225" customFormat="1" ht="31.5">
      <c r="A2399" s="532" t="s">
        <v>406</v>
      </c>
      <c r="B2399" s="533">
        <v>355</v>
      </c>
      <c r="C2399" s="532" t="s">
        <v>416</v>
      </c>
      <c r="D2399" s="532" t="s">
        <v>2646</v>
      </c>
      <c r="E2399" s="533">
        <v>3550047</v>
      </c>
      <c r="F2399" s="533">
        <v>11330</v>
      </c>
      <c r="G2399" s="534">
        <v>38352</v>
      </c>
      <c r="H2399" s="533">
        <v>7</v>
      </c>
      <c r="I2399" s="532" t="s">
        <v>409</v>
      </c>
      <c r="J2399" s="532" t="s">
        <v>2454</v>
      </c>
      <c r="K2399" s="535">
        <v>47.03</v>
      </c>
      <c r="L2399" s="536"/>
      <c r="M2399" s="537" t="s">
        <v>151</v>
      </c>
      <c r="N2399" s="537" t="s">
        <v>153</v>
      </c>
      <c r="O2399" s="538">
        <f t="shared" si="38"/>
        <v>47.03</v>
      </c>
    </row>
    <row r="2400" spans="1:15" s="225" customFormat="1" ht="31.5">
      <c r="A2400" s="532" t="s">
        <v>406</v>
      </c>
      <c r="B2400" s="533">
        <v>355</v>
      </c>
      <c r="C2400" s="532" t="s">
        <v>416</v>
      </c>
      <c r="D2400" s="532" t="s">
        <v>2646</v>
      </c>
      <c r="E2400" s="533">
        <v>3550047</v>
      </c>
      <c r="F2400" s="533">
        <v>11331</v>
      </c>
      <c r="G2400" s="534">
        <v>38352</v>
      </c>
      <c r="H2400" s="539"/>
      <c r="I2400" s="532" t="s">
        <v>409</v>
      </c>
      <c r="J2400" s="532" t="s">
        <v>1820</v>
      </c>
      <c r="K2400" s="535">
        <v>8066.17</v>
      </c>
      <c r="L2400" s="536"/>
      <c r="M2400" s="537" t="s">
        <v>151</v>
      </c>
      <c r="N2400" s="537" t="s">
        <v>153</v>
      </c>
      <c r="O2400" s="538">
        <f t="shared" si="38"/>
        <v>8066.17</v>
      </c>
    </row>
    <row r="2401" spans="1:15" s="225" customFormat="1" ht="31.5">
      <c r="A2401" s="532" t="s">
        <v>406</v>
      </c>
      <c r="B2401" s="533">
        <v>355</v>
      </c>
      <c r="C2401" s="532" t="s">
        <v>416</v>
      </c>
      <c r="D2401" s="532" t="s">
        <v>2646</v>
      </c>
      <c r="E2401" s="533">
        <v>3550047</v>
      </c>
      <c r="F2401" s="533">
        <v>11332</v>
      </c>
      <c r="G2401" s="534">
        <v>38352</v>
      </c>
      <c r="H2401" s="533">
        <v>-1</v>
      </c>
      <c r="I2401" s="532" t="s">
        <v>409</v>
      </c>
      <c r="J2401" s="532" t="s">
        <v>2770</v>
      </c>
      <c r="K2401" s="535">
        <v>-798.71</v>
      </c>
      <c r="L2401" s="536"/>
      <c r="M2401" s="537" t="s">
        <v>151</v>
      </c>
      <c r="N2401" s="537" t="s">
        <v>153</v>
      </c>
      <c r="O2401" s="538">
        <f t="shared" si="38"/>
        <v>-798.71</v>
      </c>
    </row>
    <row r="2402" spans="1:15" s="225" customFormat="1" ht="31.5">
      <c r="A2402" s="532" t="s">
        <v>406</v>
      </c>
      <c r="B2402" s="533">
        <v>355</v>
      </c>
      <c r="C2402" s="532" t="s">
        <v>416</v>
      </c>
      <c r="D2402" s="532" t="s">
        <v>2646</v>
      </c>
      <c r="E2402" s="533">
        <v>3550047</v>
      </c>
      <c r="F2402" s="533">
        <v>11333</v>
      </c>
      <c r="G2402" s="534">
        <v>38352</v>
      </c>
      <c r="H2402" s="533">
        <v>-1</v>
      </c>
      <c r="I2402" s="532" t="s">
        <v>409</v>
      </c>
      <c r="J2402" s="532" t="s">
        <v>2137</v>
      </c>
      <c r="K2402" s="535">
        <v>-1150.55</v>
      </c>
      <c r="L2402" s="536"/>
      <c r="M2402" s="537" t="s">
        <v>151</v>
      </c>
      <c r="N2402" s="537" t="s">
        <v>153</v>
      </c>
      <c r="O2402" s="538">
        <f t="shared" si="38"/>
        <v>-1150.55</v>
      </c>
    </row>
    <row r="2403" spans="1:15" s="225" customFormat="1" ht="31.5">
      <c r="A2403" s="532" t="s">
        <v>406</v>
      </c>
      <c r="B2403" s="533">
        <v>355</v>
      </c>
      <c r="C2403" s="532" t="s">
        <v>416</v>
      </c>
      <c r="D2403" s="532" t="s">
        <v>2646</v>
      </c>
      <c r="E2403" s="533">
        <v>3550047</v>
      </c>
      <c r="F2403" s="533">
        <v>11334</v>
      </c>
      <c r="G2403" s="534">
        <v>38352</v>
      </c>
      <c r="H2403" s="533">
        <v>-1</v>
      </c>
      <c r="I2403" s="532" t="s">
        <v>409</v>
      </c>
      <c r="J2403" s="532" t="s">
        <v>2771</v>
      </c>
      <c r="K2403" s="535">
        <v>-910.24</v>
      </c>
      <c r="L2403" s="536"/>
      <c r="M2403" s="537" t="s">
        <v>151</v>
      </c>
      <c r="N2403" s="537" t="s">
        <v>153</v>
      </c>
      <c r="O2403" s="538">
        <f t="shared" si="38"/>
        <v>-910.24</v>
      </c>
    </row>
    <row r="2404" spans="1:15" s="225" customFormat="1" ht="31.5">
      <c r="A2404" s="532" t="s">
        <v>406</v>
      </c>
      <c r="B2404" s="533">
        <v>355</v>
      </c>
      <c r="C2404" s="532" t="s">
        <v>416</v>
      </c>
      <c r="D2404" s="532" t="s">
        <v>2646</v>
      </c>
      <c r="E2404" s="533">
        <v>3550047</v>
      </c>
      <c r="F2404" s="533">
        <v>11335</v>
      </c>
      <c r="G2404" s="534">
        <v>38352</v>
      </c>
      <c r="H2404" s="533">
        <v>-16</v>
      </c>
      <c r="I2404" s="532" t="s">
        <v>409</v>
      </c>
      <c r="J2404" s="532" t="s">
        <v>2542</v>
      </c>
      <c r="K2404" s="535">
        <v>-19507.61</v>
      </c>
      <c r="L2404" s="536"/>
      <c r="M2404" s="537" t="s">
        <v>151</v>
      </c>
      <c r="N2404" s="537" t="s">
        <v>153</v>
      </c>
      <c r="O2404" s="538">
        <f t="shared" si="38"/>
        <v>-19507.61</v>
      </c>
    </row>
    <row r="2405" spans="1:15" s="225" customFormat="1" ht="31.5">
      <c r="A2405" s="532" t="s">
        <v>406</v>
      </c>
      <c r="B2405" s="533">
        <v>355</v>
      </c>
      <c r="C2405" s="532" t="s">
        <v>416</v>
      </c>
      <c r="D2405" s="532" t="s">
        <v>2646</v>
      </c>
      <c r="E2405" s="533">
        <v>3550047</v>
      </c>
      <c r="F2405" s="533">
        <v>11336</v>
      </c>
      <c r="G2405" s="534">
        <v>38352</v>
      </c>
      <c r="H2405" s="533">
        <v>-1</v>
      </c>
      <c r="I2405" s="532" t="s">
        <v>409</v>
      </c>
      <c r="J2405" s="532" t="s">
        <v>2151</v>
      </c>
      <c r="K2405" s="535">
        <v>-1296.33</v>
      </c>
      <c r="L2405" s="536"/>
      <c r="M2405" s="537" t="s">
        <v>151</v>
      </c>
      <c r="N2405" s="537" t="s">
        <v>153</v>
      </c>
      <c r="O2405" s="538">
        <f t="shared" si="38"/>
        <v>-1296.33</v>
      </c>
    </row>
    <row r="2406" spans="1:15" s="225" customFormat="1" ht="31.5">
      <c r="A2406" s="532" t="s">
        <v>406</v>
      </c>
      <c r="B2406" s="533">
        <v>355</v>
      </c>
      <c r="C2406" s="532" t="s">
        <v>416</v>
      </c>
      <c r="D2406" s="532" t="s">
        <v>2646</v>
      </c>
      <c r="E2406" s="533">
        <v>3550047</v>
      </c>
      <c r="F2406" s="533">
        <v>11337</v>
      </c>
      <c r="G2406" s="534">
        <v>38352</v>
      </c>
      <c r="H2406" s="533">
        <v>-1</v>
      </c>
      <c r="I2406" s="532" t="s">
        <v>409</v>
      </c>
      <c r="J2406" s="532" t="s">
        <v>2544</v>
      </c>
      <c r="K2406" s="535">
        <v>-1470.99</v>
      </c>
      <c r="L2406" s="536"/>
      <c r="M2406" s="537" t="s">
        <v>151</v>
      </c>
      <c r="N2406" s="537" t="s">
        <v>153</v>
      </c>
      <c r="O2406" s="538">
        <f t="shared" si="38"/>
        <v>-1470.99</v>
      </c>
    </row>
    <row r="2407" spans="1:15" s="225" customFormat="1" ht="31.5">
      <c r="A2407" s="532" t="s">
        <v>406</v>
      </c>
      <c r="B2407" s="533">
        <v>355</v>
      </c>
      <c r="C2407" s="532" t="s">
        <v>416</v>
      </c>
      <c r="D2407" s="532" t="s">
        <v>2646</v>
      </c>
      <c r="E2407" s="533">
        <v>3550047</v>
      </c>
      <c r="F2407" s="533">
        <v>11338</v>
      </c>
      <c r="G2407" s="534">
        <v>38352</v>
      </c>
      <c r="H2407" s="533">
        <v>-1</v>
      </c>
      <c r="I2407" s="532" t="s">
        <v>409</v>
      </c>
      <c r="J2407" s="532" t="s">
        <v>2772</v>
      </c>
      <c r="K2407" s="535">
        <v>-1107.21</v>
      </c>
      <c r="L2407" s="536"/>
      <c r="M2407" s="537" t="s">
        <v>151</v>
      </c>
      <c r="N2407" s="537" t="s">
        <v>153</v>
      </c>
      <c r="O2407" s="538">
        <f t="shared" si="38"/>
        <v>-1107.21</v>
      </c>
    </row>
    <row r="2408" spans="1:15" s="225" customFormat="1" ht="31.5">
      <c r="A2408" s="532" t="s">
        <v>406</v>
      </c>
      <c r="B2408" s="533">
        <v>355</v>
      </c>
      <c r="C2408" s="532" t="s">
        <v>416</v>
      </c>
      <c r="D2408" s="532" t="s">
        <v>2646</v>
      </c>
      <c r="E2408" s="533">
        <v>3550047</v>
      </c>
      <c r="F2408" s="533">
        <v>11339</v>
      </c>
      <c r="G2408" s="534">
        <v>38352</v>
      </c>
      <c r="H2408" s="533">
        <v>-1</v>
      </c>
      <c r="I2408" s="532" t="s">
        <v>409</v>
      </c>
      <c r="J2408" s="532" t="s">
        <v>2137</v>
      </c>
      <c r="K2408" s="535">
        <v>-1150.55</v>
      </c>
      <c r="L2408" s="536"/>
      <c r="M2408" s="537" t="s">
        <v>151</v>
      </c>
      <c r="N2408" s="537" t="s">
        <v>153</v>
      </c>
      <c r="O2408" s="538">
        <f t="shared" si="38"/>
        <v>-1150.55</v>
      </c>
    </row>
    <row r="2409" spans="1:15" s="225" customFormat="1" ht="31.5">
      <c r="A2409" s="532" t="s">
        <v>406</v>
      </c>
      <c r="B2409" s="533">
        <v>355</v>
      </c>
      <c r="C2409" s="532" t="s">
        <v>416</v>
      </c>
      <c r="D2409" s="532" t="s">
        <v>2646</v>
      </c>
      <c r="E2409" s="533">
        <v>3550047</v>
      </c>
      <c r="F2409" s="533">
        <v>11340</v>
      </c>
      <c r="G2409" s="534">
        <v>38352</v>
      </c>
      <c r="H2409" s="533">
        <v>-1</v>
      </c>
      <c r="I2409" s="532" t="s">
        <v>409</v>
      </c>
      <c r="J2409" s="532" t="s">
        <v>2151</v>
      </c>
      <c r="K2409" s="535">
        <v>-1182.9000000000001</v>
      </c>
      <c r="L2409" s="536"/>
      <c r="M2409" s="537" t="s">
        <v>151</v>
      </c>
      <c r="N2409" s="537" t="s">
        <v>153</v>
      </c>
      <c r="O2409" s="538">
        <f t="shared" si="38"/>
        <v>-1182.9000000000001</v>
      </c>
    </row>
    <row r="2410" spans="1:15" s="225" customFormat="1" ht="31.5">
      <c r="A2410" s="532" t="s">
        <v>406</v>
      </c>
      <c r="B2410" s="533">
        <v>355</v>
      </c>
      <c r="C2410" s="532" t="s">
        <v>416</v>
      </c>
      <c r="D2410" s="532" t="s">
        <v>2646</v>
      </c>
      <c r="E2410" s="533">
        <v>3550047</v>
      </c>
      <c r="F2410" s="533">
        <v>11242</v>
      </c>
      <c r="G2410" s="534">
        <v>38352</v>
      </c>
      <c r="H2410" s="533">
        <v>150</v>
      </c>
      <c r="I2410" s="532" t="s">
        <v>409</v>
      </c>
      <c r="J2410" s="532" t="s">
        <v>1827</v>
      </c>
      <c r="K2410" s="535">
        <v>278.3</v>
      </c>
      <c r="L2410" s="536"/>
      <c r="M2410" s="537" t="s">
        <v>151</v>
      </c>
      <c r="N2410" s="537" t="s">
        <v>153</v>
      </c>
      <c r="O2410" s="538">
        <f t="shared" si="38"/>
        <v>278.3</v>
      </c>
    </row>
    <row r="2411" spans="1:15" s="225" customFormat="1" ht="31.5">
      <c r="A2411" s="532" t="s">
        <v>406</v>
      </c>
      <c r="B2411" s="533">
        <v>355</v>
      </c>
      <c r="C2411" s="532" t="s">
        <v>416</v>
      </c>
      <c r="D2411" s="532" t="s">
        <v>2646</v>
      </c>
      <c r="E2411" s="533">
        <v>3550047</v>
      </c>
      <c r="F2411" s="533">
        <v>11245</v>
      </c>
      <c r="G2411" s="534">
        <v>38352</v>
      </c>
      <c r="H2411" s="533">
        <v>216</v>
      </c>
      <c r="I2411" s="532" t="s">
        <v>409</v>
      </c>
      <c r="J2411" s="532" t="s">
        <v>2773</v>
      </c>
      <c r="K2411" s="535">
        <v>1051.81</v>
      </c>
      <c r="L2411" s="536"/>
      <c r="M2411" s="537" t="s">
        <v>151</v>
      </c>
      <c r="N2411" s="537" t="s">
        <v>153</v>
      </c>
      <c r="O2411" s="538">
        <f t="shared" si="38"/>
        <v>1051.81</v>
      </c>
    </row>
    <row r="2412" spans="1:15" s="225" customFormat="1" ht="31.5">
      <c r="A2412" s="532" t="s">
        <v>406</v>
      </c>
      <c r="B2412" s="533">
        <v>355</v>
      </c>
      <c r="C2412" s="532" t="s">
        <v>416</v>
      </c>
      <c r="D2412" s="532" t="s">
        <v>2646</v>
      </c>
      <c r="E2412" s="533">
        <v>3550047</v>
      </c>
      <c r="F2412" s="533">
        <v>11278</v>
      </c>
      <c r="G2412" s="534">
        <v>38352</v>
      </c>
      <c r="H2412" s="533">
        <v>78</v>
      </c>
      <c r="I2412" s="532" t="s">
        <v>409</v>
      </c>
      <c r="J2412" s="532" t="s">
        <v>2774</v>
      </c>
      <c r="K2412" s="535">
        <v>1728.06</v>
      </c>
      <c r="L2412" s="536"/>
      <c r="M2412" s="537" t="s">
        <v>151</v>
      </c>
      <c r="N2412" s="537" t="s">
        <v>153</v>
      </c>
      <c r="O2412" s="538">
        <f t="shared" si="38"/>
        <v>1728.06</v>
      </c>
    </row>
    <row r="2413" spans="1:15" s="225" customFormat="1" ht="31.5">
      <c r="A2413" s="532" t="s">
        <v>406</v>
      </c>
      <c r="B2413" s="533">
        <v>355</v>
      </c>
      <c r="C2413" s="532" t="s">
        <v>416</v>
      </c>
      <c r="D2413" s="532" t="s">
        <v>2646</v>
      </c>
      <c r="E2413" s="533">
        <v>3550047</v>
      </c>
      <c r="F2413" s="533">
        <v>11279</v>
      </c>
      <c r="G2413" s="534">
        <v>38352</v>
      </c>
      <c r="H2413" s="533">
        <v>6</v>
      </c>
      <c r="I2413" s="532" t="s">
        <v>409</v>
      </c>
      <c r="J2413" s="532" t="s">
        <v>2775</v>
      </c>
      <c r="K2413" s="535">
        <v>184.71</v>
      </c>
      <c r="L2413" s="536"/>
      <c r="M2413" s="537" t="s">
        <v>151</v>
      </c>
      <c r="N2413" s="537" t="s">
        <v>153</v>
      </c>
      <c r="O2413" s="538">
        <f t="shared" si="38"/>
        <v>184.71</v>
      </c>
    </row>
    <row r="2414" spans="1:15" s="225" customFormat="1" ht="31.5">
      <c r="A2414" s="532" t="s">
        <v>406</v>
      </c>
      <c r="B2414" s="533">
        <v>355</v>
      </c>
      <c r="C2414" s="532" t="s">
        <v>416</v>
      </c>
      <c r="D2414" s="532" t="s">
        <v>2646</v>
      </c>
      <c r="E2414" s="533">
        <v>3550047</v>
      </c>
      <c r="F2414" s="533">
        <v>11280</v>
      </c>
      <c r="G2414" s="534">
        <v>38352</v>
      </c>
      <c r="H2414" s="533">
        <v>201</v>
      </c>
      <c r="I2414" s="532" t="s">
        <v>409</v>
      </c>
      <c r="J2414" s="532" t="s">
        <v>2562</v>
      </c>
      <c r="K2414" s="535">
        <v>3637.9</v>
      </c>
      <c r="L2414" s="536"/>
      <c r="M2414" s="537" t="s">
        <v>151</v>
      </c>
      <c r="N2414" s="537" t="s">
        <v>153</v>
      </c>
      <c r="O2414" s="538">
        <f t="shared" si="38"/>
        <v>3637.9</v>
      </c>
    </row>
    <row r="2415" spans="1:15" s="225" customFormat="1" ht="31.5">
      <c r="A2415" s="532" t="s">
        <v>406</v>
      </c>
      <c r="B2415" s="533">
        <v>355</v>
      </c>
      <c r="C2415" s="532" t="s">
        <v>416</v>
      </c>
      <c r="D2415" s="532" t="s">
        <v>2646</v>
      </c>
      <c r="E2415" s="533">
        <v>3550047</v>
      </c>
      <c r="F2415" s="533">
        <v>11281</v>
      </c>
      <c r="G2415" s="534">
        <v>38352</v>
      </c>
      <c r="H2415" s="533">
        <v>159</v>
      </c>
      <c r="I2415" s="532" t="s">
        <v>409</v>
      </c>
      <c r="J2415" s="532" t="s">
        <v>2776</v>
      </c>
      <c r="K2415" s="535">
        <v>3273.12</v>
      </c>
      <c r="L2415" s="536"/>
      <c r="M2415" s="537" t="s">
        <v>151</v>
      </c>
      <c r="N2415" s="537" t="s">
        <v>153</v>
      </c>
      <c r="O2415" s="538">
        <f t="shared" si="38"/>
        <v>3273.12</v>
      </c>
    </row>
    <row r="2416" spans="1:15" s="225" customFormat="1" ht="31.5">
      <c r="A2416" s="532" t="s">
        <v>406</v>
      </c>
      <c r="B2416" s="533">
        <v>355</v>
      </c>
      <c r="C2416" s="532" t="s">
        <v>416</v>
      </c>
      <c r="D2416" s="532" t="s">
        <v>2646</v>
      </c>
      <c r="E2416" s="533">
        <v>3550047</v>
      </c>
      <c r="F2416" s="533">
        <v>11307</v>
      </c>
      <c r="G2416" s="534">
        <v>38352</v>
      </c>
      <c r="H2416" s="533">
        <v>15336</v>
      </c>
      <c r="I2416" s="532" t="s">
        <v>409</v>
      </c>
      <c r="J2416" s="532" t="s">
        <v>2777</v>
      </c>
      <c r="K2416" s="535">
        <v>4598.6099999999997</v>
      </c>
      <c r="L2416" s="536"/>
      <c r="M2416" s="537" t="s">
        <v>151</v>
      </c>
      <c r="N2416" s="537" t="s">
        <v>153</v>
      </c>
      <c r="O2416" s="538">
        <f t="shared" si="38"/>
        <v>4598.6099999999997</v>
      </c>
    </row>
    <row r="2417" spans="1:15" s="225" customFormat="1" ht="31.5">
      <c r="A2417" s="532" t="s">
        <v>406</v>
      </c>
      <c r="B2417" s="533">
        <v>355</v>
      </c>
      <c r="C2417" s="532" t="s">
        <v>416</v>
      </c>
      <c r="D2417" s="532" t="s">
        <v>2646</v>
      </c>
      <c r="E2417" s="533">
        <v>3550047</v>
      </c>
      <c r="F2417" s="533">
        <v>12144</v>
      </c>
      <c r="G2417" s="534">
        <v>38717</v>
      </c>
      <c r="H2417" s="533">
        <v>-1</v>
      </c>
      <c r="I2417" s="532" t="s">
        <v>409</v>
      </c>
      <c r="J2417" s="532" t="s">
        <v>2778</v>
      </c>
      <c r="K2417" s="535">
        <v>-197</v>
      </c>
      <c r="L2417" s="536"/>
      <c r="M2417" s="537" t="s">
        <v>151</v>
      </c>
      <c r="N2417" s="537" t="s">
        <v>153</v>
      </c>
      <c r="O2417" s="538">
        <f t="shared" si="38"/>
        <v>-197</v>
      </c>
    </row>
    <row r="2418" spans="1:15" s="225" customFormat="1" ht="31.5">
      <c r="A2418" s="532" t="s">
        <v>406</v>
      </c>
      <c r="B2418" s="533">
        <v>355</v>
      </c>
      <c r="C2418" s="532" t="s">
        <v>416</v>
      </c>
      <c r="D2418" s="532" t="s">
        <v>2646</v>
      </c>
      <c r="E2418" s="533">
        <v>3550047</v>
      </c>
      <c r="F2418" s="533">
        <v>12145</v>
      </c>
      <c r="G2418" s="534">
        <v>38717</v>
      </c>
      <c r="H2418" s="533">
        <v>-3</v>
      </c>
      <c r="I2418" s="532" t="s">
        <v>409</v>
      </c>
      <c r="J2418" s="532" t="s">
        <v>2778</v>
      </c>
      <c r="K2418" s="535">
        <v>-591.05999999999995</v>
      </c>
      <c r="L2418" s="536"/>
      <c r="M2418" s="537" t="s">
        <v>151</v>
      </c>
      <c r="N2418" s="537" t="s">
        <v>153</v>
      </c>
      <c r="O2418" s="538">
        <f t="shared" si="38"/>
        <v>-591.05999999999995</v>
      </c>
    </row>
    <row r="2419" spans="1:15" s="225" customFormat="1" ht="31.5">
      <c r="A2419" s="532" t="s">
        <v>406</v>
      </c>
      <c r="B2419" s="533">
        <v>355</v>
      </c>
      <c r="C2419" s="532" t="s">
        <v>416</v>
      </c>
      <c r="D2419" s="532" t="s">
        <v>2646</v>
      </c>
      <c r="E2419" s="533">
        <v>3550047</v>
      </c>
      <c r="F2419" s="533">
        <v>12146</v>
      </c>
      <c r="G2419" s="534">
        <v>38717</v>
      </c>
      <c r="H2419" s="533">
        <v>-1</v>
      </c>
      <c r="I2419" s="532" t="s">
        <v>409</v>
      </c>
      <c r="J2419" s="532" t="s">
        <v>2779</v>
      </c>
      <c r="K2419" s="535">
        <v>-226.99</v>
      </c>
      <c r="L2419" s="536"/>
      <c r="M2419" s="537" t="s">
        <v>151</v>
      </c>
      <c r="N2419" s="537" t="s">
        <v>153</v>
      </c>
      <c r="O2419" s="538">
        <f t="shared" si="38"/>
        <v>-226.99</v>
      </c>
    </row>
    <row r="2420" spans="1:15" s="225" customFormat="1" ht="31.5">
      <c r="A2420" s="532" t="s">
        <v>406</v>
      </c>
      <c r="B2420" s="533">
        <v>355</v>
      </c>
      <c r="C2420" s="532" t="s">
        <v>416</v>
      </c>
      <c r="D2420" s="532" t="s">
        <v>2646</v>
      </c>
      <c r="E2420" s="533">
        <v>3550047</v>
      </c>
      <c r="F2420" s="533">
        <v>12147</v>
      </c>
      <c r="G2420" s="534">
        <v>38717</v>
      </c>
      <c r="H2420" s="533">
        <v>-1</v>
      </c>
      <c r="I2420" s="532" t="s">
        <v>409</v>
      </c>
      <c r="J2420" s="532" t="s">
        <v>2779</v>
      </c>
      <c r="K2420" s="535">
        <v>-181.59</v>
      </c>
      <c r="L2420" s="536"/>
      <c r="M2420" s="537" t="s">
        <v>151</v>
      </c>
      <c r="N2420" s="537" t="s">
        <v>153</v>
      </c>
      <c r="O2420" s="538">
        <f t="shared" si="38"/>
        <v>-181.59</v>
      </c>
    </row>
    <row r="2421" spans="1:15" s="225" customFormat="1" ht="31.5">
      <c r="A2421" s="532" t="s">
        <v>406</v>
      </c>
      <c r="B2421" s="533">
        <v>355</v>
      </c>
      <c r="C2421" s="532" t="s">
        <v>416</v>
      </c>
      <c r="D2421" s="532" t="s">
        <v>2646</v>
      </c>
      <c r="E2421" s="533">
        <v>3550047</v>
      </c>
      <c r="F2421" s="533">
        <v>12148</v>
      </c>
      <c r="G2421" s="534">
        <v>38717</v>
      </c>
      <c r="H2421" s="533">
        <v>-2</v>
      </c>
      <c r="I2421" s="532" t="s">
        <v>409</v>
      </c>
      <c r="J2421" s="532" t="s">
        <v>2778</v>
      </c>
      <c r="K2421" s="535">
        <v>-315.23</v>
      </c>
      <c r="L2421" s="536"/>
      <c r="M2421" s="537" t="s">
        <v>151</v>
      </c>
      <c r="N2421" s="537" t="s">
        <v>153</v>
      </c>
      <c r="O2421" s="538">
        <f t="shared" si="38"/>
        <v>-315.23</v>
      </c>
    </row>
    <row r="2422" spans="1:15" s="225" customFormat="1" ht="31.5">
      <c r="A2422" s="532" t="s">
        <v>406</v>
      </c>
      <c r="B2422" s="533">
        <v>355</v>
      </c>
      <c r="C2422" s="532" t="s">
        <v>416</v>
      </c>
      <c r="D2422" s="532" t="s">
        <v>2646</v>
      </c>
      <c r="E2422" s="533">
        <v>3550047</v>
      </c>
      <c r="F2422" s="533">
        <v>12149</v>
      </c>
      <c r="G2422" s="534">
        <v>38717</v>
      </c>
      <c r="H2422" s="533">
        <v>-1</v>
      </c>
      <c r="I2422" s="532" t="s">
        <v>409</v>
      </c>
      <c r="J2422" s="532" t="s">
        <v>2780</v>
      </c>
      <c r="K2422" s="535">
        <v>-802.13</v>
      </c>
      <c r="L2422" s="536"/>
      <c r="M2422" s="537" t="s">
        <v>151</v>
      </c>
      <c r="N2422" s="537" t="s">
        <v>153</v>
      </c>
      <c r="O2422" s="538">
        <f t="shared" si="38"/>
        <v>-802.13</v>
      </c>
    </row>
    <row r="2423" spans="1:15" s="225" customFormat="1" ht="31.5">
      <c r="A2423" s="532" t="s">
        <v>406</v>
      </c>
      <c r="B2423" s="533">
        <v>355</v>
      </c>
      <c r="C2423" s="532" t="s">
        <v>416</v>
      </c>
      <c r="D2423" s="532" t="s">
        <v>2646</v>
      </c>
      <c r="E2423" s="533">
        <v>3550047</v>
      </c>
      <c r="F2423" s="533">
        <v>12150</v>
      </c>
      <c r="G2423" s="534">
        <v>38717</v>
      </c>
      <c r="H2423" s="539"/>
      <c r="I2423" s="532" t="s">
        <v>409</v>
      </c>
      <c r="J2423" s="532" t="s">
        <v>2781</v>
      </c>
      <c r="K2423" s="535">
        <v>-60.02</v>
      </c>
      <c r="L2423" s="536"/>
      <c r="M2423" s="537" t="s">
        <v>151</v>
      </c>
      <c r="N2423" s="537" t="s">
        <v>153</v>
      </c>
      <c r="O2423" s="538">
        <f t="shared" si="38"/>
        <v>-60.02</v>
      </c>
    </row>
    <row r="2424" spans="1:15" s="225" customFormat="1" ht="63">
      <c r="A2424" s="532" t="s">
        <v>406</v>
      </c>
      <c r="B2424" s="533">
        <v>355</v>
      </c>
      <c r="C2424" s="532" t="s">
        <v>416</v>
      </c>
      <c r="D2424" s="532" t="s">
        <v>2782</v>
      </c>
      <c r="E2424" s="533">
        <v>3550050</v>
      </c>
      <c r="F2424" s="533">
        <v>13148</v>
      </c>
      <c r="G2424" s="534">
        <v>39447</v>
      </c>
      <c r="H2424" s="533">
        <v>1</v>
      </c>
      <c r="I2424" s="532" t="s">
        <v>409</v>
      </c>
      <c r="J2424" s="532" t="s">
        <v>2782</v>
      </c>
      <c r="K2424" s="535">
        <v>12218.79</v>
      </c>
      <c r="L2424" s="536"/>
      <c r="M2424" s="537" t="s">
        <v>151</v>
      </c>
      <c r="N2424" s="537" t="s">
        <v>153</v>
      </c>
      <c r="O2424" s="538">
        <f t="shared" si="38"/>
        <v>12218.79</v>
      </c>
    </row>
    <row r="2425" spans="1:15" s="225" customFormat="1" ht="63">
      <c r="A2425" s="532" t="s">
        <v>406</v>
      </c>
      <c r="B2425" s="533">
        <v>355</v>
      </c>
      <c r="C2425" s="532" t="s">
        <v>416</v>
      </c>
      <c r="D2425" s="532" t="s">
        <v>2782</v>
      </c>
      <c r="E2425" s="533">
        <v>3550050</v>
      </c>
      <c r="F2425" s="533">
        <v>13282</v>
      </c>
      <c r="G2425" s="534">
        <v>39813</v>
      </c>
      <c r="H2425" s="533">
        <v>1</v>
      </c>
      <c r="I2425" s="532" t="s">
        <v>409</v>
      </c>
      <c r="J2425" s="532" t="s">
        <v>2783</v>
      </c>
      <c r="K2425" s="535">
        <v>1854</v>
      </c>
      <c r="L2425" s="536"/>
      <c r="M2425" s="537" t="s">
        <v>151</v>
      </c>
      <c r="N2425" s="537" t="s">
        <v>153</v>
      </c>
      <c r="O2425" s="538">
        <f t="shared" si="38"/>
        <v>1854</v>
      </c>
    </row>
    <row r="2426" spans="1:15" s="225" customFormat="1" ht="31.5">
      <c r="A2426" s="532" t="s">
        <v>406</v>
      </c>
      <c r="B2426" s="533">
        <v>355</v>
      </c>
      <c r="C2426" s="532" t="s">
        <v>416</v>
      </c>
      <c r="D2426" s="532" t="s">
        <v>2784</v>
      </c>
      <c r="E2426" s="533">
        <v>3550052</v>
      </c>
      <c r="F2426" s="533">
        <v>13310</v>
      </c>
      <c r="G2426" s="534">
        <v>39813</v>
      </c>
      <c r="H2426" s="533">
        <v>1</v>
      </c>
      <c r="I2426" s="532" t="s">
        <v>409</v>
      </c>
      <c r="J2426" s="532" t="s">
        <v>2785</v>
      </c>
      <c r="K2426" s="535">
        <v>2035.86</v>
      </c>
      <c r="L2426" s="536"/>
      <c r="M2426" s="537" t="s">
        <v>151</v>
      </c>
      <c r="N2426" s="537" t="s">
        <v>153</v>
      </c>
      <c r="O2426" s="538">
        <f t="shared" si="38"/>
        <v>2035.86</v>
      </c>
    </row>
    <row r="2427" spans="1:15" s="225" customFormat="1" ht="31.5">
      <c r="A2427" s="532" t="s">
        <v>406</v>
      </c>
      <c r="B2427" s="533">
        <v>355</v>
      </c>
      <c r="C2427" s="532" t="s">
        <v>416</v>
      </c>
      <c r="D2427" s="532" t="s">
        <v>2784</v>
      </c>
      <c r="E2427" s="533">
        <v>3550052</v>
      </c>
      <c r="F2427" s="533">
        <v>13311</v>
      </c>
      <c r="G2427" s="534">
        <v>39813</v>
      </c>
      <c r="H2427" s="533">
        <v>-1</v>
      </c>
      <c r="I2427" s="532" t="s">
        <v>409</v>
      </c>
      <c r="J2427" s="532" t="s">
        <v>2786</v>
      </c>
      <c r="K2427" s="535">
        <v>-5735.72</v>
      </c>
      <c r="L2427" s="536"/>
      <c r="M2427" s="537" t="s">
        <v>151</v>
      </c>
      <c r="N2427" s="537" t="s">
        <v>153</v>
      </c>
      <c r="O2427" s="538">
        <f t="shared" si="38"/>
        <v>-5735.72</v>
      </c>
    </row>
    <row r="2428" spans="1:15" s="225" customFormat="1" ht="31.5">
      <c r="A2428" s="532" t="s">
        <v>406</v>
      </c>
      <c r="B2428" s="533">
        <v>355</v>
      </c>
      <c r="C2428" s="532" t="s">
        <v>416</v>
      </c>
      <c r="D2428" s="532" t="s">
        <v>2784</v>
      </c>
      <c r="E2428" s="533">
        <v>3550052</v>
      </c>
      <c r="F2428" s="533">
        <v>13312</v>
      </c>
      <c r="G2428" s="534">
        <v>39813</v>
      </c>
      <c r="H2428" s="533">
        <v>1</v>
      </c>
      <c r="I2428" s="532" t="s">
        <v>409</v>
      </c>
      <c r="J2428" s="532" t="s">
        <v>2787</v>
      </c>
      <c r="K2428" s="535">
        <v>8977.8799999999992</v>
      </c>
      <c r="L2428" s="536"/>
      <c r="M2428" s="537" t="s">
        <v>151</v>
      </c>
      <c r="N2428" s="537" t="s">
        <v>153</v>
      </c>
      <c r="O2428" s="538">
        <f t="shared" si="38"/>
        <v>8977.8799999999992</v>
      </c>
    </row>
    <row r="2429" spans="1:15" s="225" customFormat="1" ht="47.25">
      <c r="A2429" s="532" t="s">
        <v>406</v>
      </c>
      <c r="B2429" s="533">
        <v>355</v>
      </c>
      <c r="C2429" s="532" t="s">
        <v>416</v>
      </c>
      <c r="D2429" s="532" t="s">
        <v>2784</v>
      </c>
      <c r="E2429" s="533">
        <v>3550052</v>
      </c>
      <c r="F2429" s="533">
        <v>13313</v>
      </c>
      <c r="G2429" s="534">
        <v>39813</v>
      </c>
      <c r="H2429" s="533">
        <v>1</v>
      </c>
      <c r="I2429" s="532" t="s">
        <v>409</v>
      </c>
      <c r="J2429" s="532" t="s">
        <v>2788</v>
      </c>
      <c r="K2429" s="535">
        <v>31227.1</v>
      </c>
      <c r="L2429" s="536"/>
      <c r="M2429" s="537" t="s">
        <v>151</v>
      </c>
      <c r="N2429" s="537" t="s">
        <v>153</v>
      </c>
      <c r="O2429" s="538">
        <f t="shared" si="38"/>
        <v>31227.1</v>
      </c>
    </row>
    <row r="2430" spans="1:15" s="225" customFormat="1" ht="31.5">
      <c r="A2430" s="532" t="s">
        <v>406</v>
      </c>
      <c r="B2430" s="533">
        <v>355</v>
      </c>
      <c r="C2430" s="532" t="s">
        <v>416</v>
      </c>
      <c r="D2430" s="532" t="s">
        <v>2784</v>
      </c>
      <c r="E2430" s="533">
        <v>3550052</v>
      </c>
      <c r="F2430" s="533">
        <v>13314</v>
      </c>
      <c r="G2430" s="534">
        <v>39813</v>
      </c>
      <c r="H2430" s="533">
        <v>60080</v>
      </c>
      <c r="I2430" s="532" t="s">
        <v>409</v>
      </c>
      <c r="J2430" s="532" t="s">
        <v>2789</v>
      </c>
      <c r="K2430" s="535">
        <v>63910.47</v>
      </c>
      <c r="L2430" s="536"/>
      <c r="M2430" s="537" t="s">
        <v>151</v>
      </c>
      <c r="N2430" s="537" t="s">
        <v>153</v>
      </c>
      <c r="O2430" s="538">
        <f t="shared" si="38"/>
        <v>63910.47</v>
      </c>
    </row>
    <row r="2431" spans="1:15" s="225" customFormat="1" ht="63">
      <c r="A2431" s="532" t="s">
        <v>406</v>
      </c>
      <c r="B2431" s="533">
        <v>355</v>
      </c>
      <c r="C2431" s="532" t="s">
        <v>416</v>
      </c>
      <c r="D2431" s="532" t="s">
        <v>2784</v>
      </c>
      <c r="E2431" s="533">
        <v>3550052</v>
      </c>
      <c r="F2431" s="533">
        <v>13315</v>
      </c>
      <c r="G2431" s="534">
        <v>39813</v>
      </c>
      <c r="H2431" s="533">
        <v>1</v>
      </c>
      <c r="I2431" s="532" t="s">
        <v>409</v>
      </c>
      <c r="J2431" s="532" t="s">
        <v>2790</v>
      </c>
      <c r="K2431" s="535">
        <v>92365.7</v>
      </c>
      <c r="L2431" s="536"/>
      <c r="M2431" s="537" t="s">
        <v>151</v>
      </c>
      <c r="N2431" s="537" t="s">
        <v>153</v>
      </c>
      <c r="O2431" s="538">
        <f t="shared" si="38"/>
        <v>92365.7</v>
      </c>
    </row>
    <row r="2432" spans="1:15" s="225" customFormat="1" ht="31.5">
      <c r="A2432" s="532" t="s">
        <v>406</v>
      </c>
      <c r="B2432" s="533">
        <v>355</v>
      </c>
      <c r="C2432" s="532" t="s">
        <v>416</v>
      </c>
      <c r="D2432" s="532" t="s">
        <v>2784</v>
      </c>
      <c r="E2432" s="533">
        <v>3550052</v>
      </c>
      <c r="F2432" s="533">
        <v>13316</v>
      </c>
      <c r="G2432" s="534">
        <v>39813</v>
      </c>
      <c r="H2432" s="533">
        <v>609</v>
      </c>
      <c r="I2432" s="532" t="s">
        <v>409</v>
      </c>
      <c r="J2432" s="532" t="s">
        <v>2791</v>
      </c>
      <c r="K2432" s="535">
        <v>163514.78</v>
      </c>
      <c r="L2432" s="536"/>
      <c r="M2432" s="537" t="s">
        <v>151</v>
      </c>
      <c r="N2432" s="537" t="s">
        <v>153</v>
      </c>
      <c r="O2432" s="538">
        <f t="shared" si="38"/>
        <v>163514.78</v>
      </c>
    </row>
    <row r="2433" spans="1:15" s="225" customFormat="1" ht="31.5">
      <c r="A2433" s="532" t="s">
        <v>406</v>
      </c>
      <c r="B2433" s="533">
        <v>355</v>
      </c>
      <c r="C2433" s="532" t="s">
        <v>416</v>
      </c>
      <c r="D2433" s="532" t="s">
        <v>2784</v>
      </c>
      <c r="E2433" s="533">
        <v>3550052</v>
      </c>
      <c r="F2433" s="533">
        <v>13317</v>
      </c>
      <c r="G2433" s="534">
        <v>39813</v>
      </c>
      <c r="H2433" s="533">
        <v>171</v>
      </c>
      <c r="I2433" s="532" t="s">
        <v>409</v>
      </c>
      <c r="J2433" s="532" t="s">
        <v>2792</v>
      </c>
      <c r="K2433" s="535">
        <v>9354.42</v>
      </c>
      <c r="L2433" s="536"/>
      <c r="M2433" s="537" t="s">
        <v>151</v>
      </c>
      <c r="N2433" s="537" t="s">
        <v>153</v>
      </c>
      <c r="O2433" s="538">
        <f t="shared" si="38"/>
        <v>9354.42</v>
      </c>
    </row>
    <row r="2434" spans="1:15" s="225" customFormat="1" ht="31.5">
      <c r="A2434" s="532" t="s">
        <v>406</v>
      </c>
      <c r="B2434" s="533">
        <v>355</v>
      </c>
      <c r="C2434" s="532" t="s">
        <v>416</v>
      </c>
      <c r="D2434" s="532" t="s">
        <v>2784</v>
      </c>
      <c r="E2434" s="533">
        <v>3550052</v>
      </c>
      <c r="F2434" s="533">
        <v>13318</v>
      </c>
      <c r="G2434" s="534">
        <v>39813</v>
      </c>
      <c r="H2434" s="533">
        <v>1</v>
      </c>
      <c r="I2434" s="532" t="s">
        <v>409</v>
      </c>
      <c r="J2434" s="532" t="s">
        <v>2530</v>
      </c>
      <c r="K2434" s="535">
        <v>1086.42</v>
      </c>
      <c r="L2434" s="536"/>
      <c r="M2434" s="537" t="s">
        <v>151</v>
      </c>
      <c r="N2434" s="537" t="s">
        <v>153</v>
      </c>
      <c r="O2434" s="538">
        <f t="shared" si="38"/>
        <v>1086.42</v>
      </c>
    </row>
    <row r="2435" spans="1:15" s="225" customFormat="1" ht="31.5">
      <c r="A2435" s="532" t="s">
        <v>406</v>
      </c>
      <c r="B2435" s="533">
        <v>355</v>
      </c>
      <c r="C2435" s="532" t="s">
        <v>416</v>
      </c>
      <c r="D2435" s="532" t="s">
        <v>2784</v>
      </c>
      <c r="E2435" s="533">
        <v>3550052</v>
      </c>
      <c r="F2435" s="533">
        <v>13319</v>
      </c>
      <c r="G2435" s="534">
        <v>39813</v>
      </c>
      <c r="H2435" s="533">
        <v>1</v>
      </c>
      <c r="I2435" s="532" t="s">
        <v>409</v>
      </c>
      <c r="J2435" s="532" t="s">
        <v>2793</v>
      </c>
      <c r="K2435" s="535">
        <v>1496.17</v>
      </c>
      <c r="L2435" s="536"/>
      <c r="M2435" s="537" t="s">
        <v>151</v>
      </c>
      <c r="N2435" s="537" t="s">
        <v>153</v>
      </c>
      <c r="O2435" s="538">
        <f t="shared" si="38"/>
        <v>1496.17</v>
      </c>
    </row>
    <row r="2436" spans="1:15" s="225" customFormat="1" ht="31.5">
      <c r="A2436" s="532" t="s">
        <v>406</v>
      </c>
      <c r="B2436" s="533">
        <v>355</v>
      </c>
      <c r="C2436" s="532" t="s">
        <v>416</v>
      </c>
      <c r="D2436" s="532" t="s">
        <v>2784</v>
      </c>
      <c r="E2436" s="533">
        <v>3550052</v>
      </c>
      <c r="F2436" s="533">
        <v>13320</v>
      </c>
      <c r="G2436" s="534">
        <v>39813</v>
      </c>
      <c r="H2436" s="533">
        <v>1</v>
      </c>
      <c r="I2436" s="532" t="s">
        <v>409</v>
      </c>
      <c r="J2436" s="532" t="s">
        <v>445</v>
      </c>
      <c r="K2436" s="535">
        <v>1801.8</v>
      </c>
      <c r="L2436" s="536"/>
      <c r="M2436" s="537" t="s">
        <v>151</v>
      </c>
      <c r="N2436" s="537" t="s">
        <v>153</v>
      </c>
      <c r="O2436" s="538">
        <f t="shared" si="38"/>
        <v>1801.8</v>
      </c>
    </row>
    <row r="2437" spans="1:15" s="225" customFormat="1" ht="31.5">
      <c r="A2437" s="532" t="s">
        <v>406</v>
      </c>
      <c r="B2437" s="533">
        <v>355</v>
      </c>
      <c r="C2437" s="532" t="s">
        <v>416</v>
      </c>
      <c r="D2437" s="532" t="s">
        <v>2784</v>
      </c>
      <c r="E2437" s="533">
        <v>3550052</v>
      </c>
      <c r="F2437" s="533">
        <v>13321</v>
      </c>
      <c r="G2437" s="534">
        <v>39813</v>
      </c>
      <c r="H2437" s="533">
        <v>1</v>
      </c>
      <c r="I2437" s="532" t="s">
        <v>409</v>
      </c>
      <c r="J2437" s="532" t="s">
        <v>451</v>
      </c>
      <c r="K2437" s="535">
        <v>1703.26</v>
      </c>
      <c r="L2437" s="536"/>
      <c r="M2437" s="537" t="s">
        <v>151</v>
      </c>
      <c r="N2437" s="537" t="s">
        <v>153</v>
      </c>
      <c r="O2437" s="538">
        <f t="shared" si="38"/>
        <v>1703.26</v>
      </c>
    </row>
    <row r="2438" spans="1:15" s="225" customFormat="1" ht="31.5">
      <c r="A2438" s="532" t="s">
        <v>406</v>
      </c>
      <c r="B2438" s="533">
        <v>355</v>
      </c>
      <c r="C2438" s="532" t="s">
        <v>416</v>
      </c>
      <c r="D2438" s="532" t="s">
        <v>2784</v>
      </c>
      <c r="E2438" s="533">
        <v>3550052</v>
      </c>
      <c r="F2438" s="533">
        <v>13322</v>
      </c>
      <c r="G2438" s="534">
        <v>39813</v>
      </c>
      <c r="H2438" s="533">
        <v>3</v>
      </c>
      <c r="I2438" s="532" t="s">
        <v>409</v>
      </c>
      <c r="J2438" s="532" t="s">
        <v>2147</v>
      </c>
      <c r="K2438" s="535">
        <v>10196.61</v>
      </c>
      <c r="L2438" s="536"/>
      <c r="M2438" s="537" t="s">
        <v>151</v>
      </c>
      <c r="N2438" s="537" t="s">
        <v>153</v>
      </c>
      <c r="O2438" s="538">
        <f t="shared" si="38"/>
        <v>10196.61</v>
      </c>
    </row>
    <row r="2439" spans="1:15" s="225" customFormat="1" ht="31.5">
      <c r="A2439" s="532" t="s">
        <v>406</v>
      </c>
      <c r="B2439" s="533">
        <v>355</v>
      </c>
      <c r="C2439" s="532" t="s">
        <v>416</v>
      </c>
      <c r="D2439" s="532" t="s">
        <v>2784</v>
      </c>
      <c r="E2439" s="533">
        <v>3550052</v>
      </c>
      <c r="F2439" s="533">
        <v>13323</v>
      </c>
      <c r="G2439" s="534">
        <v>39813</v>
      </c>
      <c r="H2439" s="533">
        <v>6</v>
      </c>
      <c r="I2439" s="532" t="s">
        <v>409</v>
      </c>
      <c r="J2439" s="532" t="s">
        <v>468</v>
      </c>
      <c r="K2439" s="535">
        <v>33987.089999999997</v>
      </c>
      <c r="L2439" s="536"/>
      <c r="M2439" s="537" t="s">
        <v>151</v>
      </c>
      <c r="N2439" s="537" t="s">
        <v>153</v>
      </c>
      <c r="O2439" s="538">
        <f t="shared" si="38"/>
        <v>33987.089999999997</v>
      </c>
    </row>
    <row r="2440" spans="1:15" s="225" customFormat="1" ht="31.5">
      <c r="A2440" s="532" t="s">
        <v>406</v>
      </c>
      <c r="B2440" s="533">
        <v>355</v>
      </c>
      <c r="C2440" s="532" t="s">
        <v>416</v>
      </c>
      <c r="D2440" s="532" t="s">
        <v>2784</v>
      </c>
      <c r="E2440" s="533">
        <v>3550052</v>
      </c>
      <c r="F2440" s="533">
        <v>13324</v>
      </c>
      <c r="G2440" s="534">
        <v>39813</v>
      </c>
      <c r="H2440" s="533">
        <v>3</v>
      </c>
      <c r="I2440" s="532" t="s">
        <v>409</v>
      </c>
      <c r="J2440" s="532" t="s">
        <v>2169</v>
      </c>
      <c r="K2440" s="535">
        <v>15638.8</v>
      </c>
      <c r="L2440" s="536"/>
      <c r="M2440" s="537" t="s">
        <v>151</v>
      </c>
      <c r="N2440" s="537" t="s">
        <v>153</v>
      </c>
      <c r="O2440" s="538">
        <f t="shared" si="38"/>
        <v>15638.8</v>
      </c>
    </row>
    <row r="2441" spans="1:15" s="225" customFormat="1" ht="31.5">
      <c r="A2441" s="532" t="s">
        <v>406</v>
      </c>
      <c r="B2441" s="533">
        <v>355</v>
      </c>
      <c r="C2441" s="532" t="s">
        <v>416</v>
      </c>
      <c r="D2441" s="532" t="s">
        <v>2784</v>
      </c>
      <c r="E2441" s="533">
        <v>3550052</v>
      </c>
      <c r="F2441" s="533">
        <v>13325</v>
      </c>
      <c r="G2441" s="534">
        <v>39813</v>
      </c>
      <c r="H2441" s="533">
        <v>4</v>
      </c>
      <c r="I2441" s="532" t="s">
        <v>409</v>
      </c>
      <c r="J2441" s="532" t="s">
        <v>2175</v>
      </c>
      <c r="K2441" s="535">
        <v>22102.27</v>
      </c>
      <c r="L2441" s="536"/>
      <c r="M2441" s="537" t="s">
        <v>151</v>
      </c>
      <c r="N2441" s="537" t="s">
        <v>153</v>
      </c>
      <c r="O2441" s="538">
        <f t="shared" si="38"/>
        <v>22102.27</v>
      </c>
    </row>
    <row r="2442" spans="1:15" s="225" customFormat="1" ht="31.5">
      <c r="A2442" s="532" t="s">
        <v>406</v>
      </c>
      <c r="B2442" s="533">
        <v>355</v>
      </c>
      <c r="C2442" s="532" t="s">
        <v>416</v>
      </c>
      <c r="D2442" s="532" t="s">
        <v>2784</v>
      </c>
      <c r="E2442" s="533">
        <v>3550052</v>
      </c>
      <c r="F2442" s="533">
        <v>13326</v>
      </c>
      <c r="G2442" s="534">
        <v>39813</v>
      </c>
      <c r="H2442" s="533">
        <v>1</v>
      </c>
      <c r="I2442" s="532" t="s">
        <v>409</v>
      </c>
      <c r="J2442" s="532" t="s">
        <v>2794</v>
      </c>
      <c r="K2442" s="535">
        <v>10673.68</v>
      </c>
      <c r="L2442" s="536"/>
      <c r="M2442" s="537" t="s">
        <v>151</v>
      </c>
      <c r="N2442" s="537" t="s">
        <v>153</v>
      </c>
      <c r="O2442" s="538">
        <f t="shared" si="38"/>
        <v>10673.68</v>
      </c>
    </row>
    <row r="2443" spans="1:15" s="225" customFormat="1" ht="63">
      <c r="A2443" s="532" t="s">
        <v>406</v>
      </c>
      <c r="B2443" s="533">
        <v>355</v>
      </c>
      <c r="C2443" s="532" t="s">
        <v>416</v>
      </c>
      <c r="D2443" s="532" t="s">
        <v>2784</v>
      </c>
      <c r="E2443" s="533">
        <v>3550052</v>
      </c>
      <c r="F2443" s="533">
        <v>13327</v>
      </c>
      <c r="G2443" s="534">
        <v>39813</v>
      </c>
      <c r="H2443" s="533">
        <v>1</v>
      </c>
      <c r="I2443" s="532" t="s">
        <v>409</v>
      </c>
      <c r="J2443" s="532" t="s">
        <v>2795</v>
      </c>
      <c r="K2443" s="535">
        <v>50513.27</v>
      </c>
      <c r="L2443" s="536"/>
      <c r="M2443" s="537" t="s">
        <v>151</v>
      </c>
      <c r="N2443" s="537" t="s">
        <v>153</v>
      </c>
      <c r="O2443" s="538">
        <f t="shared" si="38"/>
        <v>50513.27</v>
      </c>
    </row>
    <row r="2444" spans="1:15" s="225" customFormat="1" ht="47.25">
      <c r="A2444" s="532" t="s">
        <v>406</v>
      </c>
      <c r="B2444" s="533">
        <v>355</v>
      </c>
      <c r="C2444" s="532" t="s">
        <v>416</v>
      </c>
      <c r="D2444" s="532" t="s">
        <v>2784</v>
      </c>
      <c r="E2444" s="533">
        <v>3550052</v>
      </c>
      <c r="F2444" s="533">
        <v>13328</v>
      </c>
      <c r="G2444" s="534">
        <v>39813</v>
      </c>
      <c r="H2444" s="533">
        <v>1</v>
      </c>
      <c r="I2444" s="532" t="s">
        <v>409</v>
      </c>
      <c r="J2444" s="532" t="s">
        <v>2796</v>
      </c>
      <c r="K2444" s="535">
        <v>848238.79</v>
      </c>
      <c r="L2444" s="536"/>
      <c r="M2444" s="537" t="s">
        <v>151</v>
      </c>
      <c r="N2444" s="537" t="s">
        <v>153</v>
      </c>
      <c r="O2444" s="538">
        <f t="shared" si="38"/>
        <v>848238.79</v>
      </c>
    </row>
    <row r="2445" spans="1:15" s="225" customFormat="1" ht="47.25">
      <c r="A2445" s="532" t="s">
        <v>406</v>
      </c>
      <c r="B2445" s="533">
        <v>355</v>
      </c>
      <c r="C2445" s="532" t="s">
        <v>416</v>
      </c>
      <c r="D2445" s="532" t="s">
        <v>2784</v>
      </c>
      <c r="E2445" s="533">
        <v>3550052</v>
      </c>
      <c r="F2445" s="533">
        <v>13349</v>
      </c>
      <c r="G2445" s="534">
        <v>39813</v>
      </c>
      <c r="H2445" s="533">
        <v>1</v>
      </c>
      <c r="I2445" s="532" t="s">
        <v>409</v>
      </c>
      <c r="J2445" s="532" t="s">
        <v>2797</v>
      </c>
      <c r="K2445" s="535">
        <v>2483.38</v>
      </c>
      <c r="L2445" s="536"/>
      <c r="M2445" s="537" t="s">
        <v>151</v>
      </c>
      <c r="N2445" s="537" t="s">
        <v>153</v>
      </c>
      <c r="O2445" s="538">
        <f t="shared" si="38"/>
        <v>2483.38</v>
      </c>
    </row>
    <row r="2446" spans="1:15" s="225" customFormat="1" ht="31.5">
      <c r="A2446" s="532" t="s">
        <v>406</v>
      </c>
      <c r="B2446" s="533">
        <v>355</v>
      </c>
      <c r="C2446" s="532" t="s">
        <v>416</v>
      </c>
      <c r="D2446" s="532" t="s">
        <v>2784</v>
      </c>
      <c r="E2446" s="533">
        <v>3550052</v>
      </c>
      <c r="F2446" s="533">
        <v>13305</v>
      </c>
      <c r="G2446" s="534">
        <v>39813</v>
      </c>
      <c r="H2446" s="533">
        <v>10578</v>
      </c>
      <c r="I2446" s="532" t="s">
        <v>409</v>
      </c>
      <c r="J2446" s="532" t="s">
        <v>2798</v>
      </c>
      <c r="K2446" s="535">
        <v>18862.39</v>
      </c>
      <c r="L2446" s="536"/>
      <c r="M2446" s="537" t="s">
        <v>151</v>
      </c>
      <c r="N2446" s="537" t="s">
        <v>153</v>
      </c>
      <c r="O2446" s="538">
        <f t="shared" si="38"/>
        <v>18862.39</v>
      </c>
    </row>
    <row r="2447" spans="1:15" s="225" customFormat="1" ht="31.5">
      <c r="A2447" s="532" t="s">
        <v>406</v>
      </c>
      <c r="B2447" s="533">
        <v>355</v>
      </c>
      <c r="C2447" s="532" t="s">
        <v>416</v>
      </c>
      <c r="D2447" s="532" t="s">
        <v>2784</v>
      </c>
      <c r="E2447" s="533">
        <v>3550052</v>
      </c>
      <c r="F2447" s="533">
        <v>13306</v>
      </c>
      <c r="G2447" s="534">
        <v>39813</v>
      </c>
      <c r="H2447" s="533">
        <v>1</v>
      </c>
      <c r="I2447" s="532" t="s">
        <v>409</v>
      </c>
      <c r="J2447" s="532" t="s">
        <v>2799</v>
      </c>
      <c r="K2447" s="535">
        <v>17128.62</v>
      </c>
      <c r="L2447" s="536"/>
      <c r="M2447" s="537" t="s">
        <v>151</v>
      </c>
      <c r="N2447" s="537" t="s">
        <v>153</v>
      </c>
      <c r="O2447" s="538">
        <f t="shared" si="38"/>
        <v>17128.62</v>
      </c>
    </row>
    <row r="2448" spans="1:15" s="225" customFormat="1" ht="31.5">
      <c r="A2448" s="532" t="s">
        <v>406</v>
      </c>
      <c r="B2448" s="533">
        <v>355</v>
      </c>
      <c r="C2448" s="532" t="s">
        <v>416</v>
      </c>
      <c r="D2448" s="532" t="s">
        <v>2784</v>
      </c>
      <c r="E2448" s="533">
        <v>3550052</v>
      </c>
      <c r="F2448" s="533">
        <v>13307</v>
      </c>
      <c r="G2448" s="534">
        <v>39813</v>
      </c>
      <c r="H2448" s="533">
        <v>10308</v>
      </c>
      <c r="I2448" s="532" t="s">
        <v>409</v>
      </c>
      <c r="J2448" s="532" t="s">
        <v>2800</v>
      </c>
      <c r="K2448" s="535">
        <v>8240.2199999999993</v>
      </c>
      <c r="L2448" s="536"/>
      <c r="M2448" s="537" t="s">
        <v>151</v>
      </c>
      <c r="N2448" s="537" t="s">
        <v>153</v>
      </c>
      <c r="O2448" s="538">
        <f t="shared" si="38"/>
        <v>8240.2199999999993</v>
      </c>
    </row>
    <row r="2449" spans="1:15" s="225" customFormat="1" ht="31.5">
      <c r="A2449" s="532" t="s">
        <v>406</v>
      </c>
      <c r="B2449" s="533">
        <v>355</v>
      </c>
      <c r="C2449" s="532" t="s">
        <v>416</v>
      </c>
      <c r="D2449" s="532" t="s">
        <v>2784</v>
      </c>
      <c r="E2449" s="533">
        <v>3550052</v>
      </c>
      <c r="F2449" s="533">
        <v>13308</v>
      </c>
      <c r="G2449" s="534">
        <v>39813</v>
      </c>
      <c r="H2449" s="533">
        <v>1</v>
      </c>
      <c r="I2449" s="532" t="s">
        <v>409</v>
      </c>
      <c r="J2449" s="532" t="s">
        <v>2801</v>
      </c>
      <c r="K2449" s="535">
        <v>22749.99</v>
      </c>
      <c r="L2449" s="536"/>
      <c r="M2449" s="537" t="s">
        <v>151</v>
      </c>
      <c r="N2449" s="537" t="s">
        <v>153</v>
      </c>
      <c r="O2449" s="538">
        <f t="shared" si="38"/>
        <v>22749.99</v>
      </c>
    </row>
    <row r="2450" spans="1:15" s="225" customFormat="1" ht="31.5">
      <c r="A2450" s="532" t="s">
        <v>406</v>
      </c>
      <c r="B2450" s="533">
        <v>355</v>
      </c>
      <c r="C2450" s="532" t="s">
        <v>416</v>
      </c>
      <c r="D2450" s="532" t="s">
        <v>2784</v>
      </c>
      <c r="E2450" s="533">
        <v>3550052</v>
      </c>
      <c r="F2450" s="533">
        <v>13309</v>
      </c>
      <c r="G2450" s="534">
        <v>39813</v>
      </c>
      <c r="H2450" s="533">
        <v>1</v>
      </c>
      <c r="I2450" s="532" t="s">
        <v>409</v>
      </c>
      <c r="J2450" s="532" t="s">
        <v>2802</v>
      </c>
      <c r="K2450" s="535">
        <v>913.04</v>
      </c>
      <c r="L2450" s="536"/>
      <c r="M2450" s="537" t="s">
        <v>151</v>
      </c>
      <c r="N2450" s="537" t="s">
        <v>153</v>
      </c>
      <c r="O2450" s="538">
        <f t="shared" si="38"/>
        <v>913.04</v>
      </c>
    </row>
    <row r="2451" spans="1:15" s="225" customFormat="1" ht="31.5">
      <c r="A2451" s="532" t="s">
        <v>406</v>
      </c>
      <c r="B2451" s="533">
        <v>355</v>
      </c>
      <c r="C2451" s="532" t="s">
        <v>416</v>
      </c>
      <c r="D2451" s="532" t="s">
        <v>2784</v>
      </c>
      <c r="E2451" s="533">
        <v>3550052</v>
      </c>
      <c r="F2451" s="533">
        <v>13483</v>
      </c>
      <c r="G2451" s="534">
        <v>40178</v>
      </c>
      <c r="H2451" s="533">
        <v>-1</v>
      </c>
      <c r="I2451" s="532" t="s">
        <v>409</v>
      </c>
      <c r="J2451" s="532" t="s">
        <v>2113</v>
      </c>
      <c r="K2451" s="535">
        <v>-903.89</v>
      </c>
      <c r="L2451" s="536"/>
      <c r="M2451" s="537" t="s">
        <v>151</v>
      </c>
      <c r="N2451" s="537" t="s">
        <v>153</v>
      </c>
      <c r="O2451" s="538">
        <f t="shared" si="38"/>
        <v>-903.89</v>
      </c>
    </row>
    <row r="2452" spans="1:15" s="225" customFormat="1" ht="31.5">
      <c r="A2452" s="532" t="s">
        <v>406</v>
      </c>
      <c r="B2452" s="533">
        <v>355</v>
      </c>
      <c r="C2452" s="532" t="s">
        <v>416</v>
      </c>
      <c r="D2452" s="532" t="s">
        <v>2784</v>
      </c>
      <c r="E2452" s="533">
        <v>3550052</v>
      </c>
      <c r="F2452" s="533">
        <v>13484</v>
      </c>
      <c r="G2452" s="534">
        <v>40178</v>
      </c>
      <c r="H2452" s="533">
        <v>1</v>
      </c>
      <c r="I2452" s="532" t="s">
        <v>409</v>
      </c>
      <c r="J2452" s="532" t="s">
        <v>2803</v>
      </c>
      <c r="K2452" s="535">
        <v>324.07</v>
      </c>
      <c r="L2452" s="536"/>
      <c r="M2452" s="537" t="s">
        <v>151</v>
      </c>
      <c r="N2452" s="537" t="s">
        <v>153</v>
      </c>
      <c r="O2452" s="538">
        <f t="shared" ref="O2452:O2515" si="39">IF(L2452&lt;&gt;0,11.5/24*L2452,K2452)</f>
        <v>324.07</v>
      </c>
    </row>
    <row r="2453" spans="1:15" s="225" customFormat="1" ht="31.5">
      <c r="A2453" s="532" t="s">
        <v>406</v>
      </c>
      <c r="B2453" s="533">
        <v>355</v>
      </c>
      <c r="C2453" s="532" t="s">
        <v>416</v>
      </c>
      <c r="D2453" s="532" t="s">
        <v>2784</v>
      </c>
      <c r="E2453" s="533">
        <v>3550052</v>
      </c>
      <c r="F2453" s="533">
        <v>13485</v>
      </c>
      <c r="G2453" s="534">
        <v>40178</v>
      </c>
      <c r="H2453" s="533">
        <v>1</v>
      </c>
      <c r="I2453" s="532" t="s">
        <v>409</v>
      </c>
      <c r="J2453" s="532" t="s">
        <v>2138</v>
      </c>
      <c r="K2453" s="535">
        <v>1305.96</v>
      </c>
      <c r="L2453" s="536"/>
      <c r="M2453" s="537" t="s">
        <v>151</v>
      </c>
      <c r="N2453" s="537" t="s">
        <v>153</v>
      </c>
      <c r="O2453" s="538">
        <f t="shared" si="39"/>
        <v>1305.96</v>
      </c>
    </row>
    <row r="2454" spans="1:15" s="225" customFormat="1" ht="31.5">
      <c r="A2454" s="532" t="s">
        <v>406</v>
      </c>
      <c r="B2454" s="533">
        <v>355</v>
      </c>
      <c r="C2454" s="532" t="s">
        <v>416</v>
      </c>
      <c r="D2454" s="532" t="s">
        <v>2784</v>
      </c>
      <c r="E2454" s="533">
        <v>3550052</v>
      </c>
      <c r="F2454" s="533">
        <v>13486</v>
      </c>
      <c r="G2454" s="534">
        <v>40178</v>
      </c>
      <c r="H2454" s="533">
        <v>1</v>
      </c>
      <c r="I2454" s="532" t="s">
        <v>409</v>
      </c>
      <c r="J2454" s="532" t="s">
        <v>2804</v>
      </c>
      <c r="K2454" s="535">
        <v>1627.71</v>
      </c>
      <c r="L2454" s="536"/>
      <c r="M2454" s="537" t="s">
        <v>151</v>
      </c>
      <c r="N2454" s="537" t="s">
        <v>153</v>
      </c>
      <c r="O2454" s="538">
        <f t="shared" si="39"/>
        <v>1627.71</v>
      </c>
    </row>
    <row r="2455" spans="1:15" s="225" customFormat="1" ht="31.5">
      <c r="A2455" s="532" t="s">
        <v>406</v>
      </c>
      <c r="B2455" s="533">
        <v>355</v>
      </c>
      <c r="C2455" s="532" t="s">
        <v>416</v>
      </c>
      <c r="D2455" s="532" t="s">
        <v>2784</v>
      </c>
      <c r="E2455" s="533">
        <v>3550052</v>
      </c>
      <c r="F2455" s="533">
        <v>13487</v>
      </c>
      <c r="G2455" s="534">
        <v>40178</v>
      </c>
      <c r="H2455" s="533">
        <v>1</v>
      </c>
      <c r="I2455" s="532" t="s">
        <v>409</v>
      </c>
      <c r="J2455" s="532" t="s">
        <v>2805</v>
      </c>
      <c r="K2455" s="535">
        <v>531.95000000000005</v>
      </c>
      <c r="L2455" s="536"/>
      <c r="M2455" s="537" t="s">
        <v>151</v>
      </c>
      <c r="N2455" s="537" t="s">
        <v>153</v>
      </c>
      <c r="O2455" s="538">
        <f t="shared" si="39"/>
        <v>531.95000000000005</v>
      </c>
    </row>
    <row r="2456" spans="1:15" s="225" customFormat="1" ht="31.5">
      <c r="A2456" s="532" t="s">
        <v>406</v>
      </c>
      <c r="B2456" s="533">
        <v>355</v>
      </c>
      <c r="C2456" s="532" t="s">
        <v>416</v>
      </c>
      <c r="D2456" s="532" t="s">
        <v>2784</v>
      </c>
      <c r="E2456" s="533">
        <v>3550052</v>
      </c>
      <c r="F2456" s="533">
        <v>13488</v>
      </c>
      <c r="G2456" s="534">
        <v>40178</v>
      </c>
      <c r="H2456" s="533">
        <v>1</v>
      </c>
      <c r="I2456" s="532" t="s">
        <v>409</v>
      </c>
      <c r="J2456" s="532" t="s">
        <v>2806</v>
      </c>
      <c r="K2456" s="535">
        <v>97340.17</v>
      </c>
      <c r="L2456" s="536"/>
      <c r="M2456" s="537" t="s">
        <v>151</v>
      </c>
      <c r="N2456" s="537" t="s">
        <v>153</v>
      </c>
      <c r="O2456" s="538">
        <f t="shared" si="39"/>
        <v>97340.17</v>
      </c>
    </row>
    <row r="2457" spans="1:15" s="225" customFormat="1" ht="47.25">
      <c r="A2457" s="532" t="s">
        <v>406</v>
      </c>
      <c r="B2457" s="533">
        <v>355</v>
      </c>
      <c r="C2457" s="532" t="s">
        <v>416</v>
      </c>
      <c r="D2457" s="532" t="s">
        <v>2784</v>
      </c>
      <c r="E2457" s="533">
        <v>3550052</v>
      </c>
      <c r="F2457" s="533">
        <v>13592</v>
      </c>
      <c r="G2457" s="534">
        <v>40482</v>
      </c>
      <c r="H2457" s="533">
        <v>1</v>
      </c>
      <c r="I2457" s="532" t="s">
        <v>409</v>
      </c>
      <c r="J2457" s="532" t="s">
        <v>2807</v>
      </c>
      <c r="K2457" s="535">
        <v>50464.76</v>
      </c>
      <c r="L2457" s="536"/>
      <c r="M2457" s="537" t="s">
        <v>151</v>
      </c>
      <c r="N2457" s="537" t="s">
        <v>153</v>
      </c>
      <c r="O2457" s="538">
        <f t="shared" si="39"/>
        <v>50464.76</v>
      </c>
    </row>
    <row r="2458" spans="1:15" s="225" customFormat="1" ht="47.25">
      <c r="A2458" s="532" t="s">
        <v>406</v>
      </c>
      <c r="B2458" s="533">
        <v>356</v>
      </c>
      <c r="C2458" s="532" t="s">
        <v>425</v>
      </c>
      <c r="D2458" s="532" t="s">
        <v>426</v>
      </c>
      <c r="E2458" s="533">
        <v>3560002</v>
      </c>
      <c r="F2458" s="533">
        <v>2572</v>
      </c>
      <c r="G2458" s="534">
        <v>32812</v>
      </c>
      <c r="H2458" s="533">
        <v>24</v>
      </c>
      <c r="I2458" s="532" t="s">
        <v>409</v>
      </c>
      <c r="J2458" s="532" t="s">
        <v>2524</v>
      </c>
      <c r="K2458" s="535">
        <v>964.23</v>
      </c>
      <c r="L2458" s="536"/>
      <c r="M2458" s="537" t="s">
        <v>151</v>
      </c>
      <c r="N2458" s="537" t="s">
        <v>153</v>
      </c>
      <c r="O2458" s="538">
        <f t="shared" si="39"/>
        <v>964.23</v>
      </c>
    </row>
    <row r="2459" spans="1:15" s="225" customFormat="1" ht="47.25">
      <c r="A2459" s="532" t="s">
        <v>406</v>
      </c>
      <c r="B2459" s="533">
        <v>356</v>
      </c>
      <c r="C2459" s="532" t="s">
        <v>425</v>
      </c>
      <c r="D2459" s="532" t="s">
        <v>1954</v>
      </c>
      <c r="E2459" s="533">
        <v>3560003</v>
      </c>
      <c r="F2459" s="533">
        <v>2590</v>
      </c>
      <c r="G2459" s="534">
        <v>32812</v>
      </c>
      <c r="H2459" s="533">
        <v>8</v>
      </c>
      <c r="I2459" s="532" t="s">
        <v>409</v>
      </c>
      <c r="J2459" s="532" t="s">
        <v>2524</v>
      </c>
      <c r="K2459" s="535">
        <v>244.19</v>
      </c>
      <c r="L2459" s="536"/>
      <c r="M2459" s="537" t="s">
        <v>151</v>
      </c>
      <c r="N2459" s="537" t="s">
        <v>153</v>
      </c>
      <c r="O2459" s="538">
        <f t="shared" si="39"/>
        <v>244.19</v>
      </c>
    </row>
    <row r="2460" spans="1:15" s="225" customFormat="1" ht="47.25">
      <c r="A2460" s="532" t="s">
        <v>406</v>
      </c>
      <c r="B2460" s="533">
        <v>356</v>
      </c>
      <c r="C2460" s="532" t="s">
        <v>425</v>
      </c>
      <c r="D2460" s="532" t="s">
        <v>2316</v>
      </c>
      <c r="E2460" s="533">
        <v>3560007</v>
      </c>
      <c r="F2460" s="533">
        <v>2609</v>
      </c>
      <c r="G2460" s="534">
        <v>34607</v>
      </c>
      <c r="H2460" s="533">
        <v>3</v>
      </c>
      <c r="I2460" s="532" t="s">
        <v>409</v>
      </c>
      <c r="J2460" s="532" t="s">
        <v>2525</v>
      </c>
      <c r="K2460" s="535">
        <v>496.23</v>
      </c>
      <c r="L2460" s="536"/>
      <c r="M2460" s="537" t="s">
        <v>151</v>
      </c>
      <c r="N2460" s="537" t="s">
        <v>153</v>
      </c>
      <c r="O2460" s="538">
        <f t="shared" si="39"/>
        <v>496.23</v>
      </c>
    </row>
    <row r="2461" spans="1:15" s="225" customFormat="1" ht="47.25">
      <c r="A2461" s="532" t="s">
        <v>406</v>
      </c>
      <c r="B2461" s="533">
        <v>356</v>
      </c>
      <c r="C2461" s="532" t="s">
        <v>425</v>
      </c>
      <c r="D2461" s="532" t="s">
        <v>427</v>
      </c>
      <c r="E2461" s="533">
        <v>3560008</v>
      </c>
      <c r="F2461" s="533">
        <v>2712</v>
      </c>
      <c r="G2461" s="534">
        <v>31047</v>
      </c>
      <c r="H2461" s="533">
        <v>234</v>
      </c>
      <c r="I2461" s="532" t="s">
        <v>409</v>
      </c>
      <c r="J2461" s="532" t="s">
        <v>2808</v>
      </c>
      <c r="K2461" s="535">
        <v>13557.29</v>
      </c>
      <c r="L2461" s="536"/>
      <c r="M2461" s="537" t="s">
        <v>151</v>
      </c>
      <c r="N2461" s="537" t="s">
        <v>153</v>
      </c>
      <c r="O2461" s="538">
        <f t="shared" si="39"/>
        <v>13557.29</v>
      </c>
    </row>
    <row r="2462" spans="1:15" s="225" customFormat="1" ht="47.25">
      <c r="A2462" s="532" t="s">
        <v>406</v>
      </c>
      <c r="B2462" s="533">
        <v>356</v>
      </c>
      <c r="C2462" s="532" t="s">
        <v>425</v>
      </c>
      <c r="D2462" s="532" t="s">
        <v>427</v>
      </c>
      <c r="E2462" s="533">
        <v>3560008</v>
      </c>
      <c r="F2462" s="533">
        <v>2724</v>
      </c>
      <c r="G2462" s="534">
        <v>31746</v>
      </c>
      <c r="H2462" s="533">
        <v>3</v>
      </c>
      <c r="I2462" s="532" t="s">
        <v>409</v>
      </c>
      <c r="J2462" s="532" t="s">
        <v>2809</v>
      </c>
      <c r="K2462" s="535">
        <v>645.75</v>
      </c>
      <c r="L2462" s="536"/>
      <c r="M2462" s="537" t="s">
        <v>151</v>
      </c>
      <c r="N2462" s="537" t="s">
        <v>153</v>
      </c>
      <c r="O2462" s="538">
        <f t="shared" si="39"/>
        <v>645.75</v>
      </c>
    </row>
    <row r="2463" spans="1:15" s="225" customFormat="1" ht="47.25">
      <c r="A2463" s="532" t="s">
        <v>406</v>
      </c>
      <c r="B2463" s="533">
        <v>356</v>
      </c>
      <c r="C2463" s="532" t="s">
        <v>425</v>
      </c>
      <c r="D2463" s="532" t="s">
        <v>427</v>
      </c>
      <c r="E2463" s="533">
        <v>3560008</v>
      </c>
      <c r="F2463" s="533">
        <v>2734</v>
      </c>
      <c r="G2463" s="534">
        <v>32812</v>
      </c>
      <c r="H2463" s="533">
        <v>6</v>
      </c>
      <c r="I2463" s="532" t="s">
        <v>409</v>
      </c>
      <c r="J2463" s="532" t="s">
        <v>2810</v>
      </c>
      <c r="K2463" s="535">
        <v>70.17</v>
      </c>
      <c r="L2463" s="536"/>
      <c r="M2463" s="537" t="s">
        <v>151</v>
      </c>
      <c r="N2463" s="537" t="s">
        <v>153</v>
      </c>
      <c r="O2463" s="538">
        <f t="shared" si="39"/>
        <v>70.17</v>
      </c>
    </row>
    <row r="2464" spans="1:15" s="225" customFormat="1" ht="47.25">
      <c r="A2464" s="532" t="s">
        <v>406</v>
      </c>
      <c r="B2464" s="533">
        <v>356</v>
      </c>
      <c r="C2464" s="532" t="s">
        <v>425</v>
      </c>
      <c r="D2464" s="532" t="s">
        <v>428</v>
      </c>
      <c r="E2464" s="533">
        <v>3560010</v>
      </c>
      <c r="F2464" s="533">
        <v>2892</v>
      </c>
      <c r="G2464" s="534">
        <v>28368</v>
      </c>
      <c r="H2464" s="533">
        <v>12</v>
      </c>
      <c r="I2464" s="532" t="s">
        <v>409</v>
      </c>
      <c r="J2464" s="532" t="s">
        <v>1893</v>
      </c>
      <c r="K2464" s="535">
        <v>946.42</v>
      </c>
      <c r="L2464" s="536"/>
      <c r="M2464" s="537" t="s">
        <v>151</v>
      </c>
      <c r="N2464" s="537" t="s">
        <v>153</v>
      </c>
      <c r="O2464" s="538">
        <f t="shared" si="39"/>
        <v>946.42</v>
      </c>
    </row>
    <row r="2465" spans="1:15" s="225" customFormat="1" ht="47.25">
      <c r="A2465" s="532" t="s">
        <v>406</v>
      </c>
      <c r="B2465" s="533">
        <v>356</v>
      </c>
      <c r="C2465" s="532" t="s">
        <v>425</v>
      </c>
      <c r="D2465" s="532" t="s">
        <v>430</v>
      </c>
      <c r="E2465" s="533">
        <v>3560038</v>
      </c>
      <c r="F2465" s="533">
        <v>3286</v>
      </c>
      <c r="G2465" s="534">
        <v>32812</v>
      </c>
      <c r="H2465" s="533">
        <v>2500</v>
      </c>
      <c r="I2465" s="532" t="s">
        <v>409</v>
      </c>
      <c r="J2465" s="532" t="s">
        <v>2524</v>
      </c>
      <c r="K2465" s="535">
        <v>112.47</v>
      </c>
      <c r="L2465" s="536"/>
      <c r="M2465" s="537" t="s">
        <v>151</v>
      </c>
      <c r="N2465" s="537" t="s">
        <v>153</v>
      </c>
      <c r="O2465" s="538">
        <f t="shared" si="39"/>
        <v>112.47</v>
      </c>
    </row>
    <row r="2466" spans="1:15" s="225" customFormat="1" ht="47.25">
      <c r="A2466" s="532" t="s">
        <v>406</v>
      </c>
      <c r="B2466" s="533">
        <v>356</v>
      </c>
      <c r="C2466" s="532" t="s">
        <v>425</v>
      </c>
      <c r="D2466" s="532" t="s">
        <v>2811</v>
      </c>
      <c r="E2466" s="533">
        <v>3560041</v>
      </c>
      <c r="F2466" s="533">
        <v>3299</v>
      </c>
      <c r="G2466" s="534">
        <v>25262</v>
      </c>
      <c r="H2466" s="533">
        <v>17852</v>
      </c>
      <c r="I2466" s="532" t="s">
        <v>409</v>
      </c>
      <c r="J2466" s="532" t="s">
        <v>2204</v>
      </c>
      <c r="K2466" s="535">
        <v>9539.15</v>
      </c>
      <c r="L2466" s="536"/>
      <c r="M2466" s="537" t="s">
        <v>151</v>
      </c>
      <c r="N2466" s="537" t="s">
        <v>153</v>
      </c>
      <c r="O2466" s="538">
        <f t="shared" si="39"/>
        <v>9539.15</v>
      </c>
    </row>
    <row r="2467" spans="1:15" s="225" customFormat="1" ht="47.25">
      <c r="A2467" s="532" t="s">
        <v>406</v>
      </c>
      <c r="B2467" s="533">
        <v>356</v>
      </c>
      <c r="C2467" s="532" t="s">
        <v>425</v>
      </c>
      <c r="D2467" s="532" t="s">
        <v>432</v>
      </c>
      <c r="E2467" s="533">
        <v>3560045</v>
      </c>
      <c r="F2467" s="533">
        <v>3388</v>
      </c>
      <c r="G2467" s="534">
        <v>32812</v>
      </c>
      <c r="H2467" s="533">
        <v>7600</v>
      </c>
      <c r="I2467" s="532" t="s">
        <v>409</v>
      </c>
      <c r="J2467" s="532" t="s">
        <v>2524</v>
      </c>
      <c r="K2467" s="535">
        <v>607.89</v>
      </c>
      <c r="L2467" s="536"/>
      <c r="M2467" s="537" t="s">
        <v>151</v>
      </c>
      <c r="N2467" s="537" t="s">
        <v>153</v>
      </c>
      <c r="O2467" s="538">
        <f t="shared" si="39"/>
        <v>607.89</v>
      </c>
    </row>
    <row r="2468" spans="1:15" s="225" customFormat="1" ht="47.25">
      <c r="A2468" s="532" t="s">
        <v>406</v>
      </c>
      <c r="B2468" s="533">
        <v>356</v>
      </c>
      <c r="C2468" s="532" t="s">
        <v>425</v>
      </c>
      <c r="D2468" s="532" t="s">
        <v>432</v>
      </c>
      <c r="E2468" s="533">
        <v>3560045</v>
      </c>
      <c r="F2468" s="533">
        <v>3389</v>
      </c>
      <c r="G2468" s="534">
        <v>32812</v>
      </c>
      <c r="H2468" s="533">
        <v>-7404</v>
      </c>
      <c r="I2468" s="532" t="s">
        <v>409</v>
      </c>
      <c r="J2468" s="532" t="s">
        <v>2812</v>
      </c>
      <c r="K2468" s="535">
        <v>-2665.44</v>
      </c>
      <c r="L2468" s="536"/>
      <c r="M2468" s="537" t="s">
        <v>151</v>
      </c>
      <c r="N2468" s="537" t="s">
        <v>153</v>
      </c>
      <c r="O2468" s="538">
        <f t="shared" si="39"/>
        <v>-2665.44</v>
      </c>
    </row>
    <row r="2469" spans="1:15" s="225" customFormat="1" ht="47.25">
      <c r="A2469" s="532" t="s">
        <v>406</v>
      </c>
      <c r="B2469" s="533">
        <v>353</v>
      </c>
      <c r="C2469" s="532" t="s">
        <v>410</v>
      </c>
      <c r="D2469" s="532" t="s">
        <v>413</v>
      </c>
      <c r="E2469" s="533">
        <v>3530007</v>
      </c>
      <c r="F2469" s="533">
        <v>13784</v>
      </c>
      <c r="G2469" s="534">
        <v>41060</v>
      </c>
      <c r="H2469" s="533">
        <v>1</v>
      </c>
      <c r="I2469" s="532" t="s">
        <v>409</v>
      </c>
      <c r="J2469" s="532" t="s">
        <v>2813</v>
      </c>
      <c r="K2469" s="535">
        <v>14404.48</v>
      </c>
      <c r="L2469" s="536"/>
      <c r="M2469" s="537" t="s">
        <v>151</v>
      </c>
      <c r="N2469" s="537" t="s">
        <v>153</v>
      </c>
      <c r="O2469" s="538">
        <f t="shared" si="39"/>
        <v>14404.48</v>
      </c>
    </row>
    <row r="2470" spans="1:15" s="225" customFormat="1" ht="63">
      <c r="A2470" s="532" t="s">
        <v>406</v>
      </c>
      <c r="B2470" s="533">
        <v>353</v>
      </c>
      <c r="C2470" s="532" t="s">
        <v>410</v>
      </c>
      <c r="D2470" s="532" t="s">
        <v>413</v>
      </c>
      <c r="E2470" s="533">
        <v>3530007</v>
      </c>
      <c r="F2470" s="533">
        <v>13783</v>
      </c>
      <c r="G2470" s="534">
        <v>41060</v>
      </c>
      <c r="H2470" s="533">
        <v>1</v>
      </c>
      <c r="I2470" s="532" t="s">
        <v>409</v>
      </c>
      <c r="J2470" s="532" t="s">
        <v>2814</v>
      </c>
      <c r="K2470" s="535">
        <v>95757.88</v>
      </c>
      <c r="L2470" s="536"/>
      <c r="M2470" s="537" t="s">
        <v>151</v>
      </c>
      <c r="N2470" s="537" t="s">
        <v>153</v>
      </c>
      <c r="O2470" s="538">
        <f t="shared" si="39"/>
        <v>95757.88</v>
      </c>
    </row>
    <row r="2471" spans="1:15" s="225" customFormat="1" ht="47.25">
      <c r="A2471" s="532" t="s">
        <v>406</v>
      </c>
      <c r="B2471" s="533">
        <v>353</v>
      </c>
      <c r="C2471" s="532" t="s">
        <v>410</v>
      </c>
      <c r="D2471" s="532" t="s">
        <v>469</v>
      </c>
      <c r="E2471" s="533">
        <v>3530012</v>
      </c>
      <c r="F2471" s="533">
        <v>13856</v>
      </c>
      <c r="G2471" s="534">
        <v>41213</v>
      </c>
      <c r="H2471" s="533">
        <v>1</v>
      </c>
      <c r="I2471" s="532" t="s">
        <v>409</v>
      </c>
      <c r="J2471" s="532" t="s">
        <v>2815</v>
      </c>
      <c r="K2471" s="535">
        <v>37788.410000000003</v>
      </c>
      <c r="L2471" s="536"/>
      <c r="M2471" s="537" t="s">
        <v>174</v>
      </c>
      <c r="N2471" s="537" t="s">
        <v>153</v>
      </c>
      <c r="O2471" s="538">
        <f t="shared" si="39"/>
        <v>37788.410000000003</v>
      </c>
    </row>
    <row r="2472" spans="1:15" s="225" customFormat="1" ht="47.25">
      <c r="A2472" s="532" t="s">
        <v>406</v>
      </c>
      <c r="B2472" s="533">
        <v>353</v>
      </c>
      <c r="C2472" s="532" t="s">
        <v>410</v>
      </c>
      <c r="D2472" s="532" t="s">
        <v>470</v>
      </c>
      <c r="E2472" s="533">
        <v>3530013</v>
      </c>
      <c r="F2472" s="533">
        <v>13900</v>
      </c>
      <c r="G2472" s="534">
        <v>41274</v>
      </c>
      <c r="H2472" s="533">
        <v>5</v>
      </c>
      <c r="I2472" s="532" t="s">
        <v>409</v>
      </c>
      <c r="J2472" s="532" t="s">
        <v>2816</v>
      </c>
      <c r="K2472" s="535">
        <v>11390.36</v>
      </c>
      <c r="L2472" s="536"/>
      <c r="M2472" s="537" t="s">
        <v>174</v>
      </c>
      <c r="N2472" s="537" t="s">
        <v>153</v>
      </c>
      <c r="O2472" s="538">
        <f t="shared" si="39"/>
        <v>11390.36</v>
      </c>
    </row>
    <row r="2473" spans="1:15" s="225" customFormat="1" ht="47.25">
      <c r="A2473" s="532" t="s">
        <v>406</v>
      </c>
      <c r="B2473" s="533">
        <v>353</v>
      </c>
      <c r="C2473" s="532" t="s">
        <v>410</v>
      </c>
      <c r="D2473" s="532" t="s">
        <v>415</v>
      </c>
      <c r="E2473" s="533">
        <v>3530014</v>
      </c>
      <c r="F2473" s="533">
        <v>13850</v>
      </c>
      <c r="G2473" s="534">
        <v>41213</v>
      </c>
      <c r="H2473" s="533">
        <v>1</v>
      </c>
      <c r="I2473" s="532" t="s">
        <v>409</v>
      </c>
      <c r="J2473" s="532" t="s">
        <v>2815</v>
      </c>
      <c r="K2473" s="535">
        <v>37788.42</v>
      </c>
      <c r="L2473" s="536"/>
      <c r="M2473" s="537" t="s">
        <v>174</v>
      </c>
      <c r="N2473" s="537" t="s">
        <v>153</v>
      </c>
      <c r="O2473" s="538">
        <f t="shared" si="39"/>
        <v>37788.42</v>
      </c>
    </row>
    <row r="2474" spans="1:15" s="225" customFormat="1" ht="47.25">
      <c r="A2474" s="532" t="s">
        <v>406</v>
      </c>
      <c r="B2474" s="533">
        <v>350</v>
      </c>
      <c r="C2474" s="532" t="s">
        <v>407</v>
      </c>
      <c r="D2474" s="532" t="s">
        <v>2817</v>
      </c>
      <c r="E2474" s="533">
        <v>3500007</v>
      </c>
      <c r="F2474" s="533">
        <v>12994</v>
      </c>
      <c r="G2474" s="534">
        <v>36526</v>
      </c>
      <c r="H2474" s="533">
        <v>1</v>
      </c>
      <c r="I2474" s="532" t="s">
        <v>409</v>
      </c>
      <c r="J2474" s="532" t="s">
        <v>2818</v>
      </c>
      <c r="K2474" s="535">
        <v>1000</v>
      </c>
      <c r="L2474" s="536"/>
      <c r="M2474" s="537" t="s">
        <v>151</v>
      </c>
      <c r="N2474" s="537" t="s">
        <v>174</v>
      </c>
      <c r="O2474" s="538">
        <f t="shared" si="39"/>
        <v>1000</v>
      </c>
    </row>
    <row r="2475" spans="1:15" s="225" customFormat="1" ht="47.25">
      <c r="A2475" s="532" t="s">
        <v>406</v>
      </c>
      <c r="B2475" s="533">
        <v>353</v>
      </c>
      <c r="C2475" s="532" t="s">
        <v>410</v>
      </c>
      <c r="D2475" s="532" t="s">
        <v>471</v>
      </c>
      <c r="E2475" s="533">
        <v>3530009</v>
      </c>
      <c r="F2475" s="533">
        <v>546</v>
      </c>
      <c r="G2475" s="534">
        <v>26542</v>
      </c>
      <c r="H2475" s="540"/>
      <c r="I2475" s="532" t="s">
        <v>409</v>
      </c>
      <c r="J2475" s="532" t="s">
        <v>2819</v>
      </c>
      <c r="K2475" s="535">
        <v>10603.86</v>
      </c>
      <c r="L2475" s="536"/>
      <c r="M2475" s="537" t="s">
        <v>174</v>
      </c>
      <c r="N2475" s="537" t="s">
        <v>174</v>
      </c>
      <c r="O2475" s="538">
        <f t="shared" si="39"/>
        <v>10603.86</v>
      </c>
    </row>
    <row r="2476" spans="1:15" s="225" customFormat="1" ht="47.25">
      <c r="A2476" s="532" t="s">
        <v>406</v>
      </c>
      <c r="B2476" s="533">
        <v>353</v>
      </c>
      <c r="C2476" s="532" t="s">
        <v>410</v>
      </c>
      <c r="D2476" s="532" t="s">
        <v>471</v>
      </c>
      <c r="E2476" s="533">
        <v>3530009</v>
      </c>
      <c r="F2476" s="533">
        <v>547</v>
      </c>
      <c r="G2476" s="534">
        <v>26542</v>
      </c>
      <c r="H2476" s="539"/>
      <c r="I2476" s="532" t="s">
        <v>409</v>
      </c>
      <c r="J2476" s="532" t="s">
        <v>2819</v>
      </c>
      <c r="K2476" s="535">
        <v>10603.86</v>
      </c>
      <c r="L2476" s="536"/>
      <c r="M2476" s="537" t="s">
        <v>174</v>
      </c>
      <c r="N2476" s="537" t="s">
        <v>174</v>
      </c>
      <c r="O2476" s="538">
        <f t="shared" si="39"/>
        <v>10603.86</v>
      </c>
    </row>
    <row r="2477" spans="1:15" s="225" customFormat="1" ht="47.25">
      <c r="A2477" s="532" t="s">
        <v>406</v>
      </c>
      <c r="B2477" s="533">
        <v>353</v>
      </c>
      <c r="C2477" s="532" t="s">
        <v>410</v>
      </c>
      <c r="D2477" s="532" t="s">
        <v>471</v>
      </c>
      <c r="E2477" s="533">
        <v>3530009</v>
      </c>
      <c r="F2477" s="533">
        <v>550</v>
      </c>
      <c r="G2477" s="534">
        <v>26542</v>
      </c>
      <c r="H2477" s="541">
        <v>26</v>
      </c>
      <c r="I2477" s="532" t="s">
        <v>409</v>
      </c>
      <c r="J2477" s="532" t="s">
        <v>2820</v>
      </c>
      <c r="K2477" s="535">
        <v>1865.26</v>
      </c>
      <c r="L2477" s="536"/>
      <c r="M2477" s="537" t="s">
        <v>174</v>
      </c>
      <c r="N2477" s="537" t="s">
        <v>174</v>
      </c>
      <c r="O2477" s="538">
        <f t="shared" si="39"/>
        <v>1865.26</v>
      </c>
    </row>
    <row r="2478" spans="1:15" s="225" customFormat="1" ht="47.25">
      <c r="A2478" s="532" t="s">
        <v>406</v>
      </c>
      <c r="B2478" s="533">
        <v>353</v>
      </c>
      <c r="C2478" s="532" t="s">
        <v>410</v>
      </c>
      <c r="D2478" s="532" t="s">
        <v>471</v>
      </c>
      <c r="E2478" s="533">
        <v>3530009</v>
      </c>
      <c r="F2478" s="533">
        <v>551</v>
      </c>
      <c r="G2478" s="534">
        <v>26542</v>
      </c>
      <c r="H2478" s="533">
        <v>11</v>
      </c>
      <c r="I2478" s="532" t="s">
        <v>409</v>
      </c>
      <c r="J2478" s="532" t="s">
        <v>2821</v>
      </c>
      <c r="K2478" s="535">
        <v>1056.23</v>
      </c>
      <c r="L2478" s="536"/>
      <c r="M2478" s="537" t="s">
        <v>174</v>
      </c>
      <c r="N2478" s="537" t="s">
        <v>174</v>
      </c>
      <c r="O2478" s="538">
        <f t="shared" si="39"/>
        <v>1056.23</v>
      </c>
    </row>
    <row r="2479" spans="1:15" s="225" customFormat="1" ht="47.25">
      <c r="A2479" s="532" t="s">
        <v>406</v>
      </c>
      <c r="B2479" s="533">
        <v>353</v>
      </c>
      <c r="C2479" s="532" t="s">
        <v>410</v>
      </c>
      <c r="D2479" s="532" t="s">
        <v>471</v>
      </c>
      <c r="E2479" s="533">
        <v>3530009</v>
      </c>
      <c r="F2479" s="533">
        <v>554</v>
      </c>
      <c r="G2479" s="534">
        <v>26542</v>
      </c>
      <c r="H2479" s="533">
        <v>1</v>
      </c>
      <c r="I2479" s="532" t="s">
        <v>409</v>
      </c>
      <c r="J2479" s="532" t="s">
        <v>2822</v>
      </c>
      <c r="K2479" s="535">
        <v>1078.7</v>
      </c>
      <c r="L2479" s="536"/>
      <c r="M2479" s="537" t="s">
        <v>174</v>
      </c>
      <c r="N2479" s="537" t="s">
        <v>174</v>
      </c>
      <c r="O2479" s="538">
        <f t="shared" si="39"/>
        <v>1078.7</v>
      </c>
    </row>
    <row r="2480" spans="1:15" s="225" customFormat="1" ht="47.25">
      <c r="A2480" s="532" t="s">
        <v>406</v>
      </c>
      <c r="B2480" s="533">
        <v>353</v>
      </c>
      <c r="C2480" s="532" t="s">
        <v>410</v>
      </c>
      <c r="D2480" s="532" t="s">
        <v>471</v>
      </c>
      <c r="E2480" s="533">
        <v>3530009</v>
      </c>
      <c r="F2480" s="533">
        <v>555</v>
      </c>
      <c r="G2480" s="534">
        <v>26542</v>
      </c>
      <c r="H2480" s="539"/>
      <c r="I2480" s="532" t="s">
        <v>409</v>
      </c>
      <c r="J2480" s="532" t="s">
        <v>2823</v>
      </c>
      <c r="K2480" s="535">
        <v>8168.94</v>
      </c>
      <c r="L2480" s="536"/>
      <c r="M2480" s="537" t="s">
        <v>174</v>
      </c>
      <c r="N2480" s="537" t="s">
        <v>174</v>
      </c>
      <c r="O2480" s="538">
        <f t="shared" si="39"/>
        <v>8168.94</v>
      </c>
    </row>
    <row r="2481" spans="1:15" s="225" customFormat="1" ht="47.25">
      <c r="A2481" s="532" t="s">
        <v>406</v>
      </c>
      <c r="B2481" s="533">
        <v>353</v>
      </c>
      <c r="C2481" s="532" t="s">
        <v>410</v>
      </c>
      <c r="D2481" s="532" t="s">
        <v>471</v>
      </c>
      <c r="E2481" s="533">
        <v>3530009</v>
      </c>
      <c r="F2481" s="533">
        <v>556</v>
      </c>
      <c r="G2481" s="534">
        <v>26542</v>
      </c>
      <c r="H2481" s="539"/>
      <c r="I2481" s="532" t="s">
        <v>409</v>
      </c>
      <c r="J2481" s="532" t="s">
        <v>2824</v>
      </c>
      <c r="K2481" s="535">
        <v>8388.0400000000009</v>
      </c>
      <c r="L2481" s="536"/>
      <c r="M2481" s="537" t="s">
        <v>174</v>
      </c>
      <c r="N2481" s="537" t="s">
        <v>174</v>
      </c>
      <c r="O2481" s="538">
        <f t="shared" si="39"/>
        <v>8388.0400000000009</v>
      </c>
    </row>
    <row r="2482" spans="1:15" s="225" customFormat="1" ht="47.25">
      <c r="A2482" s="532" t="s">
        <v>406</v>
      </c>
      <c r="B2482" s="533">
        <v>353</v>
      </c>
      <c r="C2482" s="532" t="s">
        <v>410</v>
      </c>
      <c r="D2482" s="532" t="s">
        <v>471</v>
      </c>
      <c r="E2482" s="533">
        <v>3530009</v>
      </c>
      <c r="F2482" s="533">
        <v>557</v>
      </c>
      <c r="G2482" s="534">
        <v>26542</v>
      </c>
      <c r="H2482" s="539"/>
      <c r="I2482" s="532" t="s">
        <v>409</v>
      </c>
      <c r="J2482" s="532" t="s">
        <v>2825</v>
      </c>
      <c r="K2482" s="535">
        <v>9669.01</v>
      </c>
      <c r="L2482" s="536"/>
      <c r="M2482" s="537" t="s">
        <v>174</v>
      </c>
      <c r="N2482" s="537" t="s">
        <v>174</v>
      </c>
      <c r="O2482" s="538">
        <f t="shared" si="39"/>
        <v>9669.01</v>
      </c>
    </row>
    <row r="2483" spans="1:15" s="225" customFormat="1" ht="63">
      <c r="A2483" s="532" t="s">
        <v>406</v>
      </c>
      <c r="B2483" s="533">
        <v>353</v>
      </c>
      <c r="C2483" s="532" t="s">
        <v>410</v>
      </c>
      <c r="D2483" s="532" t="s">
        <v>471</v>
      </c>
      <c r="E2483" s="533">
        <v>3530009</v>
      </c>
      <c r="F2483" s="533">
        <v>559</v>
      </c>
      <c r="G2483" s="534">
        <v>26542</v>
      </c>
      <c r="H2483" s="539"/>
      <c r="I2483" s="532" t="s">
        <v>409</v>
      </c>
      <c r="J2483" s="532" t="s">
        <v>2826</v>
      </c>
      <c r="K2483" s="535">
        <v>3528.26</v>
      </c>
      <c r="L2483" s="536"/>
      <c r="M2483" s="537" t="s">
        <v>174</v>
      </c>
      <c r="N2483" s="537" t="s">
        <v>174</v>
      </c>
      <c r="O2483" s="538">
        <f t="shared" si="39"/>
        <v>3528.26</v>
      </c>
    </row>
    <row r="2484" spans="1:15" s="225" customFormat="1" ht="47.25">
      <c r="A2484" s="532" t="s">
        <v>406</v>
      </c>
      <c r="B2484" s="533">
        <v>353</v>
      </c>
      <c r="C2484" s="532" t="s">
        <v>410</v>
      </c>
      <c r="D2484" s="532" t="s">
        <v>471</v>
      </c>
      <c r="E2484" s="533">
        <v>3530009</v>
      </c>
      <c r="F2484" s="533">
        <v>560</v>
      </c>
      <c r="G2484" s="534">
        <v>26542</v>
      </c>
      <c r="H2484" s="539"/>
      <c r="I2484" s="532" t="s">
        <v>409</v>
      </c>
      <c r="J2484" s="532" t="s">
        <v>2827</v>
      </c>
      <c r="K2484" s="535">
        <v>9551.0300000000007</v>
      </c>
      <c r="L2484" s="536"/>
      <c r="M2484" s="537" t="s">
        <v>174</v>
      </c>
      <c r="N2484" s="537" t="s">
        <v>174</v>
      </c>
      <c r="O2484" s="538">
        <f t="shared" si="39"/>
        <v>9551.0300000000007</v>
      </c>
    </row>
    <row r="2485" spans="1:15" s="225" customFormat="1" ht="47.25">
      <c r="A2485" s="532" t="s">
        <v>406</v>
      </c>
      <c r="B2485" s="533">
        <v>353</v>
      </c>
      <c r="C2485" s="532" t="s">
        <v>410</v>
      </c>
      <c r="D2485" s="532" t="s">
        <v>471</v>
      </c>
      <c r="E2485" s="533">
        <v>3530009</v>
      </c>
      <c r="F2485" s="533">
        <v>561</v>
      </c>
      <c r="G2485" s="534">
        <v>26542</v>
      </c>
      <c r="H2485" s="539"/>
      <c r="I2485" s="532" t="s">
        <v>409</v>
      </c>
      <c r="J2485" s="532" t="s">
        <v>2828</v>
      </c>
      <c r="K2485" s="535">
        <v>78.66</v>
      </c>
      <c r="L2485" s="536"/>
      <c r="M2485" s="537" t="s">
        <v>174</v>
      </c>
      <c r="N2485" s="537" t="s">
        <v>174</v>
      </c>
      <c r="O2485" s="538">
        <f t="shared" si="39"/>
        <v>78.66</v>
      </c>
    </row>
    <row r="2486" spans="1:15" s="225" customFormat="1" ht="47.25">
      <c r="A2486" s="532" t="s">
        <v>406</v>
      </c>
      <c r="B2486" s="533">
        <v>353</v>
      </c>
      <c r="C2486" s="532" t="s">
        <v>410</v>
      </c>
      <c r="D2486" s="532" t="s">
        <v>471</v>
      </c>
      <c r="E2486" s="533">
        <v>3530009</v>
      </c>
      <c r="F2486" s="533">
        <v>562</v>
      </c>
      <c r="G2486" s="534">
        <v>26542</v>
      </c>
      <c r="H2486" s="539"/>
      <c r="I2486" s="532" t="s">
        <v>409</v>
      </c>
      <c r="J2486" s="532" t="s">
        <v>2829</v>
      </c>
      <c r="K2486" s="535">
        <v>78.66</v>
      </c>
      <c r="L2486" s="536"/>
      <c r="M2486" s="537" t="s">
        <v>174</v>
      </c>
      <c r="N2486" s="537" t="s">
        <v>174</v>
      </c>
      <c r="O2486" s="538">
        <f t="shared" si="39"/>
        <v>78.66</v>
      </c>
    </row>
    <row r="2487" spans="1:15" s="225" customFormat="1" ht="63">
      <c r="A2487" s="532" t="s">
        <v>406</v>
      </c>
      <c r="B2487" s="533">
        <v>353</v>
      </c>
      <c r="C2487" s="532" t="s">
        <v>410</v>
      </c>
      <c r="D2487" s="532" t="s">
        <v>471</v>
      </c>
      <c r="E2487" s="533">
        <v>3530009</v>
      </c>
      <c r="F2487" s="533">
        <v>563</v>
      </c>
      <c r="G2487" s="534">
        <v>26542</v>
      </c>
      <c r="H2487" s="539"/>
      <c r="I2487" s="532" t="s">
        <v>409</v>
      </c>
      <c r="J2487" s="532" t="s">
        <v>2830</v>
      </c>
      <c r="K2487" s="535">
        <v>157.31</v>
      </c>
      <c r="L2487" s="536"/>
      <c r="M2487" s="537" t="s">
        <v>174</v>
      </c>
      <c r="N2487" s="537" t="s">
        <v>174</v>
      </c>
      <c r="O2487" s="538">
        <f t="shared" si="39"/>
        <v>157.31</v>
      </c>
    </row>
    <row r="2488" spans="1:15" s="225" customFormat="1" ht="47.25">
      <c r="A2488" s="532" t="s">
        <v>406</v>
      </c>
      <c r="B2488" s="533">
        <v>353</v>
      </c>
      <c r="C2488" s="532" t="s">
        <v>410</v>
      </c>
      <c r="D2488" s="532" t="s">
        <v>471</v>
      </c>
      <c r="E2488" s="533">
        <v>3530009</v>
      </c>
      <c r="F2488" s="533">
        <v>564</v>
      </c>
      <c r="G2488" s="534">
        <v>26542</v>
      </c>
      <c r="H2488" s="539"/>
      <c r="I2488" s="532" t="s">
        <v>409</v>
      </c>
      <c r="J2488" s="532" t="s">
        <v>2831</v>
      </c>
      <c r="K2488" s="535">
        <v>440.47</v>
      </c>
      <c r="L2488" s="536"/>
      <c r="M2488" s="537" t="s">
        <v>174</v>
      </c>
      <c r="N2488" s="537" t="s">
        <v>174</v>
      </c>
      <c r="O2488" s="538">
        <f t="shared" si="39"/>
        <v>440.47</v>
      </c>
    </row>
    <row r="2489" spans="1:15" s="225" customFormat="1" ht="47.25">
      <c r="A2489" s="532" t="s">
        <v>406</v>
      </c>
      <c r="B2489" s="533">
        <v>353</v>
      </c>
      <c r="C2489" s="532" t="s">
        <v>410</v>
      </c>
      <c r="D2489" s="532" t="s">
        <v>471</v>
      </c>
      <c r="E2489" s="533">
        <v>3530009</v>
      </c>
      <c r="F2489" s="533">
        <v>565</v>
      </c>
      <c r="G2489" s="534">
        <v>26542</v>
      </c>
      <c r="H2489" s="543"/>
      <c r="I2489" s="532" t="s">
        <v>409</v>
      </c>
      <c r="J2489" s="532" t="s">
        <v>2832</v>
      </c>
      <c r="K2489" s="535">
        <v>497.78</v>
      </c>
      <c r="L2489" s="536"/>
      <c r="M2489" s="537" t="s">
        <v>174</v>
      </c>
      <c r="N2489" s="537" t="s">
        <v>174</v>
      </c>
      <c r="O2489" s="538">
        <f t="shared" si="39"/>
        <v>497.78</v>
      </c>
    </row>
    <row r="2490" spans="1:15" s="225" customFormat="1" ht="47.25">
      <c r="A2490" s="532" t="s">
        <v>406</v>
      </c>
      <c r="B2490" s="533">
        <v>353</v>
      </c>
      <c r="C2490" s="532" t="s">
        <v>410</v>
      </c>
      <c r="D2490" s="532" t="s">
        <v>471</v>
      </c>
      <c r="E2490" s="533">
        <v>3530009</v>
      </c>
      <c r="F2490" s="533">
        <v>566</v>
      </c>
      <c r="G2490" s="534">
        <v>26542</v>
      </c>
      <c r="H2490" s="542">
        <v>1</v>
      </c>
      <c r="I2490" s="532" t="s">
        <v>409</v>
      </c>
      <c r="J2490" s="532" t="s">
        <v>2833</v>
      </c>
      <c r="K2490" s="535">
        <v>1314.67</v>
      </c>
      <c r="L2490" s="536"/>
      <c r="M2490" s="537" t="s">
        <v>174</v>
      </c>
      <c r="N2490" s="537" t="s">
        <v>174</v>
      </c>
      <c r="O2490" s="538">
        <f t="shared" si="39"/>
        <v>1314.67</v>
      </c>
    </row>
    <row r="2491" spans="1:15" s="225" customFormat="1" ht="47.25">
      <c r="A2491" s="532" t="s">
        <v>406</v>
      </c>
      <c r="B2491" s="533">
        <v>353</v>
      </c>
      <c r="C2491" s="532" t="s">
        <v>410</v>
      </c>
      <c r="D2491" s="532" t="s">
        <v>471</v>
      </c>
      <c r="E2491" s="533">
        <v>3530009</v>
      </c>
      <c r="F2491" s="533">
        <v>567</v>
      </c>
      <c r="G2491" s="534">
        <v>26542</v>
      </c>
      <c r="H2491" s="533">
        <v>1</v>
      </c>
      <c r="I2491" s="532" t="s">
        <v>409</v>
      </c>
      <c r="J2491" s="532" t="s">
        <v>2834</v>
      </c>
      <c r="K2491" s="535">
        <v>1679.86</v>
      </c>
      <c r="L2491" s="536"/>
      <c r="M2491" s="537" t="s">
        <v>174</v>
      </c>
      <c r="N2491" s="537" t="s">
        <v>174</v>
      </c>
      <c r="O2491" s="538">
        <f t="shared" si="39"/>
        <v>1679.86</v>
      </c>
    </row>
    <row r="2492" spans="1:15" s="225" customFormat="1" ht="47.25">
      <c r="A2492" s="532" t="s">
        <v>406</v>
      </c>
      <c r="B2492" s="533">
        <v>353</v>
      </c>
      <c r="C2492" s="532" t="s">
        <v>410</v>
      </c>
      <c r="D2492" s="532" t="s">
        <v>471</v>
      </c>
      <c r="E2492" s="533">
        <v>3530009</v>
      </c>
      <c r="F2492" s="533">
        <v>568</v>
      </c>
      <c r="G2492" s="534">
        <v>26542</v>
      </c>
      <c r="H2492" s="533">
        <v>1</v>
      </c>
      <c r="I2492" s="532" t="s">
        <v>409</v>
      </c>
      <c r="J2492" s="532" t="s">
        <v>2835</v>
      </c>
      <c r="K2492" s="535">
        <v>1719.18</v>
      </c>
      <c r="L2492" s="536"/>
      <c r="M2492" s="537" t="s">
        <v>174</v>
      </c>
      <c r="N2492" s="537" t="s">
        <v>174</v>
      </c>
      <c r="O2492" s="538">
        <f t="shared" si="39"/>
        <v>1719.18</v>
      </c>
    </row>
    <row r="2493" spans="1:15" s="225" customFormat="1" ht="47.25">
      <c r="A2493" s="532" t="s">
        <v>406</v>
      </c>
      <c r="B2493" s="533">
        <v>353</v>
      </c>
      <c r="C2493" s="532" t="s">
        <v>410</v>
      </c>
      <c r="D2493" s="532" t="s">
        <v>471</v>
      </c>
      <c r="E2493" s="533">
        <v>3530009</v>
      </c>
      <c r="F2493" s="533">
        <v>569</v>
      </c>
      <c r="G2493" s="534">
        <v>26542</v>
      </c>
      <c r="H2493" s="533">
        <v>1</v>
      </c>
      <c r="I2493" s="532" t="s">
        <v>409</v>
      </c>
      <c r="J2493" s="532" t="s">
        <v>2836</v>
      </c>
      <c r="K2493" s="535">
        <v>1809.08</v>
      </c>
      <c r="L2493" s="536"/>
      <c r="M2493" s="537" t="s">
        <v>174</v>
      </c>
      <c r="N2493" s="537" t="s">
        <v>174</v>
      </c>
      <c r="O2493" s="538">
        <f t="shared" si="39"/>
        <v>1809.08</v>
      </c>
    </row>
    <row r="2494" spans="1:15" s="225" customFormat="1" ht="47.25">
      <c r="A2494" s="532" t="s">
        <v>406</v>
      </c>
      <c r="B2494" s="533">
        <v>353</v>
      </c>
      <c r="C2494" s="532" t="s">
        <v>410</v>
      </c>
      <c r="D2494" s="532" t="s">
        <v>471</v>
      </c>
      <c r="E2494" s="533">
        <v>3530009</v>
      </c>
      <c r="F2494" s="533">
        <v>570</v>
      </c>
      <c r="G2494" s="534">
        <v>26542</v>
      </c>
      <c r="H2494" s="533">
        <v>1</v>
      </c>
      <c r="I2494" s="532" t="s">
        <v>409</v>
      </c>
      <c r="J2494" s="532" t="s">
        <v>2837</v>
      </c>
      <c r="K2494" s="535">
        <v>786.56</v>
      </c>
      <c r="L2494" s="536"/>
      <c r="M2494" s="537" t="s">
        <v>174</v>
      </c>
      <c r="N2494" s="537" t="s">
        <v>174</v>
      </c>
      <c r="O2494" s="538">
        <f t="shared" si="39"/>
        <v>786.56</v>
      </c>
    </row>
    <row r="2495" spans="1:15" s="225" customFormat="1" ht="47.25">
      <c r="A2495" s="532" t="s">
        <v>406</v>
      </c>
      <c r="B2495" s="533">
        <v>353</v>
      </c>
      <c r="C2495" s="532" t="s">
        <v>410</v>
      </c>
      <c r="D2495" s="532" t="s">
        <v>471</v>
      </c>
      <c r="E2495" s="533">
        <v>3530009</v>
      </c>
      <c r="F2495" s="533">
        <v>571</v>
      </c>
      <c r="G2495" s="534">
        <v>26542</v>
      </c>
      <c r="H2495" s="533">
        <v>1</v>
      </c>
      <c r="I2495" s="532" t="s">
        <v>409</v>
      </c>
      <c r="J2495" s="532" t="s">
        <v>2838</v>
      </c>
      <c r="K2495" s="535">
        <v>13933.26</v>
      </c>
      <c r="L2495" s="536"/>
      <c r="M2495" s="537" t="s">
        <v>174</v>
      </c>
      <c r="N2495" s="537" t="s">
        <v>174</v>
      </c>
      <c r="O2495" s="538">
        <f t="shared" si="39"/>
        <v>13933.26</v>
      </c>
    </row>
    <row r="2496" spans="1:15" s="225" customFormat="1" ht="47.25">
      <c r="A2496" s="532" t="s">
        <v>406</v>
      </c>
      <c r="B2496" s="533">
        <v>353</v>
      </c>
      <c r="C2496" s="532" t="s">
        <v>410</v>
      </c>
      <c r="D2496" s="532" t="s">
        <v>471</v>
      </c>
      <c r="E2496" s="533">
        <v>3530009</v>
      </c>
      <c r="F2496" s="533">
        <v>572</v>
      </c>
      <c r="G2496" s="534">
        <v>26542</v>
      </c>
      <c r="H2496" s="533">
        <v>3</v>
      </c>
      <c r="I2496" s="532" t="s">
        <v>409</v>
      </c>
      <c r="J2496" s="532" t="s">
        <v>2839</v>
      </c>
      <c r="K2496" s="535">
        <v>11562.36</v>
      </c>
      <c r="L2496" s="536"/>
      <c r="M2496" s="537" t="s">
        <v>174</v>
      </c>
      <c r="N2496" s="537" t="s">
        <v>174</v>
      </c>
      <c r="O2496" s="538">
        <f t="shared" si="39"/>
        <v>11562.36</v>
      </c>
    </row>
    <row r="2497" spans="1:15" s="225" customFormat="1" ht="47.25">
      <c r="A2497" s="532" t="s">
        <v>406</v>
      </c>
      <c r="B2497" s="533">
        <v>353</v>
      </c>
      <c r="C2497" s="532" t="s">
        <v>410</v>
      </c>
      <c r="D2497" s="532" t="s">
        <v>471</v>
      </c>
      <c r="E2497" s="533">
        <v>3530009</v>
      </c>
      <c r="F2497" s="533">
        <v>573</v>
      </c>
      <c r="G2497" s="534">
        <v>26542</v>
      </c>
      <c r="H2497" s="541">
        <v>7</v>
      </c>
      <c r="I2497" s="532" t="s">
        <v>409</v>
      </c>
      <c r="J2497" s="532" t="s">
        <v>2840</v>
      </c>
      <c r="K2497" s="535">
        <v>22151.200000000001</v>
      </c>
      <c r="L2497" s="536"/>
      <c r="M2497" s="537" t="s">
        <v>174</v>
      </c>
      <c r="N2497" s="537" t="s">
        <v>174</v>
      </c>
      <c r="O2497" s="538">
        <f t="shared" si="39"/>
        <v>22151.200000000001</v>
      </c>
    </row>
    <row r="2498" spans="1:15" s="225" customFormat="1" ht="47.25">
      <c r="A2498" s="532" t="s">
        <v>406</v>
      </c>
      <c r="B2498" s="533">
        <v>353</v>
      </c>
      <c r="C2498" s="532" t="s">
        <v>410</v>
      </c>
      <c r="D2498" s="532" t="s">
        <v>471</v>
      </c>
      <c r="E2498" s="533">
        <v>3530009</v>
      </c>
      <c r="F2498" s="533">
        <v>574</v>
      </c>
      <c r="G2498" s="534">
        <v>26542</v>
      </c>
      <c r="H2498" s="533">
        <v>3</v>
      </c>
      <c r="I2498" s="532" t="s">
        <v>409</v>
      </c>
      <c r="J2498" s="532" t="s">
        <v>2841</v>
      </c>
      <c r="K2498" s="535">
        <v>2151.79</v>
      </c>
      <c r="L2498" s="536"/>
      <c r="M2498" s="537" t="s">
        <v>174</v>
      </c>
      <c r="N2498" s="537" t="s">
        <v>174</v>
      </c>
      <c r="O2498" s="538">
        <f t="shared" si="39"/>
        <v>2151.79</v>
      </c>
    </row>
    <row r="2499" spans="1:15" s="225" customFormat="1" ht="47.25">
      <c r="A2499" s="532" t="s">
        <v>406</v>
      </c>
      <c r="B2499" s="533">
        <v>353</v>
      </c>
      <c r="C2499" s="532" t="s">
        <v>410</v>
      </c>
      <c r="D2499" s="532" t="s">
        <v>471</v>
      </c>
      <c r="E2499" s="533">
        <v>3530009</v>
      </c>
      <c r="F2499" s="533">
        <v>575</v>
      </c>
      <c r="G2499" s="534">
        <v>26542</v>
      </c>
      <c r="H2499" s="533">
        <v>6</v>
      </c>
      <c r="I2499" s="532" t="s">
        <v>409</v>
      </c>
      <c r="J2499" s="532" t="s">
        <v>2842</v>
      </c>
      <c r="K2499" s="535">
        <v>1014.08</v>
      </c>
      <c r="L2499" s="536"/>
      <c r="M2499" s="537" t="s">
        <v>174</v>
      </c>
      <c r="N2499" s="537" t="s">
        <v>174</v>
      </c>
      <c r="O2499" s="538">
        <f t="shared" si="39"/>
        <v>1014.08</v>
      </c>
    </row>
    <row r="2500" spans="1:15" s="225" customFormat="1" ht="47.25">
      <c r="A2500" s="532" t="s">
        <v>406</v>
      </c>
      <c r="B2500" s="533">
        <v>353</v>
      </c>
      <c r="C2500" s="532" t="s">
        <v>410</v>
      </c>
      <c r="D2500" s="532" t="s">
        <v>471</v>
      </c>
      <c r="E2500" s="533">
        <v>3530009</v>
      </c>
      <c r="F2500" s="533">
        <v>576</v>
      </c>
      <c r="G2500" s="534">
        <v>26542</v>
      </c>
      <c r="H2500" s="533">
        <v>3</v>
      </c>
      <c r="I2500" s="532" t="s">
        <v>409</v>
      </c>
      <c r="J2500" s="532" t="s">
        <v>2843</v>
      </c>
      <c r="K2500" s="535">
        <v>9781.3700000000008</v>
      </c>
      <c r="L2500" s="536"/>
      <c r="M2500" s="537" t="s">
        <v>174</v>
      </c>
      <c r="N2500" s="537" t="s">
        <v>174</v>
      </c>
      <c r="O2500" s="538">
        <f t="shared" si="39"/>
        <v>9781.3700000000008</v>
      </c>
    </row>
    <row r="2501" spans="1:15" s="225" customFormat="1" ht="47.25">
      <c r="A2501" s="532" t="s">
        <v>406</v>
      </c>
      <c r="B2501" s="533">
        <v>353</v>
      </c>
      <c r="C2501" s="532" t="s">
        <v>410</v>
      </c>
      <c r="D2501" s="532" t="s">
        <v>471</v>
      </c>
      <c r="E2501" s="533">
        <v>3530009</v>
      </c>
      <c r="F2501" s="533">
        <v>578</v>
      </c>
      <c r="G2501" s="534">
        <v>26542</v>
      </c>
      <c r="H2501" s="533">
        <v>1</v>
      </c>
      <c r="I2501" s="532" t="s">
        <v>409</v>
      </c>
      <c r="J2501" s="532" t="s">
        <v>2844</v>
      </c>
      <c r="K2501" s="535">
        <v>10670.71</v>
      </c>
      <c r="L2501" s="536"/>
      <c r="M2501" s="537" t="s">
        <v>174</v>
      </c>
      <c r="N2501" s="537" t="s">
        <v>174</v>
      </c>
      <c r="O2501" s="538">
        <f t="shared" si="39"/>
        <v>10670.71</v>
      </c>
    </row>
    <row r="2502" spans="1:15" s="225" customFormat="1" ht="47.25">
      <c r="A2502" s="532" t="s">
        <v>406</v>
      </c>
      <c r="B2502" s="533">
        <v>353</v>
      </c>
      <c r="C2502" s="532" t="s">
        <v>410</v>
      </c>
      <c r="D2502" s="532" t="s">
        <v>471</v>
      </c>
      <c r="E2502" s="533">
        <v>3530009</v>
      </c>
      <c r="F2502" s="533">
        <v>579</v>
      </c>
      <c r="G2502" s="534">
        <v>26542</v>
      </c>
      <c r="H2502" s="533">
        <v>1</v>
      </c>
      <c r="I2502" s="532" t="s">
        <v>409</v>
      </c>
      <c r="J2502" s="532" t="s">
        <v>2845</v>
      </c>
      <c r="K2502" s="535">
        <v>17494.37</v>
      </c>
      <c r="L2502" s="536"/>
      <c r="M2502" s="537" t="s">
        <v>174</v>
      </c>
      <c r="N2502" s="537" t="s">
        <v>174</v>
      </c>
      <c r="O2502" s="538">
        <f t="shared" si="39"/>
        <v>17494.37</v>
      </c>
    </row>
    <row r="2503" spans="1:15" s="225" customFormat="1" ht="63">
      <c r="A2503" s="532" t="s">
        <v>406</v>
      </c>
      <c r="B2503" s="533">
        <v>353</v>
      </c>
      <c r="C2503" s="532" t="s">
        <v>410</v>
      </c>
      <c r="D2503" s="532" t="s">
        <v>471</v>
      </c>
      <c r="E2503" s="533">
        <v>3530009</v>
      </c>
      <c r="F2503" s="533">
        <v>580</v>
      </c>
      <c r="G2503" s="534">
        <v>26542</v>
      </c>
      <c r="H2503" s="533">
        <v>2</v>
      </c>
      <c r="I2503" s="532" t="s">
        <v>409</v>
      </c>
      <c r="J2503" s="532" t="s">
        <v>2846</v>
      </c>
      <c r="K2503" s="535">
        <v>5168.79</v>
      </c>
      <c r="L2503" s="536"/>
      <c r="M2503" s="537" t="s">
        <v>174</v>
      </c>
      <c r="N2503" s="537" t="s">
        <v>174</v>
      </c>
      <c r="O2503" s="538">
        <f t="shared" si="39"/>
        <v>5168.79</v>
      </c>
    </row>
    <row r="2504" spans="1:15" s="225" customFormat="1" ht="63">
      <c r="A2504" s="532" t="s">
        <v>406</v>
      </c>
      <c r="B2504" s="533">
        <v>353</v>
      </c>
      <c r="C2504" s="532" t="s">
        <v>410</v>
      </c>
      <c r="D2504" s="532" t="s">
        <v>471</v>
      </c>
      <c r="E2504" s="533">
        <v>3530009</v>
      </c>
      <c r="F2504" s="533">
        <v>581</v>
      </c>
      <c r="G2504" s="534">
        <v>26542</v>
      </c>
      <c r="H2504" s="533">
        <v>1</v>
      </c>
      <c r="I2504" s="532" t="s">
        <v>409</v>
      </c>
      <c r="J2504" s="532" t="s">
        <v>2847</v>
      </c>
      <c r="K2504" s="535">
        <v>3236.11</v>
      </c>
      <c r="L2504" s="536"/>
      <c r="M2504" s="537" t="s">
        <v>174</v>
      </c>
      <c r="N2504" s="537" t="s">
        <v>174</v>
      </c>
      <c r="O2504" s="538">
        <f t="shared" si="39"/>
        <v>3236.11</v>
      </c>
    </row>
    <row r="2505" spans="1:15" s="225" customFormat="1" ht="47.25">
      <c r="A2505" s="532" t="s">
        <v>406</v>
      </c>
      <c r="B2505" s="533">
        <v>353</v>
      </c>
      <c r="C2505" s="532" t="s">
        <v>410</v>
      </c>
      <c r="D2505" s="532" t="s">
        <v>471</v>
      </c>
      <c r="E2505" s="533">
        <v>3530009</v>
      </c>
      <c r="F2505" s="533">
        <v>582</v>
      </c>
      <c r="G2505" s="534">
        <v>26542</v>
      </c>
      <c r="H2505" s="533">
        <v>2</v>
      </c>
      <c r="I2505" s="532" t="s">
        <v>409</v>
      </c>
      <c r="J2505" s="532" t="s">
        <v>2848</v>
      </c>
      <c r="K2505" s="535">
        <v>1048.3699999999999</v>
      </c>
      <c r="L2505" s="536"/>
      <c r="M2505" s="537" t="s">
        <v>174</v>
      </c>
      <c r="N2505" s="537" t="s">
        <v>174</v>
      </c>
      <c r="O2505" s="538">
        <f t="shared" si="39"/>
        <v>1048.3699999999999</v>
      </c>
    </row>
    <row r="2506" spans="1:15" s="225" customFormat="1" ht="47.25">
      <c r="A2506" s="532" t="s">
        <v>406</v>
      </c>
      <c r="B2506" s="533">
        <v>353</v>
      </c>
      <c r="C2506" s="532" t="s">
        <v>410</v>
      </c>
      <c r="D2506" s="532" t="s">
        <v>471</v>
      </c>
      <c r="E2506" s="533">
        <v>3530009</v>
      </c>
      <c r="F2506" s="533">
        <v>583</v>
      </c>
      <c r="G2506" s="534">
        <v>26542</v>
      </c>
      <c r="H2506" s="533">
        <v>1</v>
      </c>
      <c r="I2506" s="532" t="s">
        <v>409</v>
      </c>
      <c r="J2506" s="532" t="s">
        <v>2849</v>
      </c>
      <c r="K2506" s="535">
        <v>1679.86</v>
      </c>
      <c r="L2506" s="536"/>
      <c r="M2506" s="537" t="s">
        <v>174</v>
      </c>
      <c r="N2506" s="537" t="s">
        <v>174</v>
      </c>
      <c r="O2506" s="538">
        <f t="shared" si="39"/>
        <v>1679.86</v>
      </c>
    </row>
    <row r="2507" spans="1:15" s="225" customFormat="1" ht="47.25">
      <c r="A2507" s="532" t="s">
        <v>406</v>
      </c>
      <c r="B2507" s="533">
        <v>353</v>
      </c>
      <c r="C2507" s="532" t="s">
        <v>410</v>
      </c>
      <c r="D2507" s="532" t="s">
        <v>471</v>
      </c>
      <c r="E2507" s="533">
        <v>3530009</v>
      </c>
      <c r="F2507" s="533">
        <v>584</v>
      </c>
      <c r="G2507" s="534">
        <v>26542</v>
      </c>
      <c r="H2507" s="533">
        <v>2</v>
      </c>
      <c r="I2507" s="532" t="s">
        <v>409</v>
      </c>
      <c r="J2507" s="532" t="s">
        <v>2850</v>
      </c>
      <c r="K2507" s="535">
        <v>3331.62</v>
      </c>
      <c r="L2507" s="536"/>
      <c r="M2507" s="537" t="s">
        <v>174</v>
      </c>
      <c r="N2507" s="537" t="s">
        <v>174</v>
      </c>
      <c r="O2507" s="538">
        <f t="shared" si="39"/>
        <v>3331.62</v>
      </c>
    </row>
    <row r="2508" spans="1:15" s="225" customFormat="1" ht="47.25">
      <c r="A2508" s="532" t="s">
        <v>406</v>
      </c>
      <c r="B2508" s="533">
        <v>353</v>
      </c>
      <c r="C2508" s="532" t="s">
        <v>410</v>
      </c>
      <c r="D2508" s="532" t="s">
        <v>471</v>
      </c>
      <c r="E2508" s="533">
        <v>3530009</v>
      </c>
      <c r="F2508" s="533">
        <v>7784</v>
      </c>
      <c r="G2508" s="534">
        <v>26542</v>
      </c>
      <c r="H2508" s="541">
        <v>1</v>
      </c>
      <c r="I2508" s="532" t="s">
        <v>409</v>
      </c>
      <c r="J2508" s="532" t="s">
        <v>2851</v>
      </c>
      <c r="K2508" s="535">
        <v>151.69</v>
      </c>
      <c r="L2508" s="536"/>
      <c r="M2508" s="537" t="s">
        <v>174</v>
      </c>
      <c r="N2508" s="537" t="s">
        <v>174</v>
      </c>
      <c r="O2508" s="538">
        <f t="shared" si="39"/>
        <v>151.69</v>
      </c>
    </row>
    <row r="2509" spans="1:15" s="225" customFormat="1" ht="47.25">
      <c r="A2509" s="532" t="s">
        <v>406</v>
      </c>
      <c r="B2509" s="533">
        <v>353</v>
      </c>
      <c r="C2509" s="532" t="s">
        <v>410</v>
      </c>
      <c r="D2509" s="532" t="s">
        <v>471</v>
      </c>
      <c r="E2509" s="533">
        <v>3530009</v>
      </c>
      <c r="F2509" s="533">
        <v>13494</v>
      </c>
      <c r="G2509" s="534">
        <v>40178</v>
      </c>
      <c r="H2509" s="533">
        <v>1</v>
      </c>
      <c r="I2509" s="532" t="s">
        <v>409</v>
      </c>
      <c r="J2509" s="532" t="s">
        <v>2852</v>
      </c>
      <c r="K2509" s="535">
        <v>94360.16</v>
      </c>
      <c r="L2509" s="536"/>
      <c r="M2509" s="537" t="s">
        <v>174</v>
      </c>
      <c r="N2509" s="537" t="s">
        <v>174</v>
      </c>
      <c r="O2509" s="538">
        <f t="shared" si="39"/>
        <v>94360.16</v>
      </c>
    </row>
    <row r="2510" spans="1:15" s="225" customFormat="1" ht="63">
      <c r="A2510" s="532" t="s">
        <v>406</v>
      </c>
      <c r="B2510" s="533">
        <v>353</v>
      </c>
      <c r="C2510" s="532" t="s">
        <v>410</v>
      </c>
      <c r="D2510" s="532" t="s">
        <v>471</v>
      </c>
      <c r="E2510" s="533">
        <v>3530009</v>
      </c>
      <c r="F2510" s="533">
        <v>13495</v>
      </c>
      <c r="G2510" s="534">
        <v>40178</v>
      </c>
      <c r="H2510" s="533">
        <v>1</v>
      </c>
      <c r="I2510" s="532" t="s">
        <v>409</v>
      </c>
      <c r="J2510" s="532" t="s">
        <v>2853</v>
      </c>
      <c r="K2510" s="535">
        <v>16682.8</v>
      </c>
      <c r="L2510" s="536"/>
      <c r="M2510" s="537" t="s">
        <v>174</v>
      </c>
      <c r="N2510" s="537" t="s">
        <v>174</v>
      </c>
      <c r="O2510" s="538">
        <f t="shared" si="39"/>
        <v>16682.8</v>
      </c>
    </row>
    <row r="2511" spans="1:15" s="225" customFormat="1" ht="63">
      <c r="A2511" s="532" t="s">
        <v>406</v>
      </c>
      <c r="B2511" s="533">
        <v>353</v>
      </c>
      <c r="C2511" s="532" t="s">
        <v>410</v>
      </c>
      <c r="D2511" s="532" t="s">
        <v>471</v>
      </c>
      <c r="E2511" s="533">
        <v>3530009</v>
      </c>
      <c r="F2511" s="533">
        <v>13720</v>
      </c>
      <c r="G2511" s="534">
        <v>40908</v>
      </c>
      <c r="H2511" s="533">
        <v>1</v>
      </c>
      <c r="I2511" s="532" t="s">
        <v>409</v>
      </c>
      <c r="J2511" s="532" t="s">
        <v>2854</v>
      </c>
      <c r="K2511" s="535">
        <v>67641.37</v>
      </c>
      <c r="L2511" s="536"/>
      <c r="M2511" s="537" t="s">
        <v>174</v>
      </c>
      <c r="N2511" s="537" t="s">
        <v>174</v>
      </c>
      <c r="O2511" s="538">
        <f t="shared" si="39"/>
        <v>67641.37</v>
      </c>
    </row>
    <row r="2512" spans="1:15" s="225" customFormat="1" ht="47.25">
      <c r="A2512" s="532" t="s">
        <v>406</v>
      </c>
      <c r="B2512" s="533">
        <v>353</v>
      </c>
      <c r="C2512" s="532" t="s">
        <v>410</v>
      </c>
      <c r="D2512" s="532" t="s">
        <v>2855</v>
      </c>
      <c r="E2512" s="533">
        <v>3530010</v>
      </c>
      <c r="F2512" s="533">
        <v>585</v>
      </c>
      <c r="G2512" s="534">
        <v>28794</v>
      </c>
      <c r="H2512" s="539"/>
      <c r="I2512" s="532" t="s">
        <v>409</v>
      </c>
      <c r="J2512" s="532" t="s">
        <v>1706</v>
      </c>
      <c r="K2512" s="535">
        <v>704.39</v>
      </c>
      <c r="L2512" s="536"/>
      <c r="M2512" s="537" t="s">
        <v>174</v>
      </c>
      <c r="N2512" s="537" t="s">
        <v>174</v>
      </c>
      <c r="O2512" s="538">
        <f t="shared" si="39"/>
        <v>704.39</v>
      </c>
    </row>
    <row r="2513" spans="1:15" s="225" customFormat="1" ht="47.25">
      <c r="A2513" s="532" t="s">
        <v>406</v>
      </c>
      <c r="B2513" s="533">
        <v>353</v>
      </c>
      <c r="C2513" s="532" t="s">
        <v>410</v>
      </c>
      <c r="D2513" s="532" t="s">
        <v>2855</v>
      </c>
      <c r="E2513" s="533">
        <v>3530010</v>
      </c>
      <c r="F2513" s="533">
        <v>586</v>
      </c>
      <c r="G2513" s="534">
        <v>28794</v>
      </c>
      <c r="H2513" s="533">
        <v>1</v>
      </c>
      <c r="I2513" s="532" t="s">
        <v>409</v>
      </c>
      <c r="J2513" s="532" t="s">
        <v>2856</v>
      </c>
      <c r="K2513" s="535">
        <v>602.02</v>
      </c>
      <c r="L2513" s="536"/>
      <c r="M2513" s="537" t="s">
        <v>174</v>
      </c>
      <c r="N2513" s="537" t="s">
        <v>174</v>
      </c>
      <c r="O2513" s="538">
        <f t="shared" si="39"/>
        <v>602.02</v>
      </c>
    </row>
    <row r="2514" spans="1:15" s="225" customFormat="1" ht="47.25">
      <c r="A2514" s="532" t="s">
        <v>406</v>
      </c>
      <c r="B2514" s="533">
        <v>353</v>
      </c>
      <c r="C2514" s="532" t="s">
        <v>410</v>
      </c>
      <c r="D2514" s="532" t="s">
        <v>2855</v>
      </c>
      <c r="E2514" s="533">
        <v>3530010</v>
      </c>
      <c r="F2514" s="533">
        <v>587</v>
      </c>
      <c r="G2514" s="534">
        <v>28794</v>
      </c>
      <c r="H2514" s="533">
        <v>1</v>
      </c>
      <c r="I2514" s="532" t="s">
        <v>409</v>
      </c>
      <c r="J2514" s="532" t="s">
        <v>2857</v>
      </c>
      <c r="K2514" s="535">
        <v>2561.96</v>
      </c>
      <c r="L2514" s="536"/>
      <c r="M2514" s="537" t="s">
        <v>174</v>
      </c>
      <c r="N2514" s="537" t="s">
        <v>174</v>
      </c>
      <c r="O2514" s="538">
        <f t="shared" si="39"/>
        <v>2561.96</v>
      </c>
    </row>
    <row r="2515" spans="1:15" s="225" customFormat="1" ht="47.25">
      <c r="A2515" s="532" t="s">
        <v>406</v>
      </c>
      <c r="B2515" s="533">
        <v>353</v>
      </c>
      <c r="C2515" s="532" t="s">
        <v>410</v>
      </c>
      <c r="D2515" s="532" t="s">
        <v>2855</v>
      </c>
      <c r="E2515" s="533">
        <v>3530010</v>
      </c>
      <c r="F2515" s="533">
        <v>588</v>
      </c>
      <c r="G2515" s="534">
        <v>28794</v>
      </c>
      <c r="H2515" s="539"/>
      <c r="I2515" s="532" t="s">
        <v>409</v>
      </c>
      <c r="J2515" s="532" t="s">
        <v>1701</v>
      </c>
      <c r="K2515" s="535">
        <v>1642.63</v>
      </c>
      <c r="L2515" s="536"/>
      <c r="M2515" s="537" t="s">
        <v>174</v>
      </c>
      <c r="N2515" s="537" t="s">
        <v>174</v>
      </c>
      <c r="O2515" s="538">
        <f t="shared" si="39"/>
        <v>1642.63</v>
      </c>
    </row>
    <row r="2516" spans="1:15" s="225" customFormat="1" ht="47.25">
      <c r="A2516" s="532" t="s">
        <v>406</v>
      </c>
      <c r="B2516" s="533">
        <v>353</v>
      </c>
      <c r="C2516" s="532" t="s">
        <v>410</v>
      </c>
      <c r="D2516" s="532" t="s">
        <v>2855</v>
      </c>
      <c r="E2516" s="533">
        <v>3530010</v>
      </c>
      <c r="F2516" s="533">
        <v>589</v>
      </c>
      <c r="G2516" s="534">
        <v>28794</v>
      </c>
      <c r="H2516" s="539"/>
      <c r="I2516" s="532" t="s">
        <v>409</v>
      </c>
      <c r="J2516" s="532" t="s">
        <v>2858</v>
      </c>
      <c r="K2516" s="535">
        <v>3975.64</v>
      </c>
      <c r="L2516" s="536"/>
      <c r="M2516" s="537" t="s">
        <v>174</v>
      </c>
      <c r="N2516" s="537" t="s">
        <v>174</v>
      </c>
      <c r="O2516" s="538">
        <f t="shared" ref="O2516:O2579" si="40">IF(L2516&lt;&gt;0,11.5/24*L2516,K2516)</f>
        <v>3975.64</v>
      </c>
    </row>
    <row r="2517" spans="1:15" s="225" customFormat="1" ht="47.25">
      <c r="A2517" s="532" t="s">
        <v>406</v>
      </c>
      <c r="B2517" s="533">
        <v>353</v>
      </c>
      <c r="C2517" s="532" t="s">
        <v>410</v>
      </c>
      <c r="D2517" s="532" t="s">
        <v>2855</v>
      </c>
      <c r="E2517" s="533">
        <v>3530010</v>
      </c>
      <c r="F2517" s="533">
        <v>590</v>
      </c>
      <c r="G2517" s="534">
        <v>28794</v>
      </c>
      <c r="H2517" s="539"/>
      <c r="I2517" s="532" t="s">
        <v>409</v>
      </c>
      <c r="J2517" s="532" t="s">
        <v>2859</v>
      </c>
      <c r="K2517" s="535">
        <v>4107.49</v>
      </c>
      <c r="L2517" s="536"/>
      <c r="M2517" s="537" t="s">
        <v>174</v>
      </c>
      <c r="N2517" s="537" t="s">
        <v>174</v>
      </c>
      <c r="O2517" s="538">
        <f t="shared" si="40"/>
        <v>4107.49</v>
      </c>
    </row>
    <row r="2518" spans="1:15" s="225" customFormat="1" ht="47.25">
      <c r="A2518" s="532" t="s">
        <v>406</v>
      </c>
      <c r="B2518" s="533">
        <v>353</v>
      </c>
      <c r="C2518" s="532" t="s">
        <v>410</v>
      </c>
      <c r="D2518" s="532" t="s">
        <v>2855</v>
      </c>
      <c r="E2518" s="533">
        <v>3530010</v>
      </c>
      <c r="F2518" s="533">
        <v>591</v>
      </c>
      <c r="G2518" s="534">
        <v>28794</v>
      </c>
      <c r="H2518" s="539"/>
      <c r="I2518" s="532" t="s">
        <v>409</v>
      </c>
      <c r="J2518" s="532" t="s">
        <v>1710</v>
      </c>
      <c r="K2518" s="535">
        <v>949.71</v>
      </c>
      <c r="L2518" s="536"/>
      <c r="M2518" s="537" t="s">
        <v>174</v>
      </c>
      <c r="N2518" s="537" t="s">
        <v>174</v>
      </c>
      <c r="O2518" s="538">
        <f t="shared" si="40"/>
        <v>949.71</v>
      </c>
    </row>
    <row r="2519" spans="1:15" s="225" customFormat="1" ht="47.25">
      <c r="A2519" s="532" t="s">
        <v>406</v>
      </c>
      <c r="B2519" s="533">
        <v>353</v>
      </c>
      <c r="C2519" s="532" t="s">
        <v>410</v>
      </c>
      <c r="D2519" s="532" t="s">
        <v>2855</v>
      </c>
      <c r="E2519" s="533">
        <v>3530010</v>
      </c>
      <c r="F2519" s="533">
        <v>592</v>
      </c>
      <c r="G2519" s="534">
        <v>28794</v>
      </c>
      <c r="H2519" s="533">
        <v>6</v>
      </c>
      <c r="I2519" s="532" t="s">
        <v>409</v>
      </c>
      <c r="J2519" s="532" t="s">
        <v>2860</v>
      </c>
      <c r="K2519" s="535">
        <v>795.12</v>
      </c>
      <c r="L2519" s="536"/>
      <c r="M2519" s="537" t="s">
        <v>174</v>
      </c>
      <c r="N2519" s="537" t="s">
        <v>174</v>
      </c>
      <c r="O2519" s="538">
        <f t="shared" si="40"/>
        <v>795.12</v>
      </c>
    </row>
    <row r="2520" spans="1:15" s="225" customFormat="1" ht="47.25">
      <c r="A2520" s="532" t="s">
        <v>406</v>
      </c>
      <c r="B2520" s="533">
        <v>353</v>
      </c>
      <c r="C2520" s="532" t="s">
        <v>410</v>
      </c>
      <c r="D2520" s="532" t="s">
        <v>2855</v>
      </c>
      <c r="E2520" s="533">
        <v>3530010</v>
      </c>
      <c r="F2520" s="533">
        <v>593</v>
      </c>
      <c r="G2520" s="534">
        <v>28794</v>
      </c>
      <c r="H2520" s="533">
        <v>12</v>
      </c>
      <c r="I2520" s="532" t="s">
        <v>409</v>
      </c>
      <c r="J2520" s="532" t="s">
        <v>2861</v>
      </c>
      <c r="K2520" s="535">
        <v>1621.41</v>
      </c>
      <c r="L2520" s="536"/>
      <c r="M2520" s="537" t="s">
        <v>174</v>
      </c>
      <c r="N2520" s="537" t="s">
        <v>174</v>
      </c>
      <c r="O2520" s="538">
        <f t="shared" si="40"/>
        <v>1621.41</v>
      </c>
    </row>
    <row r="2521" spans="1:15" s="225" customFormat="1" ht="47.25">
      <c r="A2521" s="532" t="s">
        <v>406</v>
      </c>
      <c r="B2521" s="533">
        <v>353</v>
      </c>
      <c r="C2521" s="532" t="s">
        <v>410</v>
      </c>
      <c r="D2521" s="532" t="s">
        <v>2855</v>
      </c>
      <c r="E2521" s="533">
        <v>3530010</v>
      </c>
      <c r="F2521" s="533">
        <v>595</v>
      </c>
      <c r="G2521" s="534">
        <v>28794</v>
      </c>
      <c r="H2521" s="533">
        <v>1</v>
      </c>
      <c r="I2521" s="532" t="s">
        <v>409</v>
      </c>
      <c r="J2521" s="532" t="s">
        <v>2862</v>
      </c>
      <c r="K2521" s="535">
        <v>23.86</v>
      </c>
      <c r="L2521" s="536"/>
      <c r="M2521" s="537" t="s">
        <v>174</v>
      </c>
      <c r="N2521" s="537" t="s">
        <v>174</v>
      </c>
      <c r="O2521" s="538">
        <f t="shared" si="40"/>
        <v>23.86</v>
      </c>
    </row>
    <row r="2522" spans="1:15" s="225" customFormat="1" ht="47.25">
      <c r="A2522" s="532" t="s">
        <v>406</v>
      </c>
      <c r="B2522" s="533">
        <v>353</v>
      </c>
      <c r="C2522" s="532" t="s">
        <v>410</v>
      </c>
      <c r="D2522" s="532" t="s">
        <v>2855</v>
      </c>
      <c r="E2522" s="533">
        <v>3530010</v>
      </c>
      <c r="F2522" s="533">
        <v>596</v>
      </c>
      <c r="G2522" s="534">
        <v>28794</v>
      </c>
      <c r="H2522" s="539"/>
      <c r="I2522" s="532" t="s">
        <v>409</v>
      </c>
      <c r="J2522" s="532" t="s">
        <v>2863</v>
      </c>
      <c r="K2522" s="535">
        <v>8137.86</v>
      </c>
      <c r="L2522" s="536"/>
      <c r="M2522" s="537" t="s">
        <v>174</v>
      </c>
      <c r="N2522" s="537" t="s">
        <v>174</v>
      </c>
      <c r="O2522" s="538">
        <f t="shared" si="40"/>
        <v>8137.86</v>
      </c>
    </row>
    <row r="2523" spans="1:15" s="225" customFormat="1" ht="47.25">
      <c r="A2523" s="532" t="s">
        <v>406</v>
      </c>
      <c r="B2523" s="533">
        <v>353</v>
      </c>
      <c r="C2523" s="532" t="s">
        <v>410</v>
      </c>
      <c r="D2523" s="532" t="s">
        <v>2855</v>
      </c>
      <c r="E2523" s="533">
        <v>3530010</v>
      </c>
      <c r="F2523" s="533">
        <v>597</v>
      </c>
      <c r="G2523" s="534">
        <v>28794</v>
      </c>
      <c r="H2523" s="540"/>
      <c r="I2523" s="532" t="s">
        <v>409</v>
      </c>
      <c r="J2523" s="532" t="s">
        <v>1763</v>
      </c>
      <c r="K2523" s="535">
        <v>21680.33</v>
      </c>
      <c r="L2523" s="536"/>
      <c r="M2523" s="537" t="s">
        <v>174</v>
      </c>
      <c r="N2523" s="537" t="s">
        <v>174</v>
      </c>
      <c r="O2523" s="538">
        <f t="shared" si="40"/>
        <v>21680.33</v>
      </c>
    </row>
    <row r="2524" spans="1:15" s="225" customFormat="1" ht="47.25">
      <c r="A2524" s="532" t="s">
        <v>406</v>
      </c>
      <c r="B2524" s="533">
        <v>353</v>
      </c>
      <c r="C2524" s="532" t="s">
        <v>410</v>
      </c>
      <c r="D2524" s="532" t="s">
        <v>2855</v>
      </c>
      <c r="E2524" s="533">
        <v>3530010</v>
      </c>
      <c r="F2524" s="533">
        <v>599</v>
      </c>
      <c r="G2524" s="534">
        <v>28794</v>
      </c>
      <c r="H2524" s="539"/>
      <c r="I2524" s="532" t="s">
        <v>409</v>
      </c>
      <c r="J2524" s="532" t="s">
        <v>1919</v>
      </c>
      <c r="K2524" s="535">
        <v>278.72000000000003</v>
      </c>
      <c r="L2524" s="536"/>
      <c r="M2524" s="537" t="s">
        <v>174</v>
      </c>
      <c r="N2524" s="537" t="s">
        <v>174</v>
      </c>
      <c r="O2524" s="538">
        <f t="shared" si="40"/>
        <v>278.72000000000003</v>
      </c>
    </row>
    <row r="2525" spans="1:15" s="225" customFormat="1" ht="47.25">
      <c r="A2525" s="532" t="s">
        <v>406</v>
      </c>
      <c r="B2525" s="533">
        <v>353</v>
      </c>
      <c r="C2525" s="532" t="s">
        <v>410</v>
      </c>
      <c r="D2525" s="532" t="s">
        <v>2855</v>
      </c>
      <c r="E2525" s="533">
        <v>3530010</v>
      </c>
      <c r="F2525" s="533">
        <v>600</v>
      </c>
      <c r="G2525" s="534">
        <v>28794</v>
      </c>
      <c r="H2525" s="533">
        <v>1</v>
      </c>
      <c r="I2525" s="532" t="s">
        <v>409</v>
      </c>
      <c r="J2525" s="532" t="s">
        <v>2864</v>
      </c>
      <c r="K2525" s="535">
        <v>3221.69</v>
      </c>
      <c r="L2525" s="536"/>
      <c r="M2525" s="537" t="s">
        <v>174</v>
      </c>
      <c r="N2525" s="537" t="s">
        <v>174</v>
      </c>
      <c r="O2525" s="538">
        <f t="shared" si="40"/>
        <v>3221.69</v>
      </c>
    </row>
    <row r="2526" spans="1:15" s="225" customFormat="1" ht="47.25">
      <c r="A2526" s="532" t="s">
        <v>406</v>
      </c>
      <c r="B2526" s="533">
        <v>353</v>
      </c>
      <c r="C2526" s="532" t="s">
        <v>410</v>
      </c>
      <c r="D2526" s="532" t="s">
        <v>2855</v>
      </c>
      <c r="E2526" s="533">
        <v>3530010</v>
      </c>
      <c r="F2526" s="533">
        <v>601</v>
      </c>
      <c r="G2526" s="534">
        <v>28794</v>
      </c>
      <c r="H2526" s="533">
        <v>1</v>
      </c>
      <c r="I2526" s="532" t="s">
        <v>409</v>
      </c>
      <c r="J2526" s="532" t="s">
        <v>2865</v>
      </c>
      <c r="K2526" s="535">
        <v>2561.81</v>
      </c>
      <c r="L2526" s="536"/>
      <c r="M2526" s="537" t="s">
        <v>174</v>
      </c>
      <c r="N2526" s="537" t="s">
        <v>174</v>
      </c>
      <c r="O2526" s="538">
        <f t="shared" si="40"/>
        <v>2561.81</v>
      </c>
    </row>
    <row r="2527" spans="1:15" s="225" customFormat="1" ht="31.5">
      <c r="A2527" s="532" t="s">
        <v>406</v>
      </c>
      <c r="B2527" s="533">
        <v>353</v>
      </c>
      <c r="C2527" s="532" t="s">
        <v>410</v>
      </c>
      <c r="D2527" s="532" t="s">
        <v>469</v>
      </c>
      <c r="E2527" s="533">
        <v>3530012</v>
      </c>
      <c r="F2527" s="533">
        <v>622</v>
      </c>
      <c r="G2527" s="534">
        <v>26389</v>
      </c>
      <c r="H2527" s="539"/>
      <c r="I2527" s="532" t="s">
        <v>409</v>
      </c>
      <c r="J2527" s="532" t="s">
        <v>2866</v>
      </c>
      <c r="K2527" s="535">
        <v>559.24</v>
      </c>
      <c r="L2527" s="536"/>
      <c r="M2527" s="537" t="s">
        <v>174</v>
      </c>
      <c r="N2527" s="537" t="s">
        <v>174</v>
      </c>
      <c r="O2527" s="538">
        <f t="shared" si="40"/>
        <v>559.24</v>
      </c>
    </row>
    <row r="2528" spans="1:15" s="225" customFormat="1" ht="31.5">
      <c r="A2528" s="532" t="s">
        <v>406</v>
      </c>
      <c r="B2528" s="533">
        <v>353</v>
      </c>
      <c r="C2528" s="532" t="s">
        <v>410</v>
      </c>
      <c r="D2528" s="532" t="s">
        <v>469</v>
      </c>
      <c r="E2528" s="533">
        <v>3530012</v>
      </c>
      <c r="F2528" s="533">
        <v>623</v>
      </c>
      <c r="G2528" s="534">
        <v>26389</v>
      </c>
      <c r="H2528" s="539"/>
      <c r="I2528" s="532" t="s">
        <v>409</v>
      </c>
      <c r="J2528" s="532" t="s">
        <v>2867</v>
      </c>
      <c r="K2528" s="535">
        <v>34.49</v>
      </c>
      <c r="L2528" s="536"/>
      <c r="M2528" s="537" t="s">
        <v>174</v>
      </c>
      <c r="N2528" s="537" t="s">
        <v>174</v>
      </c>
      <c r="O2528" s="538">
        <f t="shared" si="40"/>
        <v>34.49</v>
      </c>
    </row>
    <row r="2529" spans="1:15" s="225" customFormat="1" ht="31.5">
      <c r="A2529" s="532" t="s">
        <v>406</v>
      </c>
      <c r="B2529" s="533">
        <v>354</v>
      </c>
      <c r="C2529" s="532" t="s">
        <v>443</v>
      </c>
      <c r="D2529" s="532" t="s">
        <v>444</v>
      </c>
      <c r="E2529" s="533">
        <v>3540001</v>
      </c>
      <c r="F2529" s="533">
        <v>731</v>
      </c>
      <c r="G2529" s="534">
        <v>19359</v>
      </c>
      <c r="H2529" s="543"/>
      <c r="I2529" s="532" t="s">
        <v>409</v>
      </c>
      <c r="J2529" s="532" t="s">
        <v>2868</v>
      </c>
      <c r="K2529" s="535">
        <v>72292.77</v>
      </c>
      <c r="L2529" s="536"/>
      <c r="M2529" s="537" t="s">
        <v>151</v>
      </c>
      <c r="N2529" s="537" t="s">
        <v>174</v>
      </c>
      <c r="O2529" s="538">
        <f t="shared" si="40"/>
        <v>72292.77</v>
      </c>
    </row>
    <row r="2530" spans="1:15" s="225" customFormat="1" ht="31.5">
      <c r="A2530" s="532" t="s">
        <v>406</v>
      </c>
      <c r="B2530" s="533">
        <v>354</v>
      </c>
      <c r="C2530" s="532" t="s">
        <v>443</v>
      </c>
      <c r="D2530" s="532" t="s">
        <v>444</v>
      </c>
      <c r="E2530" s="533">
        <v>3540001</v>
      </c>
      <c r="F2530" s="533">
        <v>734</v>
      </c>
      <c r="G2530" s="534">
        <v>25262</v>
      </c>
      <c r="H2530" s="539"/>
      <c r="I2530" s="532" t="s">
        <v>409</v>
      </c>
      <c r="J2530" s="532" t="s">
        <v>2868</v>
      </c>
      <c r="K2530" s="535">
        <v>6594.56</v>
      </c>
      <c r="L2530" s="536"/>
      <c r="M2530" s="537" t="s">
        <v>151</v>
      </c>
      <c r="N2530" s="537" t="s">
        <v>174</v>
      </c>
      <c r="O2530" s="538">
        <f t="shared" si="40"/>
        <v>6594.56</v>
      </c>
    </row>
    <row r="2531" spans="1:15" s="225" customFormat="1" ht="31.5">
      <c r="A2531" s="532" t="s">
        <v>406</v>
      </c>
      <c r="B2531" s="533">
        <v>355</v>
      </c>
      <c r="C2531" s="532" t="s">
        <v>416</v>
      </c>
      <c r="D2531" s="532" t="s">
        <v>437</v>
      </c>
      <c r="E2531" s="533">
        <v>3550004</v>
      </c>
      <c r="F2531" s="533">
        <v>1174</v>
      </c>
      <c r="G2531" s="534">
        <v>28641</v>
      </c>
      <c r="H2531" s="533">
        <v>23</v>
      </c>
      <c r="I2531" s="532" t="s">
        <v>409</v>
      </c>
      <c r="J2531" s="532" t="s">
        <v>2869</v>
      </c>
      <c r="K2531" s="535">
        <v>11183.08</v>
      </c>
      <c r="L2531" s="536"/>
      <c r="M2531" s="537" t="s">
        <v>151</v>
      </c>
      <c r="N2531" s="537" t="s">
        <v>174</v>
      </c>
      <c r="O2531" s="538">
        <f t="shared" si="40"/>
        <v>11183.08</v>
      </c>
    </row>
    <row r="2532" spans="1:15" s="225" customFormat="1" ht="31.5">
      <c r="A2532" s="532" t="s">
        <v>406</v>
      </c>
      <c r="B2532" s="533">
        <v>355</v>
      </c>
      <c r="C2532" s="532" t="s">
        <v>416</v>
      </c>
      <c r="D2532" s="532" t="s">
        <v>417</v>
      </c>
      <c r="E2532" s="533">
        <v>3550005</v>
      </c>
      <c r="F2532" s="533">
        <v>1285</v>
      </c>
      <c r="G2532" s="534">
        <v>26542</v>
      </c>
      <c r="H2532" s="533">
        <v>2</v>
      </c>
      <c r="I2532" s="532" t="s">
        <v>409</v>
      </c>
      <c r="J2532" s="532" t="s">
        <v>2870</v>
      </c>
      <c r="K2532" s="535">
        <v>492.16</v>
      </c>
      <c r="L2532" s="536"/>
      <c r="M2532" s="537" t="s">
        <v>151</v>
      </c>
      <c r="N2532" s="537" t="s">
        <v>174</v>
      </c>
      <c r="O2532" s="538">
        <f t="shared" si="40"/>
        <v>492.16</v>
      </c>
    </row>
    <row r="2533" spans="1:15" s="225" customFormat="1" ht="47.25">
      <c r="A2533" s="532" t="s">
        <v>406</v>
      </c>
      <c r="B2533" s="533">
        <v>355</v>
      </c>
      <c r="C2533" s="532" t="s">
        <v>416</v>
      </c>
      <c r="D2533" s="532" t="s">
        <v>417</v>
      </c>
      <c r="E2533" s="533">
        <v>3550005</v>
      </c>
      <c r="F2533" s="533">
        <v>1322</v>
      </c>
      <c r="G2533" s="534">
        <v>28368</v>
      </c>
      <c r="H2533" s="533">
        <v>1</v>
      </c>
      <c r="I2533" s="532" t="s">
        <v>409</v>
      </c>
      <c r="J2533" s="532" t="s">
        <v>2871</v>
      </c>
      <c r="K2533" s="535">
        <v>448.68</v>
      </c>
      <c r="L2533" s="536"/>
      <c r="M2533" s="537" t="s">
        <v>151</v>
      </c>
      <c r="N2533" s="537" t="s">
        <v>174</v>
      </c>
      <c r="O2533" s="538">
        <f t="shared" si="40"/>
        <v>448.68</v>
      </c>
    </row>
    <row r="2534" spans="1:15" s="225" customFormat="1" ht="31.5">
      <c r="A2534" s="532" t="s">
        <v>406</v>
      </c>
      <c r="B2534" s="533">
        <v>355</v>
      </c>
      <c r="C2534" s="532" t="s">
        <v>416</v>
      </c>
      <c r="D2534" s="532" t="s">
        <v>417</v>
      </c>
      <c r="E2534" s="533">
        <v>3550005</v>
      </c>
      <c r="F2534" s="533">
        <v>1324</v>
      </c>
      <c r="G2534" s="534">
        <v>28641</v>
      </c>
      <c r="H2534" s="533">
        <v>65</v>
      </c>
      <c r="I2534" s="532" t="s">
        <v>409</v>
      </c>
      <c r="J2534" s="532" t="s">
        <v>2872</v>
      </c>
      <c r="K2534" s="535">
        <v>35419.93</v>
      </c>
      <c r="L2534" s="536"/>
      <c r="M2534" s="537" t="s">
        <v>151</v>
      </c>
      <c r="N2534" s="537" t="s">
        <v>174</v>
      </c>
      <c r="O2534" s="538">
        <f t="shared" si="40"/>
        <v>35419.93</v>
      </c>
    </row>
    <row r="2535" spans="1:15" s="225" customFormat="1" ht="31.5">
      <c r="A2535" s="532" t="s">
        <v>406</v>
      </c>
      <c r="B2535" s="533">
        <v>355</v>
      </c>
      <c r="C2535" s="532" t="s">
        <v>416</v>
      </c>
      <c r="D2535" s="532" t="s">
        <v>418</v>
      </c>
      <c r="E2535" s="533">
        <v>3550006</v>
      </c>
      <c r="F2535" s="533">
        <v>1477</v>
      </c>
      <c r="G2535" s="534">
        <v>28641</v>
      </c>
      <c r="H2535" s="533">
        <v>33</v>
      </c>
      <c r="I2535" s="532" t="s">
        <v>409</v>
      </c>
      <c r="J2535" s="532" t="s">
        <v>2872</v>
      </c>
      <c r="K2535" s="535">
        <v>19937.09</v>
      </c>
      <c r="L2535" s="536"/>
      <c r="M2535" s="537" t="s">
        <v>151</v>
      </c>
      <c r="N2535" s="537" t="s">
        <v>174</v>
      </c>
      <c r="O2535" s="538">
        <f t="shared" si="40"/>
        <v>19937.09</v>
      </c>
    </row>
    <row r="2536" spans="1:15" s="225" customFormat="1" ht="31.5">
      <c r="A2536" s="532" t="s">
        <v>406</v>
      </c>
      <c r="B2536" s="533">
        <v>355</v>
      </c>
      <c r="C2536" s="532" t="s">
        <v>416</v>
      </c>
      <c r="D2536" s="532" t="s">
        <v>419</v>
      </c>
      <c r="E2536" s="533">
        <v>3550007</v>
      </c>
      <c r="F2536" s="533">
        <v>1631</v>
      </c>
      <c r="G2536" s="534">
        <v>28641</v>
      </c>
      <c r="H2536" s="533">
        <v>38</v>
      </c>
      <c r="I2536" s="532" t="s">
        <v>409</v>
      </c>
      <c r="J2536" s="532" t="s">
        <v>2872</v>
      </c>
      <c r="K2536" s="535">
        <v>22629.119999999999</v>
      </c>
      <c r="L2536" s="536"/>
      <c r="M2536" s="537" t="s">
        <v>151</v>
      </c>
      <c r="N2536" s="537" t="s">
        <v>174</v>
      </c>
      <c r="O2536" s="538">
        <f t="shared" si="40"/>
        <v>22629.119999999999</v>
      </c>
    </row>
    <row r="2537" spans="1:15" s="225" customFormat="1" ht="47.25">
      <c r="A2537" s="532" t="s">
        <v>406</v>
      </c>
      <c r="B2537" s="533">
        <v>355</v>
      </c>
      <c r="C2537" s="532" t="s">
        <v>416</v>
      </c>
      <c r="D2537" s="532" t="s">
        <v>420</v>
      </c>
      <c r="E2537" s="533">
        <v>3550008</v>
      </c>
      <c r="F2537" s="533">
        <v>1762</v>
      </c>
      <c r="G2537" s="534">
        <v>28368</v>
      </c>
      <c r="H2537" s="533">
        <v>2</v>
      </c>
      <c r="I2537" s="532" t="s">
        <v>409</v>
      </c>
      <c r="J2537" s="532" t="s">
        <v>2873</v>
      </c>
      <c r="K2537" s="535">
        <v>1979.96</v>
      </c>
      <c r="L2537" s="536"/>
      <c r="M2537" s="537" t="s">
        <v>151</v>
      </c>
      <c r="N2537" s="537" t="s">
        <v>174</v>
      </c>
      <c r="O2537" s="538">
        <f t="shared" si="40"/>
        <v>1979.96</v>
      </c>
    </row>
    <row r="2538" spans="1:15" s="225" customFormat="1" ht="31.5">
      <c r="A2538" s="532" t="s">
        <v>406</v>
      </c>
      <c r="B2538" s="533">
        <v>355</v>
      </c>
      <c r="C2538" s="532" t="s">
        <v>416</v>
      </c>
      <c r="D2538" s="532" t="s">
        <v>420</v>
      </c>
      <c r="E2538" s="533">
        <v>3550008</v>
      </c>
      <c r="F2538" s="533">
        <v>1764</v>
      </c>
      <c r="G2538" s="534">
        <v>28641</v>
      </c>
      <c r="H2538" s="533">
        <v>18</v>
      </c>
      <c r="I2538" s="532" t="s">
        <v>409</v>
      </c>
      <c r="J2538" s="532" t="s">
        <v>2872</v>
      </c>
      <c r="K2538" s="535">
        <v>11906.72</v>
      </c>
      <c r="L2538" s="536"/>
      <c r="M2538" s="537" t="s">
        <v>151</v>
      </c>
      <c r="N2538" s="537" t="s">
        <v>174</v>
      </c>
      <c r="O2538" s="538">
        <f t="shared" si="40"/>
        <v>11906.72</v>
      </c>
    </row>
    <row r="2539" spans="1:15" s="225" customFormat="1" ht="63">
      <c r="A2539" s="532" t="s">
        <v>406</v>
      </c>
      <c r="B2539" s="533">
        <v>355</v>
      </c>
      <c r="C2539" s="532" t="s">
        <v>416</v>
      </c>
      <c r="D2539" s="532" t="s">
        <v>421</v>
      </c>
      <c r="E2539" s="533">
        <v>3550009</v>
      </c>
      <c r="F2539" s="533">
        <v>1859</v>
      </c>
      <c r="G2539" s="534">
        <v>28368</v>
      </c>
      <c r="H2539" s="533">
        <v>-1</v>
      </c>
      <c r="I2539" s="532" t="s">
        <v>409</v>
      </c>
      <c r="J2539" s="532" t="s">
        <v>2874</v>
      </c>
      <c r="K2539" s="535">
        <v>-494.76</v>
      </c>
      <c r="L2539" s="536"/>
      <c r="M2539" s="537" t="s">
        <v>151</v>
      </c>
      <c r="N2539" s="537" t="s">
        <v>174</v>
      </c>
      <c r="O2539" s="538">
        <f t="shared" si="40"/>
        <v>-494.76</v>
      </c>
    </row>
    <row r="2540" spans="1:15" s="225" customFormat="1" ht="31.5">
      <c r="A2540" s="532" t="s">
        <v>406</v>
      </c>
      <c r="B2540" s="533">
        <v>355</v>
      </c>
      <c r="C2540" s="532" t="s">
        <v>416</v>
      </c>
      <c r="D2540" s="532" t="s">
        <v>421</v>
      </c>
      <c r="E2540" s="533">
        <v>3550009</v>
      </c>
      <c r="F2540" s="533">
        <v>1860</v>
      </c>
      <c r="G2540" s="534">
        <v>28641</v>
      </c>
      <c r="H2540" s="533">
        <v>9</v>
      </c>
      <c r="I2540" s="532" t="s">
        <v>409</v>
      </c>
      <c r="J2540" s="532" t="s">
        <v>2872</v>
      </c>
      <c r="K2540" s="535">
        <v>9101.6</v>
      </c>
      <c r="L2540" s="536"/>
      <c r="M2540" s="537" t="s">
        <v>151</v>
      </c>
      <c r="N2540" s="537" t="s">
        <v>174</v>
      </c>
      <c r="O2540" s="538">
        <f t="shared" si="40"/>
        <v>9101.6</v>
      </c>
    </row>
    <row r="2541" spans="1:15" s="225" customFormat="1" ht="31.5">
      <c r="A2541" s="532" t="s">
        <v>406</v>
      </c>
      <c r="B2541" s="533">
        <v>355</v>
      </c>
      <c r="C2541" s="532" t="s">
        <v>416</v>
      </c>
      <c r="D2541" s="532" t="s">
        <v>422</v>
      </c>
      <c r="E2541" s="533">
        <v>3550018</v>
      </c>
      <c r="F2541" s="533">
        <v>2045</v>
      </c>
      <c r="G2541" s="534">
        <v>26542</v>
      </c>
      <c r="H2541" s="533">
        <v>16</v>
      </c>
      <c r="I2541" s="532" t="s">
        <v>409</v>
      </c>
      <c r="J2541" s="532" t="s">
        <v>2870</v>
      </c>
      <c r="K2541" s="535">
        <v>3023.17</v>
      </c>
      <c r="L2541" s="536"/>
      <c r="M2541" s="537" t="s">
        <v>151</v>
      </c>
      <c r="N2541" s="537" t="s">
        <v>174</v>
      </c>
      <c r="O2541" s="538">
        <f t="shared" si="40"/>
        <v>3023.17</v>
      </c>
    </row>
    <row r="2542" spans="1:15" s="225" customFormat="1" ht="47.25">
      <c r="A2542" s="532" t="s">
        <v>406</v>
      </c>
      <c r="B2542" s="533">
        <v>355</v>
      </c>
      <c r="C2542" s="532" t="s">
        <v>416</v>
      </c>
      <c r="D2542" s="532" t="s">
        <v>422</v>
      </c>
      <c r="E2542" s="533">
        <v>3550018</v>
      </c>
      <c r="F2542" s="533">
        <v>2074</v>
      </c>
      <c r="G2542" s="534">
        <v>28368</v>
      </c>
      <c r="H2542" s="533">
        <v>13</v>
      </c>
      <c r="I2542" s="532" t="s">
        <v>409</v>
      </c>
      <c r="J2542" s="532" t="s">
        <v>2875</v>
      </c>
      <c r="K2542" s="535">
        <v>1214.3499999999999</v>
      </c>
      <c r="L2542" s="536"/>
      <c r="M2542" s="537" t="s">
        <v>151</v>
      </c>
      <c r="N2542" s="537" t="s">
        <v>174</v>
      </c>
      <c r="O2542" s="538">
        <f t="shared" si="40"/>
        <v>1214.3499999999999</v>
      </c>
    </row>
    <row r="2543" spans="1:15" s="225" customFormat="1" ht="31.5">
      <c r="A2543" s="532" t="s">
        <v>406</v>
      </c>
      <c r="B2543" s="533">
        <v>355</v>
      </c>
      <c r="C2543" s="532" t="s">
        <v>416</v>
      </c>
      <c r="D2543" s="532" t="s">
        <v>422</v>
      </c>
      <c r="E2543" s="533">
        <v>3550018</v>
      </c>
      <c r="F2543" s="533">
        <v>2076</v>
      </c>
      <c r="G2543" s="534">
        <v>28641</v>
      </c>
      <c r="H2543" s="533">
        <v>175</v>
      </c>
      <c r="I2543" s="532" t="s">
        <v>409</v>
      </c>
      <c r="J2543" s="532" t="s">
        <v>2872</v>
      </c>
      <c r="K2543" s="535">
        <v>39962.400000000001</v>
      </c>
      <c r="L2543" s="536"/>
      <c r="M2543" s="537" t="s">
        <v>151</v>
      </c>
      <c r="N2543" s="537" t="s">
        <v>174</v>
      </c>
      <c r="O2543" s="538">
        <f t="shared" si="40"/>
        <v>39962.400000000001</v>
      </c>
    </row>
    <row r="2544" spans="1:15" s="225" customFormat="1" ht="63">
      <c r="A2544" s="532" t="s">
        <v>406</v>
      </c>
      <c r="B2544" s="533">
        <v>355</v>
      </c>
      <c r="C2544" s="532" t="s">
        <v>416</v>
      </c>
      <c r="D2544" s="532" t="s">
        <v>423</v>
      </c>
      <c r="E2544" s="533">
        <v>3550019</v>
      </c>
      <c r="F2544" s="533">
        <v>2215</v>
      </c>
      <c r="G2544" s="534">
        <v>28368</v>
      </c>
      <c r="H2544" s="533">
        <v>-2</v>
      </c>
      <c r="I2544" s="532" t="s">
        <v>409</v>
      </c>
      <c r="J2544" s="532" t="s">
        <v>1890</v>
      </c>
      <c r="K2544" s="535">
        <v>-185.54</v>
      </c>
      <c r="L2544" s="536"/>
      <c r="M2544" s="537" t="s">
        <v>151</v>
      </c>
      <c r="N2544" s="537" t="s">
        <v>174</v>
      </c>
      <c r="O2544" s="538">
        <f t="shared" si="40"/>
        <v>-185.54</v>
      </c>
    </row>
    <row r="2545" spans="1:15" s="225" customFormat="1" ht="31.5">
      <c r="A2545" s="532" t="s">
        <v>406</v>
      </c>
      <c r="B2545" s="533">
        <v>355</v>
      </c>
      <c r="C2545" s="532" t="s">
        <v>416</v>
      </c>
      <c r="D2545" s="532" t="s">
        <v>423</v>
      </c>
      <c r="E2545" s="533">
        <v>3550019</v>
      </c>
      <c r="F2545" s="533">
        <v>2216</v>
      </c>
      <c r="G2545" s="534">
        <v>28641</v>
      </c>
      <c r="H2545" s="533">
        <v>68</v>
      </c>
      <c r="I2545" s="532" t="s">
        <v>409</v>
      </c>
      <c r="J2545" s="532" t="s">
        <v>2872</v>
      </c>
      <c r="K2545" s="535">
        <v>2080.29</v>
      </c>
      <c r="L2545" s="536"/>
      <c r="M2545" s="537" t="s">
        <v>151</v>
      </c>
      <c r="N2545" s="537" t="s">
        <v>174</v>
      </c>
      <c r="O2545" s="538">
        <f t="shared" si="40"/>
        <v>2080.29</v>
      </c>
    </row>
    <row r="2546" spans="1:15" s="225" customFormat="1" ht="31.5">
      <c r="A2546" s="532" t="s">
        <v>406</v>
      </c>
      <c r="B2546" s="533">
        <v>355</v>
      </c>
      <c r="C2546" s="532" t="s">
        <v>416</v>
      </c>
      <c r="D2546" s="532" t="s">
        <v>423</v>
      </c>
      <c r="E2546" s="533">
        <v>3550019</v>
      </c>
      <c r="F2546" s="533">
        <v>2275</v>
      </c>
      <c r="G2546" s="534">
        <v>32720</v>
      </c>
      <c r="H2546" s="533">
        <v>1</v>
      </c>
      <c r="I2546" s="532" t="s">
        <v>409</v>
      </c>
      <c r="J2546" s="532" t="s">
        <v>2876</v>
      </c>
      <c r="K2546" s="535">
        <v>200.01</v>
      </c>
      <c r="L2546" s="536"/>
      <c r="M2546" s="537" t="s">
        <v>151</v>
      </c>
      <c r="N2546" s="537" t="s">
        <v>174</v>
      </c>
      <c r="O2546" s="538">
        <f t="shared" si="40"/>
        <v>200.01</v>
      </c>
    </row>
    <row r="2547" spans="1:15" s="225" customFormat="1" ht="31.5">
      <c r="A2547" s="532" t="s">
        <v>406</v>
      </c>
      <c r="B2547" s="533">
        <v>355</v>
      </c>
      <c r="C2547" s="532" t="s">
        <v>416</v>
      </c>
      <c r="D2547" s="532" t="s">
        <v>439</v>
      </c>
      <c r="E2547" s="533">
        <v>3550020</v>
      </c>
      <c r="F2547" s="533">
        <v>2354</v>
      </c>
      <c r="G2547" s="534">
        <v>28641</v>
      </c>
      <c r="H2547" s="533">
        <v>74</v>
      </c>
      <c r="I2547" s="532" t="s">
        <v>409</v>
      </c>
      <c r="J2547" s="532" t="s">
        <v>2872</v>
      </c>
      <c r="K2547" s="535">
        <v>14863.79</v>
      </c>
      <c r="L2547" s="536"/>
      <c r="M2547" s="537" t="s">
        <v>151</v>
      </c>
      <c r="N2547" s="537" t="s">
        <v>174</v>
      </c>
      <c r="O2547" s="538">
        <f t="shared" si="40"/>
        <v>14863.79</v>
      </c>
    </row>
    <row r="2548" spans="1:15" s="225" customFormat="1" ht="63">
      <c r="A2548" s="532" t="s">
        <v>406</v>
      </c>
      <c r="B2548" s="533">
        <v>355</v>
      </c>
      <c r="C2548" s="532" t="s">
        <v>416</v>
      </c>
      <c r="D2548" s="532" t="s">
        <v>2877</v>
      </c>
      <c r="E2548" s="533">
        <v>3550028</v>
      </c>
      <c r="F2548" s="533">
        <v>8363</v>
      </c>
      <c r="G2548" s="534">
        <v>35795</v>
      </c>
      <c r="H2548" s="533">
        <v>0</v>
      </c>
      <c r="I2548" s="532" t="s">
        <v>409</v>
      </c>
      <c r="J2548" s="532" t="s">
        <v>2878</v>
      </c>
      <c r="K2548" s="535">
        <v>25821.55</v>
      </c>
      <c r="L2548" s="536"/>
      <c r="M2548" s="537" t="s">
        <v>151</v>
      </c>
      <c r="N2548" s="537" t="s">
        <v>174</v>
      </c>
      <c r="O2548" s="538">
        <f t="shared" si="40"/>
        <v>25821.55</v>
      </c>
    </row>
    <row r="2549" spans="1:15" s="225" customFormat="1" ht="63">
      <c r="A2549" s="532" t="s">
        <v>406</v>
      </c>
      <c r="B2549" s="533">
        <v>355</v>
      </c>
      <c r="C2549" s="532" t="s">
        <v>416</v>
      </c>
      <c r="D2549" s="532" t="s">
        <v>2279</v>
      </c>
      <c r="E2549" s="533">
        <v>3550030</v>
      </c>
      <c r="F2549" s="533">
        <v>8446</v>
      </c>
      <c r="G2549" s="534">
        <v>36099</v>
      </c>
      <c r="H2549" s="539"/>
      <c r="I2549" s="532" t="s">
        <v>409</v>
      </c>
      <c r="J2549" s="532" t="s">
        <v>2879</v>
      </c>
      <c r="K2549" s="535">
        <v>46068.69</v>
      </c>
      <c r="L2549" s="536"/>
      <c r="M2549" s="537" t="s">
        <v>151</v>
      </c>
      <c r="N2549" s="537" t="s">
        <v>174</v>
      </c>
      <c r="O2549" s="538">
        <f t="shared" si="40"/>
        <v>46068.69</v>
      </c>
    </row>
    <row r="2550" spans="1:15" s="225" customFormat="1" ht="47.25">
      <c r="A2550" s="532" t="s">
        <v>406</v>
      </c>
      <c r="B2550" s="533">
        <v>355</v>
      </c>
      <c r="C2550" s="532" t="s">
        <v>416</v>
      </c>
      <c r="D2550" s="532" t="s">
        <v>2279</v>
      </c>
      <c r="E2550" s="533">
        <v>3550030</v>
      </c>
      <c r="F2550" s="533">
        <v>8587</v>
      </c>
      <c r="G2550" s="534">
        <v>36160</v>
      </c>
      <c r="H2550" s="539"/>
      <c r="I2550" s="532" t="s">
        <v>409</v>
      </c>
      <c r="J2550" s="532" t="s">
        <v>2279</v>
      </c>
      <c r="K2550" s="535">
        <v>824518.95</v>
      </c>
      <c r="L2550" s="536"/>
      <c r="M2550" s="537" t="s">
        <v>151</v>
      </c>
      <c r="N2550" s="537" t="s">
        <v>174</v>
      </c>
      <c r="O2550" s="538">
        <f t="shared" si="40"/>
        <v>824518.95</v>
      </c>
    </row>
    <row r="2551" spans="1:15" s="225" customFormat="1" ht="31.5">
      <c r="A2551" s="532" t="s">
        <v>406</v>
      </c>
      <c r="B2551" s="533">
        <v>355</v>
      </c>
      <c r="C2551" s="532" t="s">
        <v>416</v>
      </c>
      <c r="D2551" s="532" t="s">
        <v>2279</v>
      </c>
      <c r="E2551" s="533">
        <v>3550030</v>
      </c>
      <c r="F2551" s="533">
        <v>8591</v>
      </c>
      <c r="G2551" s="534">
        <v>36160</v>
      </c>
      <c r="H2551" s="539"/>
      <c r="I2551" s="532" t="s">
        <v>409</v>
      </c>
      <c r="J2551" s="532" t="s">
        <v>2880</v>
      </c>
      <c r="K2551" s="535">
        <v>28568.98</v>
      </c>
      <c r="L2551" s="536"/>
      <c r="M2551" s="537" t="s">
        <v>151</v>
      </c>
      <c r="N2551" s="537" t="s">
        <v>174</v>
      </c>
      <c r="O2551" s="538">
        <f t="shared" si="40"/>
        <v>28568.98</v>
      </c>
    </row>
    <row r="2552" spans="1:15" s="225" customFormat="1" ht="31.5">
      <c r="A2552" s="532" t="s">
        <v>406</v>
      </c>
      <c r="B2552" s="533">
        <v>355</v>
      </c>
      <c r="C2552" s="532" t="s">
        <v>416</v>
      </c>
      <c r="D2552" s="532" t="s">
        <v>2881</v>
      </c>
      <c r="E2552" s="533">
        <v>3550033</v>
      </c>
      <c r="F2552" s="533">
        <v>10747</v>
      </c>
      <c r="G2552" s="534">
        <v>35795</v>
      </c>
      <c r="H2552" s="533">
        <v>67</v>
      </c>
      <c r="I2552" s="532" t="s">
        <v>409</v>
      </c>
      <c r="J2552" s="532" t="s">
        <v>2882</v>
      </c>
      <c r="K2552" s="535">
        <v>58613.62</v>
      </c>
      <c r="L2552" s="536"/>
      <c r="M2552" s="537" t="s">
        <v>151</v>
      </c>
      <c r="N2552" s="537" t="s">
        <v>174</v>
      </c>
      <c r="O2552" s="538">
        <f t="shared" si="40"/>
        <v>58613.62</v>
      </c>
    </row>
    <row r="2553" spans="1:15" s="225" customFormat="1" ht="31.5">
      <c r="A2553" s="532" t="s">
        <v>406</v>
      </c>
      <c r="B2553" s="533">
        <v>355</v>
      </c>
      <c r="C2553" s="532" t="s">
        <v>416</v>
      </c>
      <c r="D2553" s="532" t="s">
        <v>2881</v>
      </c>
      <c r="E2553" s="533">
        <v>3550033</v>
      </c>
      <c r="F2553" s="533">
        <v>8586</v>
      </c>
      <c r="G2553" s="534">
        <v>35795</v>
      </c>
      <c r="H2553" s="539"/>
      <c r="I2553" s="532" t="s">
        <v>409</v>
      </c>
      <c r="J2553" s="532" t="s">
        <v>2387</v>
      </c>
      <c r="K2553" s="535">
        <v>7394.75</v>
      </c>
      <c r="L2553" s="536"/>
      <c r="M2553" s="537" t="s">
        <v>151</v>
      </c>
      <c r="N2553" s="537" t="s">
        <v>174</v>
      </c>
      <c r="O2553" s="538">
        <f t="shared" si="40"/>
        <v>7394.75</v>
      </c>
    </row>
    <row r="2554" spans="1:15" s="225" customFormat="1" ht="31.5">
      <c r="A2554" s="532" t="s">
        <v>406</v>
      </c>
      <c r="B2554" s="533">
        <v>355</v>
      </c>
      <c r="C2554" s="532" t="s">
        <v>416</v>
      </c>
      <c r="D2554" s="532" t="s">
        <v>2881</v>
      </c>
      <c r="E2554" s="533">
        <v>3550033</v>
      </c>
      <c r="F2554" s="533">
        <v>10748</v>
      </c>
      <c r="G2554" s="534">
        <v>35795</v>
      </c>
      <c r="H2554" s="533">
        <v>6</v>
      </c>
      <c r="I2554" s="532" t="s">
        <v>409</v>
      </c>
      <c r="J2554" s="532" t="s">
        <v>2883</v>
      </c>
      <c r="K2554" s="535">
        <v>15059.58</v>
      </c>
      <c r="L2554" s="536"/>
      <c r="M2554" s="537" t="s">
        <v>151</v>
      </c>
      <c r="N2554" s="537" t="s">
        <v>174</v>
      </c>
      <c r="O2554" s="538">
        <f t="shared" si="40"/>
        <v>15059.58</v>
      </c>
    </row>
    <row r="2555" spans="1:15" s="225" customFormat="1" ht="31.5">
      <c r="A2555" s="532" t="s">
        <v>406</v>
      </c>
      <c r="B2555" s="533">
        <v>355</v>
      </c>
      <c r="C2555" s="532" t="s">
        <v>416</v>
      </c>
      <c r="D2555" s="532" t="s">
        <v>2881</v>
      </c>
      <c r="E2555" s="533">
        <v>3550033</v>
      </c>
      <c r="F2555" s="533">
        <v>10749</v>
      </c>
      <c r="G2555" s="534">
        <v>35795</v>
      </c>
      <c r="H2555" s="533">
        <v>4</v>
      </c>
      <c r="I2555" s="532" t="s">
        <v>409</v>
      </c>
      <c r="J2555" s="532" t="s">
        <v>2160</v>
      </c>
      <c r="K2555" s="535">
        <v>11465.12</v>
      </c>
      <c r="L2555" s="536"/>
      <c r="M2555" s="537" t="s">
        <v>151</v>
      </c>
      <c r="N2555" s="537" t="s">
        <v>174</v>
      </c>
      <c r="O2555" s="538">
        <f t="shared" si="40"/>
        <v>11465.12</v>
      </c>
    </row>
    <row r="2556" spans="1:15" s="225" customFormat="1" ht="31.5">
      <c r="A2556" s="532" t="s">
        <v>406</v>
      </c>
      <c r="B2556" s="533">
        <v>355</v>
      </c>
      <c r="C2556" s="532" t="s">
        <v>416</v>
      </c>
      <c r="D2556" s="532" t="s">
        <v>2881</v>
      </c>
      <c r="E2556" s="533">
        <v>3550033</v>
      </c>
      <c r="F2556" s="533">
        <v>10750</v>
      </c>
      <c r="G2556" s="534">
        <v>35795</v>
      </c>
      <c r="H2556" s="533">
        <v>1</v>
      </c>
      <c r="I2556" s="532" t="s">
        <v>409</v>
      </c>
      <c r="J2556" s="532" t="s">
        <v>2884</v>
      </c>
      <c r="K2556" s="535">
        <v>2144.12</v>
      </c>
      <c r="L2556" s="536"/>
      <c r="M2556" s="537" t="s">
        <v>151</v>
      </c>
      <c r="N2556" s="537" t="s">
        <v>174</v>
      </c>
      <c r="O2556" s="538">
        <f t="shared" si="40"/>
        <v>2144.12</v>
      </c>
    </row>
    <row r="2557" spans="1:15" s="225" customFormat="1" ht="31.5">
      <c r="A2557" s="532" t="s">
        <v>406</v>
      </c>
      <c r="B2557" s="533">
        <v>355</v>
      </c>
      <c r="C2557" s="532" t="s">
        <v>416</v>
      </c>
      <c r="D2557" s="532" t="s">
        <v>2881</v>
      </c>
      <c r="E2557" s="533">
        <v>3550033</v>
      </c>
      <c r="F2557" s="533">
        <v>10751</v>
      </c>
      <c r="G2557" s="534">
        <v>35795</v>
      </c>
      <c r="H2557" s="533">
        <v>16</v>
      </c>
      <c r="I2557" s="532" t="s">
        <v>409</v>
      </c>
      <c r="J2557" s="532" t="s">
        <v>2885</v>
      </c>
      <c r="K2557" s="535">
        <v>23781.93</v>
      </c>
      <c r="L2557" s="536"/>
      <c r="M2557" s="537" t="s">
        <v>151</v>
      </c>
      <c r="N2557" s="537" t="s">
        <v>174</v>
      </c>
      <c r="O2557" s="538">
        <f t="shared" si="40"/>
        <v>23781.93</v>
      </c>
    </row>
    <row r="2558" spans="1:15" s="225" customFormat="1" ht="31.5">
      <c r="A2558" s="532" t="s">
        <v>406</v>
      </c>
      <c r="B2558" s="533">
        <v>355</v>
      </c>
      <c r="C2558" s="532" t="s">
        <v>416</v>
      </c>
      <c r="D2558" s="532" t="s">
        <v>2881</v>
      </c>
      <c r="E2558" s="533">
        <v>3550033</v>
      </c>
      <c r="F2558" s="533">
        <v>10752</v>
      </c>
      <c r="G2558" s="534">
        <v>35795</v>
      </c>
      <c r="H2558" s="533">
        <v>7</v>
      </c>
      <c r="I2558" s="532" t="s">
        <v>409</v>
      </c>
      <c r="J2558" s="532" t="s">
        <v>2140</v>
      </c>
      <c r="K2558" s="535">
        <v>15895.52</v>
      </c>
      <c r="L2558" s="536"/>
      <c r="M2558" s="537" t="s">
        <v>151</v>
      </c>
      <c r="N2558" s="537" t="s">
        <v>174</v>
      </c>
      <c r="O2558" s="538">
        <f t="shared" si="40"/>
        <v>15895.52</v>
      </c>
    </row>
    <row r="2559" spans="1:15" s="225" customFormat="1" ht="31.5">
      <c r="A2559" s="532" t="s">
        <v>406</v>
      </c>
      <c r="B2559" s="533">
        <v>355</v>
      </c>
      <c r="C2559" s="532" t="s">
        <v>416</v>
      </c>
      <c r="D2559" s="532" t="s">
        <v>2881</v>
      </c>
      <c r="E2559" s="533">
        <v>3550033</v>
      </c>
      <c r="F2559" s="533">
        <v>10753</v>
      </c>
      <c r="G2559" s="534">
        <v>35795</v>
      </c>
      <c r="H2559" s="533">
        <v>5</v>
      </c>
      <c r="I2559" s="532" t="s">
        <v>409</v>
      </c>
      <c r="J2559" s="532" t="s">
        <v>2886</v>
      </c>
      <c r="K2559" s="535">
        <v>2309.2399999999998</v>
      </c>
      <c r="L2559" s="536"/>
      <c r="M2559" s="537" t="s">
        <v>151</v>
      </c>
      <c r="N2559" s="537" t="s">
        <v>174</v>
      </c>
      <c r="O2559" s="538">
        <f t="shared" si="40"/>
        <v>2309.2399999999998</v>
      </c>
    </row>
    <row r="2560" spans="1:15" s="225" customFormat="1" ht="31.5">
      <c r="A2560" s="532" t="s">
        <v>406</v>
      </c>
      <c r="B2560" s="533">
        <v>355</v>
      </c>
      <c r="C2560" s="532" t="s">
        <v>416</v>
      </c>
      <c r="D2560" s="532" t="s">
        <v>2881</v>
      </c>
      <c r="E2560" s="533">
        <v>3550033</v>
      </c>
      <c r="F2560" s="533">
        <v>10754</v>
      </c>
      <c r="G2560" s="534">
        <v>35795</v>
      </c>
      <c r="H2560" s="533">
        <v>14</v>
      </c>
      <c r="I2560" s="532" t="s">
        <v>409</v>
      </c>
      <c r="J2560" s="532" t="s">
        <v>2887</v>
      </c>
      <c r="K2560" s="535">
        <v>16331.94</v>
      </c>
      <c r="L2560" s="536"/>
      <c r="M2560" s="537" t="s">
        <v>151</v>
      </c>
      <c r="N2560" s="537" t="s">
        <v>174</v>
      </c>
      <c r="O2560" s="538">
        <f t="shared" si="40"/>
        <v>16331.94</v>
      </c>
    </row>
    <row r="2561" spans="1:15" s="225" customFormat="1" ht="31.5">
      <c r="A2561" s="532" t="s">
        <v>406</v>
      </c>
      <c r="B2561" s="533">
        <v>355</v>
      </c>
      <c r="C2561" s="532" t="s">
        <v>416</v>
      </c>
      <c r="D2561" s="532" t="s">
        <v>2881</v>
      </c>
      <c r="E2561" s="533">
        <v>3550033</v>
      </c>
      <c r="F2561" s="533">
        <v>10755</v>
      </c>
      <c r="G2561" s="534">
        <v>35795</v>
      </c>
      <c r="H2561" s="533">
        <v>6</v>
      </c>
      <c r="I2561" s="532" t="s">
        <v>409</v>
      </c>
      <c r="J2561" s="532" t="s">
        <v>2888</v>
      </c>
      <c r="K2561" s="535">
        <v>12517.47</v>
      </c>
      <c r="L2561" s="536"/>
      <c r="M2561" s="537" t="s">
        <v>151</v>
      </c>
      <c r="N2561" s="537" t="s">
        <v>174</v>
      </c>
      <c r="O2561" s="538">
        <f t="shared" si="40"/>
        <v>12517.47</v>
      </c>
    </row>
    <row r="2562" spans="1:15" s="225" customFormat="1" ht="31.5">
      <c r="A2562" s="532" t="s">
        <v>406</v>
      </c>
      <c r="B2562" s="533">
        <v>355</v>
      </c>
      <c r="C2562" s="532" t="s">
        <v>416</v>
      </c>
      <c r="D2562" s="532" t="s">
        <v>2881</v>
      </c>
      <c r="E2562" s="533">
        <v>3550033</v>
      </c>
      <c r="F2562" s="533">
        <v>10756</v>
      </c>
      <c r="G2562" s="534">
        <v>35795</v>
      </c>
      <c r="H2562" s="533">
        <v>9</v>
      </c>
      <c r="I2562" s="532" t="s">
        <v>409</v>
      </c>
      <c r="J2562" s="532" t="s">
        <v>2088</v>
      </c>
      <c r="K2562" s="535">
        <v>11536.78</v>
      </c>
      <c r="L2562" s="536"/>
      <c r="M2562" s="537" t="s">
        <v>151</v>
      </c>
      <c r="N2562" s="537" t="s">
        <v>174</v>
      </c>
      <c r="O2562" s="538">
        <f t="shared" si="40"/>
        <v>11536.78</v>
      </c>
    </row>
    <row r="2563" spans="1:15" s="225" customFormat="1" ht="31.5">
      <c r="A2563" s="532" t="s">
        <v>406</v>
      </c>
      <c r="B2563" s="533">
        <v>355</v>
      </c>
      <c r="C2563" s="532" t="s">
        <v>416</v>
      </c>
      <c r="D2563" s="532" t="s">
        <v>2881</v>
      </c>
      <c r="E2563" s="533">
        <v>3550033</v>
      </c>
      <c r="F2563" s="533">
        <v>10757</v>
      </c>
      <c r="G2563" s="534">
        <v>35795</v>
      </c>
      <c r="H2563" s="533">
        <v>1</v>
      </c>
      <c r="I2563" s="532" t="s">
        <v>409</v>
      </c>
      <c r="J2563" s="532" t="s">
        <v>2889</v>
      </c>
      <c r="K2563" s="535">
        <v>809.4</v>
      </c>
      <c r="L2563" s="536"/>
      <c r="M2563" s="537" t="s">
        <v>151</v>
      </c>
      <c r="N2563" s="537" t="s">
        <v>174</v>
      </c>
      <c r="O2563" s="538">
        <f t="shared" si="40"/>
        <v>809.4</v>
      </c>
    </row>
    <row r="2564" spans="1:15" s="225" customFormat="1" ht="31.5">
      <c r="A2564" s="532" t="s">
        <v>406</v>
      </c>
      <c r="B2564" s="533">
        <v>355</v>
      </c>
      <c r="C2564" s="532" t="s">
        <v>416</v>
      </c>
      <c r="D2564" s="532" t="s">
        <v>2881</v>
      </c>
      <c r="E2564" s="533">
        <v>3550033</v>
      </c>
      <c r="F2564" s="533">
        <v>10758</v>
      </c>
      <c r="G2564" s="534">
        <v>35795</v>
      </c>
      <c r="H2564" s="542">
        <v>1</v>
      </c>
      <c r="I2564" s="532" t="s">
        <v>409</v>
      </c>
      <c r="J2564" s="532" t="s">
        <v>2890</v>
      </c>
      <c r="K2564" s="535">
        <v>557.11</v>
      </c>
      <c r="L2564" s="536"/>
      <c r="M2564" s="537" t="s">
        <v>151</v>
      </c>
      <c r="N2564" s="537" t="s">
        <v>174</v>
      </c>
      <c r="O2564" s="538">
        <f t="shared" si="40"/>
        <v>557.11</v>
      </c>
    </row>
    <row r="2565" spans="1:15" s="225" customFormat="1" ht="31.5">
      <c r="A2565" s="532" t="s">
        <v>406</v>
      </c>
      <c r="B2565" s="533">
        <v>355</v>
      </c>
      <c r="C2565" s="532" t="s">
        <v>416</v>
      </c>
      <c r="D2565" s="532" t="s">
        <v>2881</v>
      </c>
      <c r="E2565" s="533">
        <v>3550033</v>
      </c>
      <c r="F2565" s="533">
        <v>10759</v>
      </c>
      <c r="G2565" s="534">
        <v>35795</v>
      </c>
      <c r="H2565" s="533">
        <v>6</v>
      </c>
      <c r="I2565" s="532" t="s">
        <v>409</v>
      </c>
      <c r="J2565" s="532" t="s">
        <v>2569</v>
      </c>
      <c r="K2565" s="535">
        <v>16489.5</v>
      </c>
      <c r="L2565" s="536"/>
      <c r="M2565" s="537" t="s">
        <v>151</v>
      </c>
      <c r="N2565" s="537" t="s">
        <v>174</v>
      </c>
      <c r="O2565" s="538">
        <f t="shared" si="40"/>
        <v>16489.5</v>
      </c>
    </row>
    <row r="2566" spans="1:15" s="225" customFormat="1" ht="31.5">
      <c r="A2566" s="532" t="s">
        <v>406</v>
      </c>
      <c r="B2566" s="533">
        <v>355</v>
      </c>
      <c r="C2566" s="532" t="s">
        <v>416</v>
      </c>
      <c r="D2566" s="532" t="s">
        <v>2881</v>
      </c>
      <c r="E2566" s="533">
        <v>3550033</v>
      </c>
      <c r="F2566" s="533">
        <v>10760</v>
      </c>
      <c r="G2566" s="534">
        <v>35795</v>
      </c>
      <c r="H2566" s="541">
        <v>2</v>
      </c>
      <c r="I2566" s="532" t="s">
        <v>409</v>
      </c>
      <c r="J2566" s="532" t="s">
        <v>2571</v>
      </c>
      <c r="K2566" s="535">
        <v>6327.84</v>
      </c>
      <c r="L2566" s="536"/>
      <c r="M2566" s="537" t="s">
        <v>151</v>
      </c>
      <c r="N2566" s="537" t="s">
        <v>174</v>
      </c>
      <c r="O2566" s="538">
        <f t="shared" si="40"/>
        <v>6327.84</v>
      </c>
    </row>
    <row r="2567" spans="1:15" s="225" customFormat="1" ht="31.5">
      <c r="A2567" s="532" t="s">
        <v>406</v>
      </c>
      <c r="B2567" s="533">
        <v>355</v>
      </c>
      <c r="C2567" s="532" t="s">
        <v>416</v>
      </c>
      <c r="D2567" s="532" t="s">
        <v>2881</v>
      </c>
      <c r="E2567" s="533">
        <v>3550033</v>
      </c>
      <c r="F2567" s="533">
        <v>10761</v>
      </c>
      <c r="G2567" s="534">
        <v>35795</v>
      </c>
      <c r="H2567" s="533">
        <v>1</v>
      </c>
      <c r="I2567" s="532" t="s">
        <v>409</v>
      </c>
      <c r="J2567" s="532" t="s">
        <v>2891</v>
      </c>
      <c r="K2567" s="535">
        <v>3442.28</v>
      </c>
      <c r="L2567" s="536"/>
      <c r="M2567" s="537" t="s">
        <v>151</v>
      </c>
      <c r="N2567" s="537" t="s">
        <v>174</v>
      </c>
      <c r="O2567" s="538">
        <f t="shared" si="40"/>
        <v>3442.28</v>
      </c>
    </row>
    <row r="2568" spans="1:15" s="225" customFormat="1" ht="31.5">
      <c r="A2568" s="532" t="s">
        <v>406</v>
      </c>
      <c r="B2568" s="533">
        <v>355</v>
      </c>
      <c r="C2568" s="532" t="s">
        <v>416</v>
      </c>
      <c r="D2568" s="532" t="s">
        <v>2881</v>
      </c>
      <c r="E2568" s="533">
        <v>3550033</v>
      </c>
      <c r="F2568" s="533">
        <v>10762</v>
      </c>
      <c r="G2568" s="534">
        <v>35795</v>
      </c>
      <c r="H2568" s="541">
        <v>1</v>
      </c>
      <c r="I2568" s="532" t="s">
        <v>409</v>
      </c>
      <c r="J2568" s="532" t="s">
        <v>2892</v>
      </c>
      <c r="K2568" s="535">
        <v>3852.39</v>
      </c>
      <c r="L2568" s="536"/>
      <c r="M2568" s="537" t="s">
        <v>151</v>
      </c>
      <c r="N2568" s="537" t="s">
        <v>174</v>
      </c>
      <c r="O2568" s="538">
        <f t="shared" si="40"/>
        <v>3852.39</v>
      </c>
    </row>
    <row r="2569" spans="1:15" s="225" customFormat="1" ht="31.5">
      <c r="A2569" s="532" t="s">
        <v>406</v>
      </c>
      <c r="B2569" s="533">
        <v>355</v>
      </c>
      <c r="C2569" s="532" t="s">
        <v>416</v>
      </c>
      <c r="D2569" s="532" t="s">
        <v>2881</v>
      </c>
      <c r="E2569" s="533">
        <v>3550033</v>
      </c>
      <c r="F2569" s="533">
        <v>10763</v>
      </c>
      <c r="G2569" s="534">
        <v>35795</v>
      </c>
      <c r="H2569" s="542">
        <v>1</v>
      </c>
      <c r="I2569" s="532" t="s">
        <v>409</v>
      </c>
      <c r="J2569" s="532" t="s">
        <v>2893</v>
      </c>
      <c r="K2569" s="535">
        <v>1862.47</v>
      </c>
      <c r="L2569" s="536"/>
      <c r="M2569" s="537" t="s">
        <v>151</v>
      </c>
      <c r="N2569" s="537" t="s">
        <v>174</v>
      </c>
      <c r="O2569" s="538">
        <f t="shared" si="40"/>
        <v>1862.47</v>
      </c>
    </row>
    <row r="2570" spans="1:15" s="225" customFormat="1" ht="31.5">
      <c r="A2570" s="532" t="s">
        <v>406</v>
      </c>
      <c r="B2570" s="533">
        <v>355</v>
      </c>
      <c r="C2570" s="532" t="s">
        <v>416</v>
      </c>
      <c r="D2570" s="532" t="s">
        <v>2881</v>
      </c>
      <c r="E2570" s="533">
        <v>3550033</v>
      </c>
      <c r="F2570" s="533">
        <v>10764</v>
      </c>
      <c r="G2570" s="534">
        <v>35795</v>
      </c>
      <c r="H2570" s="533">
        <v>2</v>
      </c>
      <c r="I2570" s="532" t="s">
        <v>409</v>
      </c>
      <c r="J2570" s="532" t="s">
        <v>2568</v>
      </c>
      <c r="K2570" s="535">
        <v>5025.62</v>
      </c>
      <c r="L2570" s="536"/>
      <c r="M2570" s="537" t="s">
        <v>151</v>
      </c>
      <c r="N2570" s="537" t="s">
        <v>174</v>
      </c>
      <c r="O2570" s="538">
        <f t="shared" si="40"/>
        <v>5025.62</v>
      </c>
    </row>
    <row r="2571" spans="1:15" s="225" customFormat="1" ht="31.5">
      <c r="A2571" s="532" t="s">
        <v>406</v>
      </c>
      <c r="B2571" s="533">
        <v>355</v>
      </c>
      <c r="C2571" s="532" t="s">
        <v>416</v>
      </c>
      <c r="D2571" s="532" t="s">
        <v>2881</v>
      </c>
      <c r="E2571" s="533">
        <v>3550033</v>
      </c>
      <c r="F2571" s="533">
        <v>10765</v>
      </c>
      <c r="G2571" s="534">
        <v>35795</v>
      </c>
      <c r="H2571" s="533">
        <v>124</v>
      </c>
      <c r="I2571" s="532" t="s">
        <v>409</v>
      </c>
      <c r="J2571" s="532" t="s">
        <v>2244</v>
      </c>
      <c r="K2571" s="535">
        <v>16196.64</v>
      </c>
      <c r="L2571" s="536"/>
      <c r="M2571" s="537" t="s">
        <v>151</v>
      </c>
      <c r="N2571" s="537" t="s">
        <v>174</v>
      </c>
      <c r="O2571" s="538">
        <f t="shared" si="40"/>
        <v>16196.64</v>
      </c>
    </row>
    <row r="2572" spans="1:15" s="225" customFormat="1" ht="31.5">
      <c r="A2572" s="532" t="s">
        <v>406</v>
      </c>
      <c r="B2572" s="533">
        <v>355</v>
      </c>
      <c r="C2572" s="532" t="s">
        <v>416</v>
      </c>
      <c r="D2572" s="532" t="s">
        <v>2881</v>
      </c>
      <c r="E2572" s="533">
        <v>3550033</v>
      </c>
      <c r="F2572" s="533">
        <v>10766</v>
      </c>
      <c r="G2572" s="534">
        <v>35795</v>
      </c>
      <c r="H2572" s="542">
        <v>133</v>
      </c>
      <c r="I2572" s="532" t="s">
        <v>409</v>
      </c>
      <c r="J2572" s="532" t="s">
        <v>2245</v>
      </c>
      <c r="K2572" s="535">
        <v>21330.74</v>
      </c>
      <c r="L2572" s="536"/>
      <c r="M2572" s="537" t="s">
        <v>151</v>
      </c>
      <c r="N2572" s="537" t="s">
        <v>174</v>
      </c>
      <c r="O2572" s="538">
        <f t="shared" si="40"/>
        <v>21330.74</v>
      </c>
    </row>
    <row r="2573" spans="1:15" s="225" customFormat="1" ht="31.5">
      <c r="A2573" s="532" t="s">
        <v>406</v>
      </c>
      <c r="B2573" s="533">
        <v>355</v>
      </c>
      <c r="C2573" s="532" t="s">
        <v>416</v>
      </c>
      <c r="D2573" s="532" t="s">
        <v>2881</v>
      </c>
      <c r="E2573" s="533">
        <v>3550033</v>
      </c>
      <c r="F2573" s="533">
        <v>10767</v>
      </c>
      <c r="G2573" s="534">
        <v>35795</v>
      </c>
      <c r="H2573" s="542">
        <v>7</v>
      </c>
      <c r="I2573" s="532" t="s">
        <v>409</v>
      </c>
      <c r="J2573" s="532" t="s">
        <v>2246</v>
      </c>
      <c r="K2573" s="535">
        <v>1242.3900000000001</v>
      </c>
      <c r="L2573" s="536"/>
      <c r="M2573" s="537" t="s">
        <v>151</v>
      </c>
      <c r="N2573" s="537" t="s">
        <v>174</v>
      </c>
      <c r="O2573" s="538">
        <f t="shared" si="40"/>
        <v>1242.3900000000001</v>
      </c>
    </row>
    <row r="2574" spans="1:15" s="225" customFormat="1" ht="31.5">
      <c r="A2574" s="532" t="s">
        <v>406</v>
      </c>
      <c r="B2574" s="533">
        <v>355</v>
      </c>
      <c r="C2574" s="532" t="s">
        <v>416</v>
      </c>
      <c r="D2574" s="532" t="s">
        <v>2881</v>
      </c>
      <c r="E2574" s="533">
        <v>3550033</v>
      </c>
      <c r="F2574" s="533">
        <v>10768</v>
      </c>
      <c r="G2574" s="534">
        <v>35795</v>
      </c>
      <c r="H2574" s="533">
        <v>2</v>
      </c>
      <c r="I2574" s="532" t="s">
        <v>409</v>
      </c>
      <c r="J2574" s="532" t="s">
        <v>2255</v>
      </c>
      <c r="K2574" s="535">
        <v>1011.44</v>
      </c>
      <c r="L2574" s="536"/>
      <c r="M2574" s="537" t="s">
        <v>151</v>
      </c>
      <c r="N2574" s="537" t="s">
        <v>174</v>
      </c>
      <c r="O2574" s="538">
        <f t="shared" si="40"/>
        <v>1011.44</v>
      </c>
    </row>
    <row r="2575" spans="1:15" s="225" customFormat="1" ht="31.5">
      <c r="A2575" s="532" t="s">
        <v>406</v>
      </c>
      <c r="B2575" s="533">
        <v>355</v>
      </c>
      <c r="C2575" s="532" t="s">
        <v>416</v>
      </c>
      <c r="D2575" s="532" t="s">
        <v>2881</v>
      </c>
      <c r="E2575" s="533">
        <v>3550033</v>
      </c>
      <c r="F2575" s="533">
        <v>10769</v>
      </c>
      <c r="G2575" s="534">
        <v>35795</v>
      </c>
      <c r="H2575" s="533">
        <v>137</v>
      </c>
      <c r="I2575" s="532" t="s">
        <v>409</v>
      </c>
      <c r="J2575" s="532" t="s">
        <v>2894</v>
      </c>
      <c r="K2575" s="535">
        <v>6395.71</v>
      </c>
      <c r="L2575" s="536"/>
      <c r="M2575" s="537" t="s">
        <v>151</v>
      </c>
      <c r="N2575" s="537" t="s">
        <v>174</v>
      </c>
      <c r="O2575" s="538">
        <f t="shared" si="40"/>
        <v>6395.71</v>
      </c>
    </row>
    <row r="2576" spans="1:15" s="225" customFormat="1" ht="31.5">
      <c r="A2576" s="532" t="s">
        <v>406</v>
      </c>
      <c r="B2576" s="533">
        <v>355</v>
      </c>
      <c r="C2576" s="532" t="s">
        <v>416</v>
      </c>
      <c r="D2576" s="532" t="s">
        <v>2881</v>
      </c>
      <c r="E2576" s="533">
        <v>3550033</v>
      </c>
      <c r="F2576" s="533">
        <v>10770</v>
      </c>
      <c r="G2576" s="534">
        <v>35795</v>
      </c>
      <c r="H2576" s="533">
        <v>2</v>
      </c>
      <c r="I2576" s="532" t="s">
        <v>409</v>
      </c>
      <c r="J2576" s="532" t="s">
        <v>2895</v>
      </c>
      <c r="K2576" s="535">
        <v>738.8</v>
      </c>
      <c r="L2576" s="536"/>
      <c r="M2576" s="537" t="s">
        <v>151</v>
      </c>
      <c r="N2576" s="537" t="s">
        <v>174</v>
      </c>
      <c r="O2576" s="538">
        <f t="shared" si="40"/>
        <v>738.8</v>
      </c>
    </row>
    <row r="2577" spans="1:15" s="225" customFormat="1" ht="31.5">
      <c r="A2577" s="532" t="s">
        <v>406</v>
      </c>
      <c r="B2577" s="533">
        <v>355</v>
      </c>
      <c r="C2577" s="532" t="s">
        <v>416</v>
      </c>
      <c r="D2577" s="532" t="s">
        <v>2881</v>
      </c>
      <c r="E2577" s="533">
        <v>3550033</v>
      </c>
      <c r="F2577" s="533">
        <v>10771</v>
      </c>
      <c r="G2577" s="534">
        <v>35795</v>
      </c>
      <c r="H2577" s="533">
        <v>2</v>
      </c>
      <c r="I2577" s="532" t="s">
        <v>409</v>
      </c>
      <c r="J2577" s="532" t="s">
        <v>2896</v>
      </c>
      <c r="K2577" s="535">
        <v>738.8</v>
      </c>
      <c r="L2577" s="536"/>
      <c r="M2577" s="537" t="s">
        <v>151</v>
      </c>
      <c r="N2577" s="537" t="s">
        <v>174</v>
      </c>
      <c r="O2577" s="538">
        <f t="shared" si="40"/>
        <v>738.8</v>
      </c>
    </row>
    <row r="2578" spans="1:15" s="225" customFormat="1" ht="31.5">
      <c r="A2578" s="532" t="s">
        <v>406</v>
      </c>
      <c r="B2578" s="533">
        <v>355</v>
      </c>
      <c r="C2578" s="532" t="s">
        <v>416</v>
      </c>
      <c r="D2578" s="532" t="s">
        <v>2881</v>
      </c>
      <c r="E2578" s="533">
        <v>3550033</v>
      </c>
      <c r="F2578" s="533">
        <v>10772</v>
      </c>
      <c r="G2578" s="534">
        <v>35795</v>
      </c>
      <c r="H2578" s="542">
        <v>123</v>
      </c>
      <c r="I2578" s="532" t="s">
        <v>409</v>
      </c>
      <c r="J2578" s="532" t="s">
        <v>2897</v>
      </c>
      <c r="K2578" s="535">
        <v>2857.3</v>
      </c>
      <c r="L2578" s="536"/>
      <c r="M2578" s="537" t="s">
        <v>151</v>
      </c>
      <c r="N2578" s="537" t="s">
        <v>174</v>
      </c>
      <c r="O2578" s="538">
        <f t="shared" si="40"/>
        <v>2857.3</v>
      </c>
    </row>
    <row r="2579" spans="1:15" s="225" customFormat="1" ht="31.5">
      <c r="A2579" s="532" t="s">
        <v>406</v>
      </c>
      <c r="B2579" s="533">
        <v>355</v>
      </c>
      <c r="C2579" s="532" t="s">
        <v>416</v>
      </c>
      <c r="D2579" s="532" t="s">
        <v>2881</v>
      </c>
      <c r="E2579" s="533">
        <v>3550033</v>
      </c>
      <c r="F2579" s="533">
        <v>10773</v>
      </c>
      <c r="G2579" s="534">
        <v>35795</v>
      </c>
      <c r="H2579" s="533">
        <v>6</v>
      </c>
      <c r="I2579" s="532" t="s">
        <v>409</v>
      </c>
      <c r="J2579" s="532" t="s">
        <v>2898</v>
      </c>
      <c r="K2579" s="535">
        <v>303.37</v>
      </c>
      <c r="L2579" s="536"/>
      <c r="M2579" s="537" t="s">
        <v>151</v>
      </c>
      <c r="N2579" s="537" t="s">
        <v>174</v>
      </c>
      <c r="O2579" s="538">
        <f t="shared" si="40"/>
        <v>303.37</v>
      </c>
    </row>
    <row r="2580" spans="1:15" s="225" customFormat="1" ht="31.5">
      <c r="A2580" s="532" t="s">
        <v>406</v>
      </c>
      <c r="B2580" s="533">
        <v>355</v>
      </c>
      <c r="C2580" s="532" t="s">
        <v>416</v>
      </c>
      <c r="D2580" s="532" t="s">
        <v>2881</v>
      </c>
      <c r="E2580" s="533">
        <v>3550033</v>
      </c>
      <c r="F2580" s="533">
        <v>10774</v>
      </c>
      <c r="G2580" s="534">
        <v>35795</v>
      </c>
      <c r="H2580" s="543"/>
      <c r="I2580" s="532" t="s">
        <v>409</v>
      </c>
      <c r="J2580" s="532" t="s">
        <v>1821</v>
      </c>
      <c r="K2580" s="535">
        <v>1436.26</v>
      </c>
      <c r="L2580" s="536"/>
      <c r="M2580" s="537" t="s">
        <v>151</v>
      </c>
      <c r="N2580" s="537" t="s">
        <v>174</v>
      </c>
      <c r="O2580" s="538">
        <f t="shared" ref="O2580:O2643" si="41">IF(L2580&lt;&gt;0,11.5/24*L2580,K2580)</f>
        <v>1436.26</v>
      </c>
    </row>
    <row r="2581" spans="1:15" s="225" customFormat="1" ht="31.5">
      <c r="A2581" s="532" t="s">
        <v>406</v>
      </c>
      <c r="B2581" s="533">
        <v>355</v>
      </c>
      <c r="C2581" s="532" t="s">
        <v>416</v>
      </c>
      <c r="D2581" s="532" t="s">
        <v>2881</v>
      </c>
      <c r="E2581" s="533">
        <v>3550033</v>
      </c>
      <c r="F2581" s="533">
        <v>10775</v>
      </c>
      <c r="G2581" s="534">
        <v>35795</v>
      </c>
      <c r="H2581" s="539"/>
      <c r="I2581" s="532" t="s">
        <v>409</v>
      </c>
      <c r="J2581" s="532" t="s">
        <v>2899</v>
      </c>
      <c r="K2581" s="535">
        <v>680.54</v>
      </c>
      <c r="L2581" s="536"/>
      <c r="M2581" s="537" t="s">
        <v>151</v>
      </c>
      <c r="N2581" s="537" t="s">
        <v>174</v>
      </c>
      <c r="O2581" s="538">
        <f t="shared" si="41"/>
        <v>680.54</v>
      </c>
    </row>
    <row r="2582" spans="1:15" s="225" customFormat="1" ht="31.5">
      <c r="A2582" s="532" t="s">
        <v>406</v>
      </c>
      <c r="B2582" s="533">
        <v>355</v>
      </c>
      <c r="C2582" s="532" t="s">
        <v>416</v>
      </c>
      <c r="D2582" s="532" t="s">
        <v>2881</v>
      </c>
      <c r="E2582" s="533">
        <v>3550033</v>
      </c>
      <c r="F2582" s="533">
        <v>10776</v>
      </c>
      <c r="G2582" s="534">
        <v>35795</v>
      </c>
      <c r="H2582" s="542">
        <v>42</v>
      </c>
      <c r="I2582" s="532" t="s">
        <v>409</v>
      </c>
      <c r="J2582" s="532" t="s">
        <v>2900</v>
      </c>
      <c r="K2582" s="535">
        <v>348.65</v>
      </c>
      <c r="L2582" s="536"/>
      <c r="M2582" s="537" t="s">
        <v>151</v>
      </c>
      <c r="N2582" s="537" t="s">
        <v>174</v>
      </c>
      <c r="O2582" s="538">
        <f t="shared" si="41"/>
        <v>348.65</v>
      </c>
    </row>
    <row r="2583" spans="1:15" s="225" customFormat="1" ht="31.5">
      <c r="A2583" s="532" t="s">
        <v>406</v>
      </c>
      <c r="B2583" s="533">
        <v>355</v>
      </c>
      <c r="C2583" s="532" t="s">
        <v>416</v>
      </c>
      <c r="D2583" s="532" t="s">
        <v>2881</v>
      </c>
      <c r="E2583" s="533">
        <v>3550033</v>
      </c>
      <c r="F2583" s="533">
        <v>10777</v>
      </c>
      <c r="G2583" s="534">
        <v>35795</v>
      </c>
      <c r="H2583" s="539"/>
      <c r="I2583" s="532" t="s">
        <v>409</v>
      </c>
      <c r="J2583" s="532" t="s">
        <v>2901</v>
      </c>
      <c r="K2583" s="535">
        <v>547.03</v>
      </c>
      <c r="L2583" s="536"/>
      <c r="M2583" s="537" t="s">
        <v>151</v>
      </c>
      <c r="N2583" s="537" t="s">
        <v>174</v>
      </c>
      <c r="O2583" s="538">
        <f t="shared" si="41"/>
        <v>547.03</v>
      </c>
    </row>
    <row r="2584" spans="1:15" s="225" customFormat="1" ht="31.5">
      <c r="A2584" s="532" t="s">
        <v>406</v>
      </c>
      <c r="B2584" s="533">
        <v>355</v>
      </c>
      <c r="C2584" s="532" t="s">
        <v>416</v>
      </c>
      <c r="D2584" s="532" t="s">
        <v>2881</v>
      </c>
      <c r="E2584" s="533">
        <v>3550033</v>
      </c>
      <c r="F2584" s="533">
        <v>10778</v>
      </c>
      <c r="G2584" s="534">
        <v>35795</v>
      </c>
      <c r="H2584" s="533">
        <v>27</v>
      </c>
      <c r="I2584" s="532" t="s">
        <v>409</v>
      </c>
      <c r="J2584" s="532" t="s">
        <v>2560</v>
      </c>
      <c r="K2584" s="535">
        <v>3347.8</v>
      </c>
      <c r="L2584" s="536"/>
      <c r="M2584" s="537" t="s">
        <v>151</v>
      </c>
      <c r="N2584" s="537" t="s">
        <v>174</v>
      </c>
      <c r="O2584" s="538">
        <f t="shared" si="41"/>
        <v>3347.8</v>
      </c>
    </row>
    <row r="2585" spans="1:15" s="225" customFormat="1" ht="31.5">
      <c r="A2585" s="532" t="s">
        <v>406</v>
      </c>
      <c r="B2585" s="533">
        <v>355</v>
      </c>
      <c r="C2585" s="532" t="s">
        <v>416</v>
      </c>
      <c r="D2585" s="532" t="s">
        <v>2881</v>
      </c>
      <c r="E2585" s="533">
        <v>3550033</v>
      </c>
      <c r="F2585" s="533">
        <v>10779</v>
      </c>
      <c r="G2585" s="534">
        <v>35795</v>
      </c>
      <c r="H2585" s="542">
        <v>3</v>
      </c>
      <c r="I2585" s="532" t="s">
        <v>409</v>
      </c>
      <c r="J2585" s="532" t="s">
        <v>2447</v>
      </c>
      <c r="K2585" s="535">
        <v>520.96</v>
      </c>
      <c r="L2585" s="536"/>
      <c r="M2585" s="537" t="s">
        <v>151</v>
      </c>
      <c r="N2585" s="537" t="s">
        <v>174</v>
      </c>
      <c r="O2585" s="538">
        <f t="shared" si="41"/>
        <v>520.96</v>
      </c>
    </row>
    <row r="2586" spans="1:15" s="225" customFormat="1" ht="31.5">
      <c r="A2586" s="532" t="s">
        <v>406</v>
      </c>
      <c r="B2586" s="533">
        <v>355</v>
      </c>
      <c r="C2586" s="532" t="s">
        <v>416</v>
      </c>
      <c r="D2586" s="532" t="s">
        <v>2881</v>
      </c>
      <c r="E2586" s="533">
        <v>3550033</v>
      </c>
      <c r="F2586" s="533">
        <v>10780</v>
      </c>
      <c r="G2586" s="534">
        <v>35795</v>
      </c>
      <c r="H2586" s="542">
        <v>70</v>
      </c>
      <c r="I2586" s="532" t="s">
        <v>409</v>
      </c>
      <c r="J2586" s="532" t="s">
        <v>2902</v>
      </c>
      <c r="K2586" s="535">
        <v>5187.3500000000004</v>
      </c>
      <c r="L2586" s="536"/>
      <c r="M2586" s="537" t="s">
        <v>151</v>
      </c>
      <c r="N2586" s="537" t="s">
        <v>174</v>
      </c>
      <c r="O2586" s="538">
        <f t="shared" si="41"/>
        <v>5187.3500000000004</v>
      </c>
    </row>
    <row r="2587" spans="1:15" s="225" customFormat="1" ht="31.5">
      <c r="A2587" s="532" t="s">
        <v>406</v>
      </c>
      <c r="B2587" s="533">
        <v>355</v>
      </c>
      <c r="C2587" s="532" t="s">
        <v>416</v>
      </c>
      <c r="D2587" s="532" t="s">
        <v>2881</v>
      </c>
      <c r="E2587" s="533">
        <v>3550033</v>
      </c>
      <c r="F2587" s="533">
        <v>10781</v>
      </c>
      <c r="G2587" s="534">
        <v>35795</v>
      </c>
      <c r="H2587" s="533">
        <v>48</v>
      </c>
      <c r="I2587" s="532" t="s">
        <v>409</v>
      </c>
      <c r="J2587" s="532" t="s">
        <v>2903</v>
      </c>
      <c r="K2587" s="535">
        <v>2972.63</v>
      </c>
      <c r="L2587" s="536"/>
      <c r="M2587" s="537" t="s">
        <v>151</v>
      </c>
      <c r="N2587" s="537" t="s">
        <v>174</v>
      </c>
      <c r="O2587" s="538">
        <f t="shared" si="41"/>
        <v>2972.63</v>
      </c>
    </row>
    <row r="2588" spans="1:15" s="225" customFormat="1" ht="31.5">
      <c r="A2588" s="532" t="s">
        <v>406</v>
      </c>
      <c r="B2588" s="533">
        <v>355</v>
      </c>
      <c r="C2588" s="532" t="s">
        <v>416</v>
      </c>
      <c r="D2588" s="532" t="s">
        <v>2881</v>
      </c>
      <c r="E2588" s="533">
        <v>3550033</v>
      </c>
      <c r="F2588" s="533">
        <v>10782</v>
      </c>
      <c r="G2588" s="534">
        <v>35795</v>
      </c>
      <c r="H2588" s="533">
        <v>172</v>
      </c>
      <c r="I2588" s="532" t="s">
        <v>409</v>
      </c>
      <c r="J2588" s="532" t="s">
        <v>2904</v>
      </c>
      <c r="K2588" s="535">
        <v>1963.65</v>
      </c>
      <c r="L2588" s="536"/>
      <c r="M2588" s="537" t="s">
        <v>151</v>
      </c>
      <c r="N2588" s="537" t="s">
        <v>174</v>
      </c>
      <c r="O2588" s="538">
        <f t="shared" si="41"/>
        <v>1963.65</v>
      </c>
    </row>
    <row r="2589" spans="1:15" s="225" customFormat="1" ht="31.5">
      <c r="A2589" s="532" t="s">
        <v>406</v>
      </c>
      <c r="B2589" s="533">
        <v>355</v>
      </c>
      <c r="C2589" s="532" t="s">
        <v>416</v>
      </c>
      <c r="D2589" s="532" t="s">
        <v>2881</v>
      </c>
      <c r="E2589" s="533">
        <v>3550033</v>
      </c>
      <c r="F2589" s="533">
        <v>10783</v>
      </c>
      <c r="G2589" s="534">
        <v>35795</v>
      </c>
      <c r="H2589" s="542">
        <v>215</v>
      </c>
      <c r="I2589" s="532" t="s">
        <v>409</v>
      </c>
      <c r="J2589" s="532" t="s">
        <v>2905</v>
      </c>
      <c r="K2589" s="535">
        <v>5329.87</v>
      </c>
      <c r="L2589" s="536"/>
      <c r="M2589" s="537" t="s">
        <v>151</v>
      </c>
      <c r="N2589" s="537" t="s">
        <v>174</v>
      </c>
      <c r="O2589" s="538">
        <f t="shared" si="41"/>
        <v>5329.87</v>
      </c>
    </row>
    <row r="2590" spans="1:15" s="225" customFormat="1" ht="31.5">
      <c r="A2590" s="532" t="s">
        <v>406</v>
      </c>
      <c r="B2590" s="533">
        <v>355</v>
      </c>
      <c r="C2590" s="532" t="s">
        <v>416</v>
      </c>
      <c r="D2590" s="532" t="s">
        <v>2881</v>
      </c>
      <c r="E2590" s="533">
        <v>3550033</v>
      </c>
      <c r="F2590" s="533">
        <v>10784</v>
      </c>
      <c r="G2590" s="534">
        <v>35795</v>
      </c>
      <c r="H2590" s="533">
        <v>53100</v>
      </c>
      <c r="I2590" s="532" t="s">
        <v>409</v>
      </c>
      <c r="J2590" s="532" t="s">
        <v>2559</v>
      </c>
      <c r="K2590" s="535">
        <v>21639.35</v>
      </c>
      <c r="L2590" s="536"/>
      <c r="M2590" s="537" t="s">
        <v>151</v>
      </c>
      <c r="N2590" s="537" t="s">
        <v>174</v>
      </c>
      <c r="O2590" s="538">
        <f t="shared" si="41"/>
        <v>21639.35</v>
      </c>
    </row>
    <row r="2591" spans="1:15" s="225" customFormat="1" ht="31.5">
      <c r="A2591" s="532" t="s">
        <v>406</v>
      </c>
      <c r="B2591" s="533">
        <v>355</v>
      </c>
      <c r="C2591" s="532" t="s">
        <v>416</v>
      </c>
      <c r="D2591" s="532" t="s">
        <v>2881</v>
      </c>
      <c r="E2591" s="533">
        <v>3550033</v>
      </c>
      <c r="F2591" s="533">
        <v>10785</v>
      </c>
      <c r="G2591" s="534">
        <v>35795</v>
      </c>
      <c r="H2591" s="533">
        <v>8810</v>
      </c>
      <c r="I2591" s="532" t="s">
        <v>409</v>
      </c>
      <c r="J2591" s="532" t="s">
        <v>1886</v>
      </c>
      <c r="K2591" s="535">
        <v>4635.2299999999996</v>
      </c>
      <c r="L2591" s="536"/>
      <c r="M2591" s="537" t="s">
        <v>151</v>
      </c>
      <c r="N2591" s="537" t="s">
        <v>174</v>
      </c>
      <c r="O2591" s="538">
        <f t="shared" si="41"/>
        <v>4635.2299999999996</v>
      </c>
    </row>
    <row r="2592" spans="1:15" s="225" customFormat="1" ht="31.5">
      <c r="A2592" s="532" t="s">
        <v>406</v>
      </c>
      <c r="B2592" s="533">
        <v>355</v>
      </c>
      <c r="C2592" s="532" t="s">
        <v>416</v>
      </c>
      <c r="D2592" s="532" t="s">
        <v>2881</v>
      </c>
      <c r="E2592" s="533">
        <v>3550033</v>
      </c>
      <c r="F2592" s="533">
        <v>10786</v>
      </c>
      <c r="G2592" s="534">
        <v>35795</v>
      </c>
      <c r="H2592" s="533">
        <v>108936</v>
      </c>
      <c r="I2592" s="532" t="s">
        <v>409</v>
      </c>
      <c r="J2592" s="532" t="s">
        <v>2906</v>
      </c>
      <c r="K2592" s="535">
        <v>75898.5</v>
      </c>
      <c r="L2592" s="536"/>
      <c r="M2592" s="537" t="s">
        <v>151</v>
      </c>
      <c r="N2592" s="537" t="s">
        <v>174</v>
      </c>
      <c r="O2592" s="538">
        <f t="shared" si="41"/>
        <v>75898.5</v>
      </c>
    </row>
    <row r="2593" spans="1:15" s="225" customFormat="1" ht="31.5">
      <c r="A2593" s="532" t="s">
        <v>406</v>
      </c>
      <c r="B2593" s="533">
        <v>355</v>
      </c>
      <c r="C2593" s="532" t="s">
        <v>416</v>
      </c>
      <c r="D2593" s="532" t="s">
        <v>2881</v>
      </c>
      <c r="E2593" s="533">
        <v>3550033</v>
      </c>
      <c r="F2593" s="533">
        <v>10787</v>
      </c>
      <c r="G2593" s="534">
        <v>35795</v>
      </c>
      <c r="H2593" s="533">
        <v>1635</v>
      </c>
      <c r="I2593" s="532" t="s">
        <v>409</v>
      </c>
      <c r="J2593" s="532" t="s">
        <v>2907</v>
      </c>
      <c r="K2593" s="535">
        <v>60529.54</v>
      </c>
      <c r="L2593" s="536"/>
      <c r="M2593" s="537" t="s">
        <v>151</v>
      </c>
      <c r="N2593" s="537" t="s">
        <v>174</v>
      </c>
      <c r="O2593" s="538">
        <f t="shared" si="41"/>
        <v>60529.54</v>
      </c>
    </row>
    <row r="2594" spans="1:15" s="225" customFormat="1" ht="31.5">
      <c r="A2594" s="532" t="s">
        <v>406</v>
      </c>
      <c r="B2594" s="533">
        <v>355</v>
      </c>
      <c r="C2594" s="532" t="s">
        <v>416</v>
      </c>
      <c r="D2594" s="532" t="s">
        <v>2881</v>
      </c>
      <c r="E2594" s="533">
        <v>3550033</v>
      </c>
      <c r="F2594" s="533">
        <v>10788</v>
      </c>
      <c r="G2594" s="534">
        <v>35795</v>
      </c>
      <c r="H2594" s="533">
        <v>1</v>
      </c>
      <c r="I2594" s="532" t="s">
        <v>409</v>
      </c>
      <c r="J2594" s="532" t="s">
        <v>2908</v>
      </c>
      <c r="K2594" s="535">
        <v>9303.58</v>
      </c>
      <c r="L2594" s="536"/>
      <c r="M2594" s="537" t="s">
        <v>151</v>
      </c>
      <c r="N2594" s="537" t="s">
        <v>174</v>
      </c>
      <c r="O2594" s="538">
        <f t="shared" si="41"/>
        <v>9303.58</v>
      </c>
    </row>
    <row r="2595" spans="1:15" s="225" customFormat="1" ht="31.5">
      <c r="A2595" s="532" t="s">
        <v>406</v>
      </c>
      <c r="B2595" s="533">
        <v>355</v>
      </c>
      <c r="C2595" s="532" t="s">
        <v>416</v>
      </c>
      <c r="D2595" s="532" t="s">
        <v>2881</v>
      </c>
      <c r="E2595" s="533">
        <v>3550033</v>
      </c>
      <c r="F2595" s="533">
        <v>10789</v>
      </c>
      <c r="G2595" s="534">
        <v>35795</v>
      </c>
      <c r="H2595" s="533">
        <v>42</v>
      </c>
      <c r="I2595" s="532" t="s">
        <v>409</v>
      </c>
      <c r="J2595" s="532" t="s">
        <v>2733</v>
      </c>
      <c r="K2595" s="535">
        <v>442.56</v>
      </c>
      <c r="L2595" s="536"/>
      <c r="M2595" s="537" t="s">
        <v>151</v>
      </c>
      <c r="N2595" s="537" t="s">
        <v>174</v>
      </c>
      <c r="O2595" s="538">
        <f t="shared" si="41"/>
        <v>442.56</v>
      </c>
    </row>
    <row r="2596" spans="1:15" s="225" customFormat="1" ht="31.5">
      <c r="A2596" s="532" t="s">
        <v>406</v>
      </c>
      <c r="B2596" s="533">
        <v>355</v>
      </c>
      <c r="C2596" s="532" t="s">
        <v>416</v>
      </c>
      <c r="D2596" s="532" t="s">
        <v>2881</v>
      </c>
      <c r="E2596" s="533">
        <v>3550033</v>
      </c>
      <c r="F2596" s="533">
        <v>10790</v>
      </c>
      <c r="G2596" s="534">
        <v>35795</v>
      </c>
      <c r="H2596" s="533">
        <v>18</v>
      </c>
      <c r="I2596" s="532" t="s">
        <v>409</v>
      </c>
      <c r="J2596" s="532" t="s">
        <v>2909</v>
      </c>
      <c r="K2596" s="535">
        <v>362.44</v>
      </c>
      <c r="L2596" s="536"/>
      <c r="M2596" s="537" t="s">
        <v>151</v>
      </c>
      <c r="N2596" s="537" t="s">
        <v>174</v>
      </c>
      <c r="O2596" s="538">
        <f t="shared" si="41"/>
        <v>362.44</v>
      </c>
    </row>
    <row r="2597" spans="1:15" s="225" customFormat="1" ht="47.25">
      <c r="A2597" s="532" t="s">
        <v>406</v>
      </c>
      <c r="B2597" s="533">
        <v>355</v>
      </c>
      <c r="C2597" s="532" t="s">
        <v>416</v>
      </c>
      <c r="D2597" s="532" t="s">
        <v>2881</v>
      </c>
      <c r="E2597" s="533">
        <v>3550033</v>
      </c>
      <c r="F2597" s="533">
        <v>10791</v>
      </c>
      <c r="G2597" s="534">
        <v>35795</v>
      </c>
      <c r="H2597" s="542">
        <v>51</v>
      </c>
      <c r="I2597" s="532" t="s">
        <v>409</v>
      </c>
      <c r="J2597" s="532" t="s">
        <v>2910</v>
      </c>
      <c r="K2597" s="535">
        <v>3006.83</v>
      </c>
      <c r="L2597" s="536"/>
      <c r="M2597" s="537" t="s">
        <v>151</v>
      </c>
      <c r="N2597" s="537" t="s">
        <v>174</v>
      </c>
      <c r="O2597" s="538">
        <f t="shared" si="41"/>
        <v>3006.83</v>
      </c>
    </row>
    <row r="2598" spans="1:15" s="225" customFormat="1" ht="47.25">
      <c r="A2598" s="532" t="s">
        <v>406</v>
      </c>
      <c r="B2598" s="533">
        <v>355</v>
      </c>
      <c r="C2598" s="532" t="s">
        <v>416</v>
      </c>
      <c r="D2598" s="532" t="s">
        <v>2881</v>
      </c>
      <c r="E2598" s="533">
        <v>3550033</v>
      </c>
      <c r="F2598" s="533">
        <v>10792</v>
      </c>
      <c r="G2598" s="534">
        <v>35795</v>
      </c>
      <c r="H2598" s="533">
        <v>27</v>
      </c>
      <c r="I2598" s="532" t="s">
        <v>409</v>
      </c>
      <c r="J2598" s="532" t="s">
        <v>2911</v>
      </c>
      <c r="K2598" s="535">
        <v>1006.45</v>
      </c>
      <c r="L2598" s="536"/>
      <c r="M2598" s="537" t="s">
        <v>151</v>
      </c>
      <c r="N2598" s="537" t="s">
        <v>174</v>
      </c>
      <c r="O2598" s="538">
        <f t="shared" si="41"/>
        <v>1006.45</v>
      </c>
    </row>
    <row r="2599" spans="1:15" s="225" customFormat="1" ht="31.5">
      <c r="A2599" s="532" t="s">
        <v>406</v>
      </c>
      <c r="B2599" s="533">
        <v>355</v>
      </c>
      <c r="C2599" s="532" t="s">
        <v>416</v>
      </c>
      <c r="D2599" s="532" t="s">
        <v>2881</v>
      </c>
      <c r="E2599" s="533">
        <v>3550033</v>
      </c>
      <c r="F2599" s="533">
        <v>10793</v>
      </c>
      <c r="G2599" s="534">
        <v>35795</v>
      </c>
      <c r="H2599" s="533">
        <v>6</v>
      </c>
      <c r="I2599" s="532" t="s">
        <v>409</v>
      </c>
      <c r="J2599" s="532" t="s">
        <v>2912</v>
      </c>
      <c r="K2599" s="535">
        <v>426.17</v>
      </c>
      <c r="L2599" s="536"/>
      <c r="M2599" s="537" t="s">
        <v>151</v>
      </c>
      <c r="N2599" s="537" t="s">
        <v>174</v>
      </c>
      <c r="O2599" s="538">
        <f t="shared" si="41"/>
        <v>426.17</v>
      </c>
    </row>
    <row r="2600" spans="1:15" s="225" customFormat="1" ht="31.5">
      <c r="A2600" s="532" t="s">
        <v>406</v>
      </c>
      <c r="B2600" s="533">
        <v>355</v>
      </c>
      <c r="C2600" s="532" t="s">
        <v>416</v>
      </c>
      <c r="D2600" s="532" t="s">
        <v>2881</v>
      </c>
      <c r="E2600" s="533">
        <v>3550033</v>
      </c>
      <c r="F2600" s="533">
        <v>10794</v>
      </c>
      <c r="G2600" s="534">
        <v>35795</v>
      </c>
      <c r="H2600" s="533">
        <v>14</v>
      </c>
      <c r="I2600" s="532" t="s">
        <v>409</v>
      </c>
      <c r="J2600" s="532" t="s">
        <v>2913</v>
      </c>
      <c r="K2600" s="535">
        <v>211.08</v>
      </c>
      <c r="L2600" s="536"/>
      <c r="M2600" s="537" t="s">
        <v>151</v>
      </c>
      <c r="N2600" s="537" t="s">
        <v>174</v>
      </c>
      <c r="O2600" s="538">
        <f t="shared" si="41"/>
        <v>211.08</v>
      </c>
    </row>
    <row r="2601" spans="1:15" s="225" customFormat="1" ht="31.5">
      <c r="A2601" s="532" t="s">
        <v>406</v>
      </c>
      <c r="B2601" s="533">
        <v>355</v>
      </c>
      <c r="C2601" s="532" t="s">
        <v>416</v>
      </c>
      <c r="D2601" s="532" t="s">
        <v>2881</v>
      </c>
      <c r="E2601" s="533">
        <v>3550033</v>
      </c>
      <c r="F2601" s="533">
        <v>10795</v>
      </c>
      <c r="G2601" s="534">
        <v>35795</v>
      </c>
      <c r="H2601" s="533">
        <v>21</v>
      </c>
      <c r="I2601" s="532" t="s">
        <v>409</v>
      </c>
      <c r="J2601" s="532" t="s">
        <v>2914</v>
      </c>
      <c r="K2601" s="535">
        <v>394.01</v>
      </c>
      <c r="L2601" s="536"/>
      <c r="M2601" s="537" t="s">
        <v>151</v>
      </c>
      <c r="N2601" s="537" t="s">
        <v>174</v>
      </c>
      <c r="O2601" s="538">
        <f t="shared" si="41"/>
        <v>394.01</v>
      </c>
    </row>
    <row r="2602" spans="1:15" s="225" customFormat="1" ht="31.5">
      <c r="A2602" s="532" t="s">
        <v>406</v>
      </c>
      <c r="B2602" s="533">
        <v>355</v>
      </c>
      <c r="C2602" s="532" t="s">
        <v>416</v>
      </c>
      <c r="D2602" s="532" t="s">
        <v>2881</v>
      </c>
      <c r="E2602" s="533">
        <v>3550033</v>
      </c>
      <c r="F2602" s="533">
        <v>10796</v>
      </c>
      <c r="G2602" s="534">
        <v>35795</v>
      </c>
      <c r="H2602" s="533">
        <v>24</v>
      </c>
      <c r="I2602" s="532" t="s">
        <v>409</v>
      </c>
      <c r="J2602" s="532" t="s">
        <v>2915</v>
      </c>
      <c r="K2602" s="535">
        <v>1394.04</v>
      </c>
      <c r="L2602" s="536"/>
      <c r="M2602" s="537" t="s">
        <v>151</v>
      </c>
      <c r="N2602" s="537" t="s">
        <v>174</v>
      </c>
      <c r="O2602" s="538">
        <f t="shared" si="41"/>
        <v>1394.04</v>
      </c>
    </row>
    <row r="2603" spans="1:15" s="225" customFormat="1" ht="47.25">
      <c r="A2603" s="532" t="s">
        <v>406</v>
      </c>
      <c r="B2603" s="533">
        <v>355</v>
      </c>
      <c r="C2603" s="532" t="s">
        <v>416</v>
      </c>
      <c r="D2603" s="532" t="s">
        <v>2881</v>
      </c>
      <c r="E2603" s="533">
        <v>3550033</v>
      </c>
      <c r="F2603" s="533">
        <v>10797</v>
      </c>
      <c r="G2603" s="534">
        <v>35795</v>
      </c>
      <c r="H2603" s="533">
        <v>12</v>
      </c>
      <c r="I2603" s="532" t="s">
        <v>409</v>
      </c>
      <c r="J2603" s="532" t="s">
        <v>2916</v>
      </c>
      <c r="K2603" s="535">
        <v>477.73</v>
      </c>
      <c r="L2603" s="536"/>
      <c r="M2603" s="537" t="s">
        <v>151</v>
      </c>
      <c r="N2603" s="537" t="s">
        <v>174</v>
      </c>
      <c r="O2603" s="538">
        <f t="shared" si="41"/>
        <v>477.73</v>
      </c>
    </row>
    <row r="2604" spans="1:15" s="225" customFormat="1" ht="31.5">
      <c r="A2604" s="532" t="s">
        <v>406</v>
      </c>
      <c r="B2604" s="533">
        <v>355</v>
      </c>
      <c r="C2604" s="532" t="s">
        <v>416</v>
      </c>
      <c r="D2604" s="532" t="s">
        <v>2881</v>
      </c>
      <c r="E2604" s="533">
        <v>3550033</v>
      </c>
      <c r="F2604" s="533">
        <v>10798</v>
      </c>
      <c r="G2604" s="534">
        <v>35795</v>
      </c>
      <c r="H2604" s="533">
        <v>158</v>
      </c>
      <c r="I2604" s="532" t="s">
        <v>409</v>
      </c>
      <c r="J2604" s="532" t="s">
        <v>2917</v>
      </c>
      <c r="K2604" s="535">
        <v>4287.8100000000004</v>
      </c>
      <c r="L2604" s="536"/>
      <c r="M2604" s="537" t="s">
        <v>151</v>
      </c>
      <c r="N2604" s="537" t="s">
        <v>174</v>
      </c>
      <c r="O2604" s="538">
        <f t="shared" si="41"/>
        <v>4287.8100000000004</v>
      </c>
    </row>
    <row r="2605" spans="1:15" s="225" customFormat="1" ht="31.5">
      <c r="A2605" s="532" t="s">
        <v>406</v>
      </c>
      <c r="B2605" s="533">
        <v>355</v>
      </c>
      <c r="C2605" s="532" t="s">
        <v>416</v>
      </c>
      <c r="D2605" s="532" t="s">
        <v>2881</v>
      </c>
      <c r="E2605" s="533">
        <v>3550033</v>
      </c>
      <c r="F2605" s="533">
        <v>10799</v>
      </c>
      <c r="G2605" s="534">
        <v>35795</v>
      </c>
      <c r="H2605" s="533">
        <v>6</v>
      </c>
      <c r="I2605" s="532" t="s">
        <v>409</v>
      </c>
      <c r="J2605" s="532" t="s">
        <v>2614</v>
      </c>
      <c r="K2605" s="535">
        <v>229.75</v>
      </c>
      <c r="L2605" s="536"/>
      <c r="M2605" s="537" t="s">
        <v>151</v>
      </c>
      <c r="N2605" s="537" t="s">
        <v>174</v>
      </c>
      <c r="O2605" s="538">
        <f t="shared" si="41"/>
        <v>229.75</v>
      </c>
    </row>
    <row r="2606" spans="1:15" s="225" customFormat="1" ht="31.5">
      <c r="A2606" s="532" t="s">
        <v>406</v>
      </c>
      <c r="B2606" s="533">
        <v>355</v>
      </c>
      <c r="C2606" s="532" t="s">
        <v>416</v>
      </c>
      <c r="D2606" s="532" t="s">
        <v>2881</v>
      </c>
      <c r="E2606" s="533">
        <v>3550033</v>
      </c>
      <c r="F2606" s="533">
        <v>10800</v>
      </c>
      <c r="G2606" s="534">
        <v>35795</v>
      </c>
      <c r="H2606" s="533">
        <v>2</v>
      </c>
      <c r="I2606" s="532" t="s">
        <v>409</v>
      </c>
      <c r="J2606" s="532" t="s">
        <v>2918</v>
      </c>
      <c r="K2606" s="535">
        <v>743.53</v>
      </c>
      <c r="L2606" s="536"/>
      <c r="M2606" s="537" t="s">
        <v>151</v>
      </c>
      <c r="N2606" s="537" t="s">
        <v>174</v>
      </c>
      <c r="O2606" s="538">
        <f t="shared" si="41"/>
        <v>743.53</v>
      </c>
    </row>
    <row r="2607" spans="1:15" s="225" customFormat="1" ht="31.5">
      <c r="A2607" s="532" t="s">
        <v>406</v>
      </c>
      <c r="B2607" s="533">
        <v>355</v>
      </c>
      <c r="C2607" s="532" t="s">
        <v>416</v>
      </c>
      <c r="D2607" s="532" t="s">
        <v>2881</v>
      </c>
      <c r="E2607" s="533">
        <v>3550033</v>
      </c>
      <c r="F2607" s="533">
        <v>10801</v>
      </c>
      <c r="G2607" s="534">
        <v>35795</v>
      </c>
      <c r="H2607" s="533">
        <v>9</v>
      </c>
      <c r="I2607" s="532" t="s">
        <v>409</v>
      </c>
      <c r="J2607" s="532" t="s">
        <v>1863</v>
      </c>
      <c r="K2607" s="535">
        <v>238.46</v>
      </c>
      <c r="L2607" s="536"/>
      <c r="M2607" s="537" t="s">
        <v>151</v>
      </c>
      <c r="N2607" s="537" t="s">
        <v>174</v>
      </c>
      <c r="O2607" s="538">
        <f t="shared" si="41"/>
        <v>238.46</v>
      </c>
    </row>
    <row r="2608" spans="1:15" s="225" customFormat="1" ht="31.5">
      <c r="A2608" s="532" t="s">
        <v>406</v>
      </c>
      <c r="B2608" s="533">
        <v>355</v>
      </c>
      <c r="C2608" s="532" t="s">
        <v>416</v>
      </c>
      <c r="D2608" s="532" t="s">
        <v>2881</v>
      </c>
      <c r="E2608" s="533">
        <v>3550033</v>
      </c>
      <c r="F2608" s="533">
        <v>10802</v>
      </c>
      <c r="G2608" s="534">
        <v>35795</v>
      </c>
      <c r="H2608" s="533">
        <v>345</v>
      </c>
      <c r="I2608" s="532" t="s">
        <v>409</v>
      </c>
      <c r="J2608" s="532" t="s">
        <v>1827</v>
      </c>
      <c r="K2608" s="535">
        <v>668.59</v>
      </c>
      <c r="L2608" s="536"/>
      <c r="M2608" s="537" t="s">
        <v>151</v>
      </c>
      <c r="N2608" s="537" t="s">
        <v>174</v>
      </c>
      <c r="O2608" s="538">
        <f t="shared" si="41"/>
        <v>668.59</v>
      </c>
    </row>
    <row r="2609" spans="1:15" s="225" customFormat="1" ht="31.5">
      <c r="A2609" s="532" t="s">
        <v>406</v>
      </c>
      <c r="B2609" s="533">
        <v>355</v>
      </c>
      <c r="C2609" s="532" t="s">
        <v>416</v>
      </c>
      <c r="D2609" s="532" t="s">
        <v>2881</v>
      </c>
      <c r="E2609" s="533">
        <v>3550033</v>
      </c>
      <c r="F2609" s="533">
        <v>10803</v>
      </c>
      <c r="G2609" s="534">
        <v>35795</v>
      </c>
      <c r="H2609" s="533">
        <v>398</v>
      </c>
      <c r="I2609" s="532" t="s">
        <v>409</v>
      </c>
      <c r="J2609" s="532" t="s">
        <v>2919</v>
      </c>
      <c r="K2609" s="535">
        <v>2678.46</v>
      </c>
      <c r="L2609" s="536"/>
      <c r="M2609" s="537" t="s">
        <v>151</v>
      </c>
      <c r="N2609" s="537" t="s">
        <v>174</v>
      </c>
      <c r="O2609" s="538">
        <f t="shared" si="41"/>
        <v>2678.46</v>
      </c>
    </row>
    <row r="2610" spans="1:15" s="225" customFormat="1" ht="31.5">
      <c r="A2610" s="532" t="s">
        <v>406</v>
      </c>
      <c r="B2610" s="533">
        <v>355</v>
      </c>
      <c r="C2610" s="532" t="s">
        <v>416</v>
      </c>
      <c r="D2610" s="532" t="s">
        <v>2881</v>
      </c>
      <c r="E2610" s="533">
        <v>3550033</v>
      </c>
      <c r="F2610" s="533">
        <v>10804</v>
      </c>
      <c r="G2610" s="534">
        <v>35795</v>
      </c>
      <c r="H2610" s="533">
        <v>118</v>
      </c>
      <c r="I2610" s="532" t="s">
        <v>409</v>
      </c>
      <c r="J2610" s="532" t="s">
        <v>2546</v>
      </c>
      <c r="K2610" s="535">
        <v>660.59</v>
      </c>
      <c r="L2610" s="536"/>
      <c r="M2610" s="537" t="s">
        <v>151</v>
      </c>
      <c r="N2610" s="537" t="s">
        <v>174</v>
      </c>
      <c r="O2610" s="538">
        <f t="shared" si="41"/>
        <v>660.59</v>
      </c>
    </row>
    <row r="2611" spans="1:15" s="225" customFormat="1" ht="31.5">
      <c r="A2611" s="532" t="s">
        <v>406</v>
      </c>
      <c r="B2611" s="533">
        <v>355</v>
      </c>
      <c r="C2611" s="532" t="s">
        <v>416</v>
      </c>
      <c r="D2611" s="532" t="s">
        <v>2881</v>
      </c>
      <c r="E2611" s="533">
        <v>3550033</v>
      </c>
      <c r="F2611" s="533">
        <v>10805</v>
      </c>
      <c r="G2611" s="534">
        <v>35795</v>
      </c>
      <c r="H2611" s="533">
        <v>135</v>
      </c>
      <c r="I2611" s="532" t="s">
        <v>409</v>
      </c>
      <c r="J2611" s="532" t="s">
        <v>2920</v>
      </c>
      <c r="K2611" s="535">
        <v>4333.95</v>
      </c>
      <c r="L2611" s="536"/>
      <c r="M2611" s="537" t="s">
        <v>151</v>
      </c>
      <c r="N2611" s="537" t="s">
        <v>174</v>
      </c>
      <c r="O2611" s="538">
        <f t="shared" si="41"/>
        <v>4333.95</v>
      </c>
    </row>
    <row r="2612" spans="1:15" s="225" customFormat="1" ht="31.5">
      <c r="A2612" s="532" t="s">
        <v>406</v>
      </c>
      <c r="B2612" s="533">
        <v>355</v>
      </c>
      <c r="C2612" s="532" t="s">
        <v>416</v>
      </c>
      <c r="D2612" s="532" t="s">
        <v>2881</v>
      </c>
      <c r="E2612" s="533">
        <v>3550033</v>
      </c>
      <c r="F2612" s="533">
        <v>10806</v>
      </c>
      <c r="G2612" s="534">
        <v>35795</v>
      </c>
      <c r="H2612" s="542">
        <v>177</v>
      </c>
      <c r="I2612" s="532" t="s">
        <v>409</v>
      </c>
      <c r="J2612" s="532" t="s">
        <v>2921</v>
      </c>
      <c r="K2612" s="535">
        <v>580.42999999999995</v>
      </c>
      <c r="L2612" s="536"/>
      <c r="M2612" s="537" t="s">
        <v>151</v>
      </c>
      <c r="N2612" s="537" t="s">
        <v>174</v>
      </c>
      <c r="O2612" s="538">
        <f t="shared" si="41"/>
        <v>580.42999999999995</v>
      </c>
    </row>
    <row r="2613" spans="1:15" s="225" customFormat="1" ht="31.5">
      <c r="A2613" s="532" t="s">
        <v>406</v>
      </c>
      <c r="B2613" s="533">
        <v>355</v>
      </c>
      <c r="C2613" s="532" t="s">
        <v>416</v>
      </c>
      <c r="D2613" s="532" t="s">
        <v>2881</v>
      </c>
      <c r="E2613" s="533">
        <v>3550033</v>
      </c>
      <c r="F2613" s="533">
        <v>10807</v>
      </c>
      <c r="G2613" s="534">
        <v>35795</v>
      </c>
      <c r="H2613" s="533">
        <v>698</v>
      </c>
      <c r="I2613" s="532" t="s">
        <v>409</v>
      </c>
      <c r="J2613" s="532" t="s">
        <v>2922</v>
      </c>
      <c r="K2613" s="535">
        <v>3213.15</v>
      </c>
      <c r="L2613" s="536"/>
      <c r="M2613" s="537" t="s">
        <v>151</v>
      </c>
      <c r="N2613" s="537" t="s">
        <v>174</v>
      </c>
      <c r="O2613" s="538">
        <f t="shared" si="41"/>
        <v>3213.15</v>
      </c>
    </row>
    <row r="2614" spans="1:15" s="225" customFormat="1" ht="31.5">
      <c r="A2614" s="532" t="s">
        <v>406</v>
      </c>
      <c r="B2614" s="533">
        <v>355</v>
      </c>
      <c r="C2614" s="532" t="s">
        <v>416</v>
      </c>
      <c r="D2614" s="532" t="s">
        <v>2881</v>
      </c>
      <c r="E2614" s="533">
        <v>3550033</v>
      </c>
      <c r="F2614" s="533">
        <v>10808</v>
      </c>
      <c r="G2614" s="534">
        <v>35795</v>
      </c>
      <c r="H2614" s="533">
        <v>3</v>
      </c>
      <c r="I2614" s="532" t="s">
        <v>409</v>
      </c>
      <c r="J2614" s="532" t="s">
        <v>2923</v>
      </c>
      <c r="K2614" s="535">
        <v>835.29</v>
      </c>
      <c r="L2614" s="536"/>
      <c r="M2614" s="537" t="s">
        <v>151</v>
      </c>
      <c r="N2614" s="537" t="s">
        <v>174</v>
      </c>
      <c r="O2614" s="538">
        <f t="shared" si="41"/>
        <v>835.29</v>
      </c>
    </row>
    <row r="2615" spans="1:15" s="225" customFormat="1" ht="31.5">
      <c r="A2615" s="532" t="s">
        <v>406</v>
      </c>
      <c r="B2615" s="533">
        <v>355</v>
      </c>
      <c r="C2615" s="532" t="s">
        <v>416</v>
      </c>
      <c r="D2615" s="532" t="s">
        <v>2881</v>
      </c>
      <c r="E2615" s="533">
        <v>3550033</v>
      </c>
      <c r="F2615" s="533">
        <v>10809</v>
      </c>
      <c r="G2615" s="534">
        <v>35795</v>
      </c>
      <c r="H2615" s="533">
        <v>3</v>
      </c>
      <c r="I2615" s="532" t="s">
        <v>409</v>
      </c>
      <c r="J2615" s="532" t="s">
        <v>2924</v>
      </c>
      <c r="K2615" s="535">
        <v>569.82000000000005</v>
      </c>
      <c r="L2615" s="536"/>
      <c r="M2615" s="537" t="s">
        <v>151</v>
      </c>
      <c r="N2615" s="537" t="s">
        <v>174</v>
      </c>
      <c r="O2615" s="538">
        <f t="shared" si="41"/>
        <v>569.82000000000005</v>
      </c>
    </row>
    <row r="2616" spans="1:15" s="225" customFormat="1" ht="31.5">
      <c r="A2616" s="532" t="s">
        <v>406</v>
      </c>
      <c r="B2616" s="533">
        <v>355</v>
      </c>
      <c r="C2616" s="532" t="s">
        <v>416</v>
      </c>
      <c r="D2616" s="532" t="s">
        <v>2881</v>
      </c>
      <c r="E2616" s="533">
        <v>3550033</v>
      </c>
      <c r="F2616" s="533">
        <v>10810</v>
      </c>
      <c r="G2616" s="534">
        <v>35795</v>
      </c>
      <c r="H2616" s="533">
        <v>2</v>
      </c>
      <c r="I2616" s="532" t="s">
        <v>409</v>
      </c>
      <c r="J2616" s="532" t="s">
        <v>2925</v>
      </c>
      <c r="K2616" s="535">
        <v>795.79</v>
      </c>
      <c r="L2616" s="536"/>
      <c r="M2616" s="537" t="s">
        <v>151</v>
      </c>
      <c r="N2616" s="537" t="s">
        <v>174</v>
      </c>
      <c r="O2616" s="538">
        <f t="shared" si="41"/>
        <v>795.79</v>
      </c>
    </row>
    <row r="2617" spans="1:15" s="225" customFormat="1" ht="31.5">
      <c r="A2617" s="532" t="s">
        <v>406</v>
      </c>
      <c r="B2617" s="533">
        <v>355</v>
      </c>
      <c r="C2617" s="532" t="s">
        <v>416</v>
      </c>
      <c r="D2617" s="532" t="s">
        <v>2881</v>
      </c>
      <c r="E2617" s="533">
        <v>3550033</v>
      </c>
      <c r="F2617" s="533">
        <v>10811</v>
      </c>
      <c r="G2617" s="534">
        <v>35795</v>
      </c>
      <c r="H2617" s="533">
        <v>45</v>
      </c>
      <c r="I2617" s="532" t="s">
        <v>409</v>
      </c>
      <c r="J2617" s="532" t="s">
        <v>2926</v>
      </c>
      <c r="K2617" s="535">
        <v>10787.65</v>
      </c>
      <c r="L2617" s="536"/>
      <c r="M2617" s="537" t="s">
        <v>151</v>
      </c>
      <c r="N2617" s="537" t="s">
        <v>174</v>
      </c>
      <c r="O2617" s="538">
        <f t="shared" si="41"/>
        <v>10787.65</v>
      </c>
    </row>
    <row r="2618" spans="1:15" s="225" customFormat="1" ht="31.5">
      <c r="A2618" s="532" t="s">
        <v>406</v>
      </c>
      <c r="B2618" s="533">
        <v>355</v>
      </c>
      <c r="C2618" s="532" t="s">
        <v>416</v>
      </c>
      <c r="D2618" s="532" t="s">
        <v>2881</v>
      </c>
      <c r="E2618" s="533">
        <v>3550033</v>
      </c>
      <c r="F2618" s="533">
        <v>10812</v>
      </c>
      <c r="G2618" s="534">
        <v>35795</v>
      </c>
      <c r="H2618" s="542">
        <v>9</v>
      </c>
      <c r="I2618" s="532" t="s">
        <v>409</v>
      </c>
      <c r="J2618" s="532" t="s">
        <v>2927</v>
      </c>
      <c r="K2618" s="535">
        <v>3252.51</v>
      </c>
      <c r="L2618" s="536"/>
      <c r="M2618" s="537" t="s">
        <v>151</v>
      </c>
      <c r="N2618" s="537" t="s">
        <v>174</v>
      </c>
      <c r="O2618" s="538">
        <f t="shared" si="41"/>
        <v>3252.51</v>
      </c>
    </row>
    <row r="2619" spans="1:15" s="225" customFormat="1" ht="31.5">
      <c r="A2619" s="532" t="s">
        <v>406</v>
      </c>
      <c r="B2619" s="533">
        <v>355</v>
      </c>
      <c r="C2619" s="532" t="s">
        <v>416</v>
      </c>
      <c r="D2619" s="532" t="s">
        <v>2881</v>
      </c>
      <c r="E2619" s="533">
        <v>3550033</v>
      </c>
      <c r="F2619" s="533">
        <v>10813</v>
      </c>
      <c r="G2619" s="534">
        <v>35795</v>
      </c>
      <c r="H2619" s="533">
        <v>30</v>
      </c>
      <c r="I2619" s="532" t="s">
        <v>409</v>
      </c>
      <c r="J2619" s="532" t="s">
        <v>2928</v>
      </c>
      <c r="K2619" s="535">
        <v>565.70000000000005</v>
      </c>
      <c r="L2619" s="536"/>
      <c r="M2619" s="537" t="s">
        <v>151</v>
      </c>
      <c r="N2619" s="537" t="s">
        <v>174</v>
      </c>
      <c r="O2619" s="538">
        <f t="shared" si="41"/>
        <v>565.70000000000005</v>
      </c>
    </row>
    <row r="2620" spans="1:15" s="225" customFormat="1" ht="31.5">
      <c r="A2620" s="532" t="s">
        <v>406</v>
      </c>
      <c r="B2620" s="533">
        <v>355</v>
      </c>
      <c r="C2620" s="532" t="s">
        <v>416</v>
      </c>
      <c r="D2620" s="532" t="s">
        <v>2881</v>
      </c>
      <c r="E2620" s="533">
        <v>3550033</v>
      </c>
      <c r="F2620" s="533">
        <v>10814</v>
      </c>
      <c r="G2620" s="534">
        <v>35795</v>
      </c>
      <c r="H2620" s="542">
        <v>39</v>
      </c>
      <c r="I2620" s="532" t="s">
        <v>409</v>
      </c>
      <c r="J2620" s="532" t="s">
        <v>2929</v>
      </c>
      <c r="K2620" s="535">
        <v>7600.79</v>
      </c>
      <c r="L2620" s="536"/>
      <c r="M2620" s="537" t="s">
        <v>151</v>
      </c>
      <c r="N2620" s="537" t="s">
        <v>174</v>
      </c>
      <c r="O2620" s="538">
        <f t="shared" si="41"/>
        <v>7600.79</v>
      </c>
    </row>
    <row r="2621" spans="1:15" s="225" customFormat="1" ht="31.5">
      <c r="A2621" s="532" t="s">
        <v>406</v>
      </c>
      <c r="B2621" s="533">
        <v>355</v>
      </c>
      <c r="C2621" s="532" t="s">
        <v>416</v>
      </c>
      <c r="D2621" s="532" t="s">
        <v>2881</v>
      </c>
      <c r="E2621" s="533">
        <v>3550033</v>
      </c>
      <c r="F2621" s="533">
        <v>10815</v>
      </c>
      <c r="G2621" s="534">
        <v>35795</v>
      </c>
      <c r="H2621" s="533">
        <v>9</v>
      </c>
      <c r="I2621" s="532" t="s">
        <v>409</v>
      </c>
      <c r="J2621" s="532" t="s">
        <v>2930</v>
      </c>
      <c r="K2621" s="535">
        <v>1528.94</v>
      </c>
      <c r="L2621" s="536"/>
      <c r="M2621" s="537" t="s">
        <v>151</v>
      </c>
      <c r="N2621" s="537" t="s">
        <v>174</v>
      </c>
      <c r="O2621" s="538">
        <f t="shared" si="41"/>
        <v>1528.94</v>
      </c>
    </row>
    <row r="2622" spans="1:15" s="225" customFormat="1" ht="31.5">
      <c r="A2622" s="532" t="s">
        <v>406</v>
      </c>
      <c r="B2622" s="533">
        <v>355</v>
      </c>
      <c r="C2622" s="532" t="s">
        <v>416</v>
      </c>
      <c r="D2622" s="532" t="s">
        <v>2881</v>
      </c>
      <c r="E2622" s="533">
        <v>3550033</v>
      </c>
      <c r="F2622" s="533">
        <v>10816</v>
      </c>
      <c r="G2622" s="534">
        <v>35795</v>
      </c>
      <c r="H2622" s="533">
        <v>6</v>
      </c>
      <c r="I2622" s="532" t="s">
        <v>409</v>
      </c>
      <c r="J2622" s="532" t="s">
        <v>2931</v>
      </c>
      <c r="K2622" s="535">
        <v>298.20999999999998</v>
      </c>
      <c r="L2622" s="536"/>
      <c r="M2622" s="537" t="s">
        <v>151</v>
      </c>
      <c r="N2622" s="537" t="s">
        <v>174</v>
      </c>
      <c r="O2622" s="538">
        <f t="shared" si="41"/>
        <v>298.20999999999998</v>
      </c>
    </row>
    <row r="2623" spans="1:15" s="225" customFormat="1" ht="31.5">
      <c r="A2623" s="532" t="s">
        <v>406</v>
      </c>
      <c r="B2623" s="533">
        <v>355</v>
      </c>
      <c r="C2623" s="532" t="s">
        <v>416</v>
      </c>
      <c r="D2623" s="532" t="s">
        <v>2881</v>
      </c>
      <c r="E2623" s="533">
        <v>3550033</v>
      </c>
      <c r="F2623" s="533">
        <v>10817</v>
      </c>
      <c r="G2623" s="534">
        <v>35795</v>
      </c>
      <c r="H2623" s="533">
        <v>14</v>
      </c>
      <c r="I2623" s="532" t="s">
        <v>409</v>
      </c>
      <c r="J2623" s="532" t="s">
        <v>2716</v>
      </c>
      <c r="K2623" s="535">
        <v>591.6</v>
      </c>
      <c r="L2623" s="536"/>
      <c r="M2623" s="537" t="s">
        <v>151</v>
      </c>
      <c r="N2623" s="537" t="s">
        <v>174</v>
      </c>
      <c r="O2623" s="538">
        <f t="shared" si="41"/>
        <v>591.6</v>
      </c>
    </row>
    <row r="2624" spans="1:15" s="225" customFormat="1" ht="31.5">
      <c r="A2624" s="532" t="s">
        <v>406</v>
      </c>
      <c r="B2624" s="533">
        <v>355</v>
      </c>
      <c r="C2624" s="532" t="s">
        <v>416</v>
      </c>
      <c r="D2624" s="532" t="s">
        <v>2881</v>
      </c>
      <c r="E2624" s="533">
        <v>3550033</v>
      </c>
      <c r="F2624" s="533">
        <v>10818</v>
      </c>
      <c r="G2624" s="534">
        <v>35795</v>
      </c>
      <c r="H2624" s="533">
        <v>156</v>
      </c>
      <c r="I2624" s="532" t="s">
        <v>409</v>
      </c>
      <c r="J2624" s="532" t="s">
        <v>2587</v>
      </c>
      <c r="K2624" s="535">
        <v>657.43</v>
      </c>
      <c r="L2624" s="536"/>
      <c r="M2624" s="537" t="s">
        <v>151</v>
      </c>
      <c r="N2624" s="537" t="s">
        <v>174</v>
      </c>
      <c r="O2624" s="538">
        <f t="shared" si="41"/>
        <v>657.43</v>
      </c>
    </row>
    <row r="2625" spans="1:15" s="225" customFormat="1" ht="31.5">
      <c r="A2625" s="532" t="s">
        <v>406</v>
      </c>
      <c r="B2625" s="533">
        <v>355</v>
      </c>
      <c r="C2625" s="532" t="s">
        <v>416</v>
      </c>
      <c r="D2625" s="532" t="s">
        <v>2881</v>
      </c>
      <c r="E2625" s="533">
        <v>3550033</v>
      </c>
      <c r="F2625" s="533">
        <v>10819</v>
      </c>
      <c r="G2625" s="534">
        <v>35795</v>
      </c>
      <c r="H2625" s="533">
        <v>11</v>
      </c>
      <c r="I2625" s="532" t="s">
        <v>409</v>
      </c>
      <c r="J2625" s="532" t="s">
        <v>2932</v>
      </c>
      <c r="K2625" s="535">
        <v>317.41000000000003</v>
      </c>
      <c r="L2625" s="536"/>
      <c r="M2625" s="537" t="s">
        <v>151</v>
      </c>
      <c r="N2625" s="537" t="s">
        <v>174</v>
      </c>
      <c r="O2625" s="538">
        <f t="shared" si="41"/>
        <v>317.41000000000003</v>
      </c>
    </row>
    <row r="2626" spans="1:15" s="225" customFormat="1" ht="31.5">
      <c r="A2626" s="532" t="s">
        <v>406</v>
      </c>
      <c r="B2626" s="533">
        <v>355</v>
      </c>
      <c r="C2626" s="532" t="s">
        <v>416</v>
      </c>
      <c r="D2626" s="532" t="s">
        <v>2881</v>
      </c>
      <c r="E2626" s="533">
        <v>3550033</v>
      </c>
      <c r="F2626" s="533">
        <v>10820</v>
      </c>
      <c r="G2626" s="534">
        <v>35795</v>
      </c>
      <c r="H2626" s="533">
        <v>11</v>
      </c>
      <c r="I2626" s="532" t="s">
        <v>409</v>
      </c>
      <c r="J2626" s="532" t="s">
        <v>2933</v>
      </c>
      <c r="K2626" s="535">
        <v>259.77999999999997</v>
      </c>
      <c r="L2626" s="536"/>
      <c r="M2626" s="537" t="s">
        <v>151</v>
      </c>
      <c r="N2626" s="537" t="s">
        <v>174</v>
      </c>
      <c r="O2626" s="538">
        <f t="shared" si="41"/>
        <v>259.77999999999997</v>
      </c>
    </row>
    <row r="2627" spans="1:15" s="225" customFormat="1" ht="31.5">
      <c r="A2627" s="532" t="s">
        <v>406</v>
      </c>
      <c r="B2627" s="533">
        <v>355</v>
      </c>
      <c r="C2627" s="532" t="s">
        <v>416</v>
      </c>
      <c r="D2627" s="532" t="s">
        <v>2881</v>
      </c>
      <c r="E2627" s="533">
        <v>3550033</v>
      </c>
      <c r="F2627" s="533">
        <v>10821</v>
      </c>
      <c r="G2627" s="534">
        <v>35795</v>
      </c>
      <c r="H2627" s="533">
        <v>38</v>
      </c>
      <c r="I2627" s="532" t="s">
        <v>409</v>
      </c>
      <c r="J2627" s="532" t="s">
        <v>2566</v>
      </c>
      <c r="K2627" s="535">
        <v>271.72000000000003</v>
      </c>
      <c r="L2627" s="536"/>
      <c r="M2627" s="537" t="s">
        <v>151</v>
      </c>
      <c r="N2627" s="537" t="s">
        <v>174</v>
      </c>
      <c r="O2627" s="538">
        <f t="shared" si="41"/>
        <v>271.72000000000003</v>
      </c>
    </row>
    <row r="2628" spans="1:15" s="225" customFormat="1" ht="31.5">
      <c r="A2628" s="532" t="s">
        <v>406</v>
      </c>
      <c r="B2628" s="533">
        <v>355</v>
      </c>
      <c r="C2628" s="532" t="s">
        <v>416</v>
      </c>
      <c r="D2628" s="532" t="s">
        <v>2881</v>
      </c>
      <c r="E2628" s="533">
        <v>3550033</v>
      </c>
      <c r="F2628" s="533">
        <v>10822</v>
      </c>
      <c r="G2628" s="534">
        <v>35795</v>
      </c>
      <c r="H2628" s="533">
        <v>4</v>
      </c>
      <c r="I2628" s="532" t="s">
        <v>409</v>
      </c>
      <c r="J2628" s="532" t="s">
        <v>2934</v>
      </c>
      <c r="K2628" s="535">
        <v>309.11</v>
      </c>
      <c r="L2628" s="536"/>
      <c r="M2628" s="537" t="s">
        <v>151</v>
      </c>
      <c r="N2628" s="537" t="s">
        <v>174</v>
      </c>
      <c r="O2628" s="538">
        <f t="shared" si="41"/>
        <v>309.11</v>
      </c>
    </row>
    <row r="2629" spans="1:15" s="225" customFormat="1" ht="31.5">
      <c r="A2629" s="532" t="s">
        <v>406</v>
      </c>
      <c r="B2629" s="533">
        <v>355</v>
      </c>
      <c r="C2629" s="532" t="s">
        <v>416</v>
      </c>
      <c r="D2629" s="532" t="s">
        <v>2881</v>
      </c>
      <c r="E2629" s="533">
        <v>3550033</v>
      </c>
      <c r="F2629" s="533">
        <v>10823</v>
      </c>
      <c r="G2629" s="534">
        <v>35795</v>
      </c>
      <c r="H2629" s="533">
        <v>2</v>
      </c>
      <c r="I2629" s="532" t="s">
        <v>409</v>
      </c>
      <c r="J2629" s="532" t="s">
        <v>2935</v>
      </c>
      <c r="K2629" s="535">
        <v>239.41</v>
      </c>
      <c r="L2629" s="536"/>
      <c r="M2629" s="537" t="s">
        <v>151</v>
      </c>
      <c r="N2629" s="537" t="s">
        <v>174</v>
      </c>
      <c r="O2629" s="538">
        <f t="shared" si="41"/>
        <v>239.41</v>
      </c>
    </row>
    <row r="2630" spans="1:15" s="225" customFormat="1" ht="31.5">
      <c r="A2630" s="532" t="s">
        <v>406</v>
      </c>
      <c r="B2630" s="533">
        <v>355</v>
      </c>
      <c r="C2630" s="532" t="s">
        <v>416</v>
      </c>
      <c r="D2630" s="532" t="s">
        <v>2881</v>
      </c>
      <c r="E2630" s="533">
        <v>3550033</v>
      </c>
      <c r="F2630" s="533">
        <v>10824</v>
      </c>
      <c r="G2630" s="534">
        <v>35795</v>
      </c>
      <c r="H2630" s="533">
        <v>6</v>
      </c>
      <c r="I2630" s="532" t="s">
        <v>409</v>
      </c>
      <c r="J2630" s="532" t="s">
        <v>2936</v>
      </c>
      <c r="K2630" s="535">
        <v>738.44</v>
      </c>
      <c r="L2630" s="536"/>
      <c r="M2630" s="537" t="s">
        <v>151</v>
      </c>
      <c r="N2630" s="537" t="s">
        <v>174</v>
      </c>
      <c r="O2630" s="538">
        <f t="shared" si="41"/>
        <v>738.44</v>
      </c>
    </row>
    <row r="2631" spans="1:15" s="225" customFormat="1" ht="31.5">
      <c r="A2631" s="532" t="s">
        <v>406</v>
      </c>
      <c r="B2631" s="533">
        <v>355</v>
      </c>
      <c r="C2631" s="532" t="s">
        <v>416</v>
      </c>
      <c r="D2631" s="532" t="s">
        <v>2881</v>
      </c>
      <c r="E2631" s="533">
        <v>3550033</v>
      </c>
      <c r="F2631" s="533">
        <v>10825</v>
      </c>
      <c r="G2631" s="534">
        <v>35795</v>
      </c>
      <c r="H2631" s="542">
        <v>2</v>
      </c>
      <c r="I2631" s="532" t="s">
        <v>409</v>
      </c>
      <c r="J2631" s="532" t="s">
        <v>2937</v>
      </c>
      <c r="K2631" s="535">
        <v>267.57</v>
      </c>
      <c r="L2631" s="536"/>
      <c r="M2631" s="537" t="s">
        <v>151</v>
      </c>
      <c r="N2631" s="537" t="s">
        <v>174</v>
      </c>
      <c r="O2631" s="538">
        <f t="shared" si="41"/>
        <v>267.57</v>
      </c>
    </row>
    <row r="2632" spans="1:15" s="225" customFormat="1" ht="47.25">
      <c r="A2632" s="532" t="s">
        <v>406</v>
      </c>
      <c r="B2632" s="533">
        <v>355</v>
      </c>
      <c r="C2632" s="532" t="s">
        <v>416</v>
      </c>
      <c r="D2632" s="532" t="s">
        <v>2881</v>
      </c>
      <c r="E2632" s="533">
        <v>3550033</v>
      </c>
      <c r="F2632" s="533">
        <v>10826</v>
      </c>
      <c r="G2632" s="534">
        <v>35795</v>
      </c>
      <c r="H2632" s="542">
        <v>60</v>
      </c>
      <c r="I2632" s="532" t="s">
        <v>409</v>
      </c>
      <c r="J2632" s="532" t="s">
        <v>2938</v>
      </c>
      <c r="K2632" s="535">
        <v>475.79</v>
      </c>
      <c r="L2632" s="536"/>
      <c r="M2632" s="537" t="s">
        <v>151</v>
      </c>
      <c r="N2632" s="537" t="s">
        <v>174</v>
      </c>
      <c r="O2632" s="538">
        <f t="shared" si="41"/>
        <v>475.79</v>
      </c>
    </row>
    <row r="2633" spans="1:15" s="225" customFormat="1" ht="47.25">
      <c r="A2633" s="532" t="s">
        <v>406</v>
      </c>
      <c r="B2633" s="533">
        <v>355</v>
      </c>
      <c r="C2633" s="532" t="s">
        <v>416</v>
      </c>
      <c r="D2633" s="532" t="s">
        <v>2881</v>
      </c>
      <c r="E2633" s="533">
        <v>3550033</v>
      </c>
      <c r="F2633" s="533">
        <v>10827</v>
      </c>
      <c r="G2633" s="534">
        <v>35795</v>
      </c>
      <c r="H2633" s="542">
        <v>2</v>
      </c>
      <c r="I2633" s="532" t="s">
        <v>409</v>
      </c>
      <c r="J2633" s="532" t="s">
        <v>2939</v>
      </c>
      <c r="K2633" s="535">
        <v>13647.33</v>
      </c>
      <c r="L2633" s="536"/>
      <c r="M2633" s="537" t="s">
        <v>151</v>
      </c>
      <c r="N2633" s="537" t="s">
        <v>174</v>
      </c>
      <c r="O2633" s="538">
        <f t="shared" si="41"/>
        <v>13647.33</v>
      </c>
    </row>
    <row r="2634" spans="1:15" s="225" customFormat="1" ht="31.5">
      <c r="A2634" s="532" t="s">
        <v>406</v>
      </c>
      <c r="B2634" s="533">
        <v>355</v>
      </c>
      <c r="C2634" s="532" t="s">
        <v>416</v>
      </c>
      <c r="D2634" s="532" t="s">
        <v>2881</v>
      </c>
      <c r="E2634" s="533">
        <v>3550033</v>
      </c>
      <c r="F2634" s="533">
        <v>10828</v>
      </c>
      <c r="G2634" s="534">
        <v>35795</v>
      </c>
      <c r="H2634" s="533">
        <v>6</v>
      </c>
      <c r="I2634" s="532" t="s">
        <v>409</v>
      </c>
      <c r="J2634" s="532" t="s">
        <v>2940</v>
      </c>
      <c r="K2634" s="535">
        <v>248.5</v>
      </c>
      <c r="L2634" s="536"/>
      <c r="M2634" s="537" t="s">
        <v>151</v>
      </c>
      <c r="N2634" s="537" t="s">
        <v>174</v>
      </c>
      <c r="O2634" s="538">
        <f t="shared" si="41"/>
        <v>248.5</v>
      </c>
    </row>
    <row r="2635" spans="1:15" s="225" customFormat="1" ht="31.5">
      <c r="A2635" s="532" t="s">
        <v>406</v>
      </c>
      <c r="B2635" s="533">
        <v>355</v>
      </c>
      <c r="C2635" s="532" t="s">
        <v>416</v>
      </c>
      <c r="D2635" s="532" t="s">
        <v>2881</v>
      </c>
      <c r="E2635" s="533">
        <v>3550033</v>
      </c>
      <c r="F2635" s="533">
        <v>10829</v>
      </c>
      <c r="G2635" s="534">
        <v>35795</v>
      </c>
      <c r="H2635" s="533">
        <v>6</v>
      </c>
      <c r="I2635" s="532" t="s">
        <v>409</v>
      </c>
      <c r="J2635" s="532" t="s">
        <v>2641</v>
      </c>
      <c r="K2635" s="535">
        <v>354.02</v>
      </c>
      <c r="L2635" s="536"/>
      <c r="M2635" s="537" t="s">
        <v>151</v>
      </c>
      <c r="N2635" s="537" t="s">
        <v>174</v>
      </c>
      <c r="O2635" s="538">
        <f t="shared" si="41"/>
        <v>354.02</v>
      </c>
    </row>
    <row r="2636" spans="1:15" s="225" customFormat="1" ht="31.5">
      <c r="A2636" s="532" t="s">
        <v>406</v>
      </c>
      <c r="B2636" s="533">
        <v>355</v>
      </c>
      <c r="C2636" s="532" t="s">
        <v>416</v>
      </c>
      <c r="D2636" s="532" t="s">
        <v>2881</v>
      </c>
      <c r="E2636" s="533">
        <v>3550033</v>
      </c>
      <c r="F2636" s="533">
        <v>10830</v>
      </c>
      <c r="G2636" s="534">
        <v>35795</v>
      </c>
      <c r="H2636" s="542">
        <v>1</v>
      </c>
      <c r="I2636" s="532" t="s">
        <v>409</v>
      </c>
      <c r="J2636" s="532" t="s">
        <v>2941</v>
      </c>
      <c r="K2636" s="535">
        <v>1470.69</v>
      </c>
      <c r="L2636" s="536"/>
      <c r="M2636" s="537" t="s">
        <v>151</v>
      </c>
      <c r="N2636" s="537" t="s">
        <v>174</v>
      </c>
      <c r="O2636" s="538">
        <f t="shared" si="41"/>
        <v>1470.69</v>
      </c>
    </row>
    <row r="2637" spans="1:15" s="225" customFormat="1" ht="47.25">
      <c r="A2637" s="532" t="s">
        <v>406</v>
      </c>
      <c r="B2637" s="533">
        <v>355</v>
      </c>
      <c r="C2637" s="532" t="s">
        <v>416</v>
      </c>
      <c r="D2637" s="532" t="s">
        <v>2942</v>
      </c>
      <c r="E2637" s="533">
        <v>3550042</v>
      </c>
      <c r="F2637" s="533">
        <v>9971</v>
      </c>
      <c r="G2637" s="534">
        <v>36738</v>
      </c>
      <c r="H2637" s="539"/>
      <c r="I2637" s="532" t="s">
        <v>409</v>
      </c>
      <c r="J2637" s="532" t="s">
        <v>2943</v>
      </c>
      <c r="K2637" s="535">
        <v>1365.71</v>
      </c>
      <c r="L2637" s="536"/>
      <c r="M2637" s="537" t="s">
        <v>151</v>
      </c>
      <c r="N2637" s="537" t="s">
        <v>174</v>
      </c>
      <c r="O2637" s="538">
        <f t="shared" si="41"/>
        <v>1365.71</v>
      </c>
    </row>
    <row r="2638" spans="1:15" s="225" customFormat="1" ht="47.25">
      <c r="A2638" s="532" t="s">
        <v>406</v>
      </c>
      <c r="B2638" s="533">
        <v>355</v>
      </c>
      <c r="C2638" s="532" t="s">
        <v>416</v>
      </c>
      <c r="D2638" s="532" t="s">
        <v>2942</v>
      </c>
      <c r="E2638" s="533">
        <v>3550042</v>
      </c>
      <c r="F2638" s="533">
        <v>9972</v>
      </c>
      <c r="G2638" s="534">
        <v>36738</v>
      </c>
      <c r="H2638" s="539"/>
      <c r="I2638" s="532" t="s">
        <v>409</v>
      </c>
      <c r="J2638" s="532" t="s">
        <v>2387</v>
      </c>
      <c r="K2638" s="535">
        <v>1915.63</v>
      </c>
      <c r="L2638" s="536"/>
      <c r="M2638" s="537" t="s">
        <v>151</v>
      </c>
      <c r="N2638" s="537" t="s">
        <v>174</v>
      </c>
      <c r="O2638" s="538">
        <f t="shared" si="41"/>
        <v>1915.63</v>
      </c>
    </row>
    <row r="2639" spans="1:15" s="225" customFormat="1" ht="47.25">
      <c r="A2639" s="532" t="s">
        <v>406</v>
      </c>
      <c r="B2639" s="533">
        <v>355</v>
      </c>
      <c r="C2639" s="532" t="s">
        <v>416</v>
      </c>
      <c r="D2639" s="532" t="s">
        <v>2942</v>
      </c>
      <c r="E2639" s="533">
        <v>3550042</v>
      </c>
      <c r="F2639" s="533">
        <v>9973</v>
      </c>
      <c r="G2639" s="534">
        <v>36738</v>
      </c>
      <c r="H2639" s="533">
        <v>1463</v>
      </c>
      <c r="I2639" s="532" t="s">
        <v>409</v>
      </c>
      <c r="J2639" s="532" t="s">
        <v>2944</v>
      </c>
      <c r="K2639" s="535">
        <v>632.94000000000005</v>
      </c>
      <c r="L2639" s="536"/>
      <c r="M2639" s="537" t="s">
        <v>151</v>
      </c>
      <c r="N2639" s="537" t="s">
        <v>174</v>
      </c>
      <c r="O2639" s="538">
        <f t="shared" si="41"/>
        <v>632.94000000000005</v>
      </c>
    </row>
    <row r="2640" spans="1:15" s="225" customFormat="1" ht="47.25">
      <c r="A2640" s="532" t="s">
        <v>406</v>
      </c>
      <c r="B2640" s="533">
        <v>355</v>
      </c>
      <c r="C2640" s="532" t="s">
        <v>416</v>
      </c>
      <c r="D2640" s="532" t="s">
        <v>2942</v>
      </c>
      <c r="E2640" s="533">
        <v>3550042</v>
      </c>
      <c r="F2640" s="533">
        <v>9974</v>
      </c>
      <c r="G2640" s="534">
        <v>36738</v>
      </c>
      <c r="H2640" s="542">
        <v>3</v>
      </c>
      <c r="I2640" s="532" t="s">
        <v>409</v>
      </c>
      <c r="J2640" s="532" t="s">
        <v>2945</v>
      </c>
      <c r="K2640" s="535">
        <v>1897.05</v>
      </c>
      <c r="L2640" s="536"/>
      <c r="M2640" s="537" t="s">
        <v>151</v>
      </c>
      <c r="N2640" s="537" t="s">
        <v>174</v>
      </c>
      <c r="O2640" s="538">
        <f t="shared" si="41"/>
        <v>1897.05</v>
      </c>
    </row>
    <row r="2641" spans="1:15" s="225" customFormat="1" ht="47.25">
      <c r="A2641" s="532" t="s">
        <v>406</v>
      </c>
      <c r="B2641" s="533">
        <v>355</v>
      </c>
      <c r="C2641" s="532" t="s">
        <v>416</v>
      </c>
      <c r="D2641" s="532" t="s">
        <v>2942</v>
      </c>
      <c r="E2641" s="533">
        <v>3550042</v>
      </c>
      <c r="F2641" s="533">
        <v>9975</v>
      </c>
      <c r="G2641" s="534">
        <v>36738</v>
      </c>
      <c r="H2641" s="533">
        <v>88</v>
      </c>
      <c r="I2641" s="532" t="s">
        <v>409</v>
      </c>
      <c r="J2641" s="532" t="s">
        <v>2112</v>
      </c>
      <c r="K2641" s="535">
        <v>117646.83</v>
      </c>
      <c r="L2641" s="536"/>
      <c r="M2641" s="537" t="s">
        <v>151</v>
      </c>
      <c r="N2641" s="537" t="s">
        <v>174</v>
      </c>
      <c r="O2641" s="538">
        <f t="shared" si="41"/>
        <v>117646.83</v>
      </c>
    </row>
    <row r="2642" spans="1:15" s="225" customFormat="1" ht="47.25">
      <c r="A2642" s="532" t="s">
        <v>406</v>
      </c>
      <c r="B2642" s="533">
        <v>355</v>
      </c>
      <c r="C2642" s="532" t="s">
        <v>416</v>
      </c>
      <c r="D2642" s="532" t="s">
        <v>2942</v>
      </c>
      <c r="E2642" s="533">
        <v>3550042</v>
      </c>
      <c r="F2642" s="533">
        <v>9976</v>
      </c>
      <c r="G2642" s="534">
        <v>36738</v>
      </c>
      <c r="H2642" s="533">
        <v>96</v>
      </c>
      <c r="I2642" s="532" t="s">
        <v>409</v>
      </c>
      <c r="J2642" s="532" t="s">
        <v>2140</v>
      </c>
      <c r="K2642" s="535">
        <v>179933.78</v>
      </c>
      <c r="L2642" s="536"/>
      <c r="M2642" s="537" t="s">
        <v>151</v>
      </c>
      <c r="N2642" s="537" t="s">
        <v>174</v>
      </c>
      <c r="O2642" s="538">
        <f t="shared" si="41"/>
        <v>179933.78</v>
      </c>
    </row>
    <row r="2643" spans="1:15" s="225" customFormat="1" ht="47.25">
      <c r="A2643" s="532" t="s">
        <v>406</v>
      </c>
      <c r="B2643" s="533">
        <v>355</v>
      </c>
      <c r="C2643" s="532" t="s">
        <v>416</v>
      </c>
      <c r="D2643" s="532" t="s">
        <v>2942</v>
      </c>
      <c r="E2643" s="533">
        <v>3550042</v>
      </c>
      <c r="F2643" s="533">
        <v>9977</v>
      </c>
      <c r="G2643" s="534">
        <v>36738</v>
      </c>
      <c r="H2643" s="533">
        <v>4</v>
      </c>
      <c r="I2643" s="532" t="s">
        <v>409</v>
      </c>
      <c r="J2643" s="532" t="s">
        <v>2946</v>
      </c>
      <c r="K2643" s="535">
        <v>9130.2099999999991</v>
      </c>
      <c r="L2643" s="536"/>
      <c r="M2643" s="537" t="s">
        <v>151</v>
      </c>
      <c r="N2643" s="537" t="s">
        <v>174</v>
      </c>
      <c r="O2643" s="538">
        <f t="shared" si="41"/>
        <v>9130.2099999999991</v>
      </c>
    </row>
    <row r="2644" spans="1:15" s="225" customFormat="1" ht="47.25">
      <c r="A2644" s="532" t="s">
        <v>406</v>
      </c>
      <c r="B2644" s="533">
        <v>355</v>
      </c>
      <c r="C2644" s="532" t="s">
        <v>416</v>
      </c>
      <c r="D2644" s="532" t="s">
        <v>2942</v>
      </c>
      <c r="E2644" s="533">
        <v>3550042</v>
      </c>
      <c r="F2644" s="533">
        <v>9978</v>
      </c>
      <c r="G2644" s="534">
        <v>36738</v>
      </c>
      <c r="H2644" s="533">
        <v>56</v>
      </c>
      <c r="I2644" s="532" t="s">
        <v>409</v>
      </c>
      <c r="J2644" s="532" t="s">
        <v>2148</v>
      </c>
      <c r="K2644" s="535">
        <v>121160.82</v>
      </c>
      <c r="L2644" s="536"/>
      <c r="M2644" s="537" t="s">
        <v>151</v>
      </c>
      <c r="N2644" s="537" t="s">
        <v>174</v>
      </c>
      <c r="O2644" s="538">
        <f t="shared" ref="O2644:O2707" si="42">IF(L2644&lt;&gt;0,11.5/24*L2644,K2644)</f>
        <v>121160.82</v>
      </c>
    </row>
    <row r="2645" spans="1:15" s="225" customFormat="1" ht="47.25">
      <c r="A2645" s="532" t="s">
        <v>406</v>
      </c>
      <c r="B2645" s="533">
        <v>355</v>
      </c>
      <c r="C2645" s="532" t="s">
        <v>416</v>
      </c>
      <c r="D2645" s="532" t="s">
        <v>2942</v>
      </c>
      <c r="E2645" s="533">
        <v>3550042</v>
      </c>
      <c r="F2645" s="533">
        <v>9979</v>
      </c>
      <c r="G2645" s="534">
        <v>36738</v>
      </c>
      <c r="H2645" s="533">
        <v>7</v>
      </c>
      <c r="I2645" s="532" t="s">
        <v>409</v>
      </c>
      <c r="J2645" s="532" t="s">
        <v>2543</v>
      </c>
      <c r="K2645" s="535">
        <v>19070.830000000002</v>
      </c>
      <c r="L2645" s="536"/>
      <c r="M2645" s="537" t="s">
        <v>151</v>
      </c>
      <c r="N2645" s="537" t="s">
        <v>174</v>
      </c>
      <c r="O2645" s="538">
        <f t="shared" si="42"/>
        <v>19070.830000000002</v>
      </c>
    </row>
    <row r="2646" spans="1:15" s="225" customFormat="1" ht="47.25">
      <c r="A2646" s="532" t="s">
        <v>406</v>
      </c>
      <c r="B2646" s="533">
        <v>355</v>
      </c>
      <c r="C2646" s="532" t="s">
        <v>416</v>
      </c>
      <c r="D2646" s="532" t="s">
        <v>2942</v>
      </c>
      <c r="E2646" s="533">
        <v>3550042</v>
      </c>
      <c r="F2646" s="533">
        <v>9980</v>
      </c>
      <c r="G2646" s="534">
        <v>36738</v>
      </c>
      <c r="H2646" s="542">
        <v>16</v>
      </c>
      <c r="I2646" s="532" t="s">
        <v>409</v>
      </c>
      <c r="J2646" s="532" t="s">
        <v>2544</v>
      </c>
      <c r="K2646" s="535">
        <v>44262.86</v>
      </c>
      <c r="L2646" s="536"/>
      <c r="M2646" s="537" t="s">
        <v>151</v>
      </c>
      <c r="N2646" s="537" t="s">
        <v>174</v>
      </c>
      <c r="O2646" s="538">
        <f t="shared" si="42"/>
        <v>44262.86</v>
      </c>
    </row>
    <row r="2647" spans="1:15" s="225" customFormat="1" ht="47.25">
      <c r="A2647" s="532" t="s">
        <v>406</v>
      </c>
      <c r="B2647" s="533">
        <v>355</v>
      </c>
      <c r="C2647" s="532" t="s">
        <v>416</v>
      </c>
      <c r="D2647" s="532" t="s">
        <v>2942</v>
      </c>
      <c r="E2647" s="533">
        <v>3550042</v>
      </c>
      <c r="F2647" s="533">
        <v>9981</v>
      </c>
      <c r="G2647" s="534">
        <v>36738</v>
      </c>
      <c r="H2647" s="533">
        <v>4</v>
      </c>
      <c r="I2647" s="532" t="s">
        <v>409</v>
      </c>
      <c r="J2647" s="532" t="s">
        <v>2947</v>
      </c>
      <c r="K2647" s="535">
        <v>11406.74</v>
      </c>
      <c r="L2647" s="536"/>
      <c r="M2647" s="537" t="s">
        <v>151</v>
      </c>
      <c r="N2647" s="537" t="s">
        <v>174</v>
      </c>
      <c r="O2647" s="538">
        <f t="shared" si="42"/>
        <v>11406.74</v>
      </c>
    </row>
    <row r="2648" spans="1:15" s="225" customFormat="1" ht="47.25">
      <c r="A2648" s="532" t="s">
        <v>406</v>
      </c>
      <c r="B2648" s="533">
        <v>355</v>
      </c>
      <c r="C2648" s="532" t="s">
        <v>416</v>
      </c>
      <c r="D2648" s="532" t="s">
        <v>2942</v>
      </c>
      <c r="E2648" s="533">
        <v>3550042</v>
      </c>
      <c r="F2648" s="533">
        <v>9982</v>
      </c>
      <c r="G2648" s="534">
        <v>36738</v>
      </c>
      <c r="H2648" s="533">
        <v>3</v>
      </c>
      <c r="I2648" s="532" t="s">
        <v>409</v>
      </c>
      <c r="J2648" s="532" t="s">
        <v>2948</v>
      </c>
      <c r="K2648" s="535">
        <v>9212.3799999999992</v>
      </c>
      <c r="L2648" s="536"/>
      <c r="M2648" s="537" t="s">
        <v>151</v>
      </c>
      <c r="N2648" s="537" t="s">
        <v>174</v>
      </c>
      <c r="O2648" s="538">
        <f t="shared" si="42"/>
        <v>9212.3799999999992</v>
      </c>
    </row>
    <row r="2649" spans="1:15" s="225" customFormat="1" ht="47.25">
      <c r="A2649" s="532" t="s">
        <v>406</v>
      </c>
      <c r="B2649" s="533">
        <v>355</v>
      </c>
      <c r="C2649" s="532" t="s">
        <v>416</v>
      </c>
      <c r="D2649" s="532" t="s">
        <v>2942</v>
      </c>
      <c r="E2649" s="533">
        <v>3550042</v>
      </c>
      <c r="F2649" s="533">
        <v>9983</v>
      </c>
      <c r="G2649" s="534">
        <v>36738</v>
      </c>
      <c r="H2649" s="542">
        <v>5</v>
      </c>
      <c r="I2649" s="532" t="s">
        <v>409</v>
      </c>
      <c r="J2649" s="532" t="s">
        <v>2949</v>
      </c>
      <c r="K2649" s="535">
        <v>18898.07</v>
      </c>
      <c r="L2649" s="536"/>
      <c r="M2649" s="537" t="s">
        <v>151</v>
      </c>
      <c r="N2649" s="537" t="s">
        <v>174</v>
      </c>
      <c r="O2649" s="538">
        <f t="shared" si="42"/>
        <v>18898.07</v>
      </c>
    </row>
    <row r="2650" spans="1:15" s="225" customFormat="1" ht="47.25">
      <c r="A2650" s="532" t="s">
        <v>406</v>
      </c>
      <c r="B2650" s="533">
        <v>355</v>
      </c>
      <c r="C2650" s="532" t="s">
        <v>416</v>
      </c>
      <c r="D2650" s="532" t="s">
        <v>2942</v>
      </c>
      <c r="E2650" s="533">
        <v>3550042</v>
      </c>
      <c r="F2650" s="533">
        <v>9984</v>
      </c>
      <c r="G2650" s="534">
        <v>36738</v>
      </c>
      <c r="H2650" s="542">
        <v>1</v>
      </c>
      <c r="I2650" s="532" t="s">
        <v>409</v>
      </c>
      <c r="J2650" s="532" t="s">
        <v>2950</v>
      </c>
      <c r="K2650" s="535">
        <v>4103.5200000000004</v>
      </c>
      <c r="L2650" s="536"/>
      <c r="M2650" s="537" t="s">
        <v>151</v>
      </c>
      <c r="N2650" s="537" t="s">
        <v>174</v>
      </c>
      <c r="O2650" s="538">
        <f t="shared" si="42"/>
        <v>4103.5200000000004</v>
      </c>
    </row>
    <row r="2651" spans="1:15" s="225" customFormat="1" ht="47.25">
      <c r="A2651" s="532" t="s">
        <v>406</v>
      </c>
      <c r="B2651" s="533">
        <v>355</v>
      </c>
      <c r="C2651" s="532" t="s">
        <v>416</v>
      </c>
      <c r="D2651" s="532" t="s">
        <v>2942</v>
      </c>
      <c r="E2651" s="533">
        <v>3550042</v>
      </c>
      <c r="F2651" s="533">
        <v>9985</v>
      </c>
      <c r="G2651" s="534">
        <v>36738</v>
      </c>
      <c r="H2651" s="542">
        <v>1</v>
      </c>
      <c r="I2651" s="532" t="s">
        <v>409</v>
      </c>
      <c r="J2651" s="532" t="s">
        <v>2951</v>
      </c>
      <c r="K2651" s="535">
        <v>4123.9799999999996</v>
      </c>
      <c r="L2651" s="536"/>
      <c r="M2651" s="537" t="s">
        <v>151</v>
      </c>
      <c r="N2651" s="537" t="s">
        <v>174</v>
      </c>
      <c r="O2651" s="538">
        <f t="shared" si="42"/>
        <v>4123.9799999999996</v>
      </c>
    </row>
    <row r="2652" spans="1:15" s="225" customFormat="1" ht="47.25">
      <c r="A2652" s="532" t="s">
        <v>406</v>
      </c>
      <c r="B2652" s="533">
        <v>355</v>
      </c>
      <c r="C2652" s="532" t="s">
        <v>416</v>
      </c>
      <c r="D2652" s="532" t="s">
        <v>2942</v>
      </c>
      <c r="E2652" s="533">
        <v>3550042</v>
      </c>
      <c r="F2652" s="533">
        <v>9986</v>
      </c>
      <c r="G2652" s="534">
        <v>36738</v>
      </c>
      <c r="H2652" s="533">
        <v>1</v>
      </c>
      <c r="I2652" s="532" t="s">
        <v>409</v>
      </c>
      <c r="J2652" s="532" t="s">
        <v>2952</v>
      </c>
      <c r="K2652" s="535">
        <v>5172.3900000000003</v>
      </c>
      <c r="L2652" s="536"/>
      <c r="M2652" s="537" t="s">
        <v>151</v>
      </c>
      <c r="N2652" s="537" t="s">
        <v>174</v>
      </c>
      <c r="O2652" s="538">
        <f t="shared" si="42"/>
        <v>5172.3900000000003</v>
      </c>
    </row>
    <row r="2653" spans="1:15" s="225" customFormat="1" ht="47.25">
      <c r="A2653" s="532" t="s">
        <v>406</v>
      </c>
      <c r="B2653" s="533">
        <v>355</v>
      </c>
      <c r="C2653" s="532" t="s">
        <v>416</v>
      </c>
      <c r="D2653" s="532" t="s">
        <v>2942</v>
      </c>
      <c r="E2653" s="533">
        <v>3550042</v>
      </c>
      <c r="F2653" s="533">
        <v>9987</v>
      </c>
      <c r="G2653" s="534">
        <v>36738</v>
      </c>
      <c r="H2653" s="533">
        <v>1</v>
      </c>
      <c r="I2653" s="532" t="s">
        <v>409</v>
      </c>
      <c r="J2653" s="532" t="s">
        <v>2953</v>
      </c>
      <c r="K2653" s="535">
        <v>5262.96</v>
      </c>
      <c r="L2653" s="536"/>
      <c r="M2653" s="537" t="s">
        <v>151</v>
      </c>
      <c r="N2653" s="537" t="s">
        <v>174</v>
      </c>
      <c r="O2653" s="538">
        <f t="shared" si="42"/>
        <v>5262.96</v>
      </c>
    </row>
    <row r="2654" spans="1:15" s="225" customFormat="1" ht="47.25">
      <c r="A2654" s="532" t="s">
        <v>406</v>
      </c>
      <c r="B2654" s="533">
        <v>355</v>
      </c>
      <c r="C2654" s="532" t="s">
        <v>416</v>
      </c>
      <c r="D2654" s="532" t="s">
        <v>2942</v>
      </c>
      <c r="E2654" s="533">
        <v>3550042</v>
      </c>
      <c r="F2654" s="533">
        <v>9988</v>
      </c>
      <c r="G2654" s="534">
        <v>36738</v>
      </c>
      <c r="H2654" s="533">
        <v>1584</v>
      </c>
      <c r="I2654" s="532" t="s">
        <v>409</v>
      </c>
      <c r="J2654" s="532" t="s">
        <v>2905</v>
      </c>
      <c r="K2654" s="535">
        <v>17175.310000000001</v>
      </c>
      <c r="L2654" s="536"/>
      <c r="M2654" s="537" t="s">
        <v>151</v>
      </c>
      <c r="N2654" s="537" t="s">
        <v>174</v>
      </c>
      <c r="O2654" s="538">
        <f t="shared" si="42"/>
        <v>17175.310000000001</v>
      </c>
    </row>
    <row r="2655" spans="1:15" s="225" customFormat="1" ht="47.25">
      <c r="A2655" s="532" t="s">
        <v>406</v>
      </c>
      <c r="B2655" s="533">
        <v>355</v>
      </c>
      <c r="C2655" s="532" t="s">
        <v>416</v>
      </c>
      <c r="D2655" s="532" t="s">
        <v>2942</v>
      </c>
      <c r="E2655" s="533">
        <v>3550042</v>
      </c>
      <c r="F2655" s="533">
        <v>9989</v>
      </c>
      <c r="G2655" s="534">
        <v>36738</v>
      </c>
      <c r="H2655" s="533">
        <v>6</v>
      </c>
      <c r="I2655" s="532" t="s">
        <v>409</v>
      </c>
      <c r="J2655" s="532" t="s">
        <v>2954</v>
      </c>
      <c r="K2655" s="535">
        <v>181.81</v>
      </c>
      <c r="L2655" s="536"/>
      <c r="M2655" s="537" t="s">
        <v>151</v>
      </c>
      <c r="N2655" s="537" t="s">
        <v>174</v>
      </c>
      <c r="O2655" s="538">
        <f t="shared" si="42"/>
        <v>181.81</v>
      </c>
    </row>
    <row r="2656" spans="1:15" s="225" customFormat="1" ht="47.25">
      <c r="A2656" s="532" t="s">
        <v>406</v>
      </c>
      <c r="B2656" s="533">
        <v>355</v>
      </c>
      <c r="C2656" s="532" t="s">
        <v>416</v>
      </c>
      <c r="D2656" s="532" t="s">
        <v>2942</v>
      </c>
      <c r="E2656" s="533">
        <v>3550042</v>
      </c>
      <c r="F2656" s="533">
        <v>9990</v>
      </c>
      <c r="G2656" s="534">
        <v>36738</v>
      </c>
      <c r="H2656" s="533">
        <v>370</v>
      </c>
      <c r="I2656" s="532" t="s">
        <v>409</v>
      </c>
      <c r="J2656" s="532" t="s">
        <v>1827</v>
      </c>
      <c r="K2656" s="535">
        <v>441.45</v>
      </c>
      <c r="L2656" s="536"/>
      <c r="M2656" s="537" t="s">
        <v>151</v>
      </c>
      <c r="N2656" s="537" t="s">
        <v>174</v>
      </c>
      <c r="O2656" s="538">
        <f t="shared" si="42"/>
        <v>441.45</v>
      </c>
    </row>
    <row r="2657" spans="1:15" s="225" customFormat="1" ht="47.25">
      <c r="A2657" s="532" t="s">
        <v>406</v>
      </c>
      <c r="B2657" s="533">
        <v>355</v>
      </c>
      <c r="C2657" s="532" t="s">
        <v>416</v>
      </c>
      <c r="D2657" s="532" t="s">
        <v>2942</v>
      </c>
      <c r="E2657" s="533">
        <v>3550042</v>
      </c>
      <c r="F2657" s="533">
        <v>9991</v>
      </c>
      <c r="G2657" s="534">
        <v>36738</v>
      </c>
      <c r="H2657" s="533">
        <v>21691</v>
      </c>
      <c r="I2657" s="532" t="s">
        <v>409</v>
      </c>
      <c r="J2657" s="532" t="s">
        <v>1886</v>
      </c>
      <c r="K2657" s="535">
        <v>6560.82</v>
      </c>
      <c r="L2657" s="536"/>
      <c r="M2657" s="537" t="s">
        <v>151</v>
      </c>
      <c r="N2657" s="537" t="s">
        <v>174</v>
      </c>
      <c r="O2657" s="538">
        <f t="shared" si="42"/>
        <v>6560.82</v>
      </c>
    </row>
    <row r="2658" spans="1:15" s="225" customFormat="1" ht="47.25">
      <c r="A2658" s="532" t="s">
        <v>406</v>
      </c>
      <c r="B2658" s="533">
        <v>355</v>
      </c>
      <c r="C2658" s="532" t="s">
        <v>416</v>
      </c>
      <c r="D2658" s="532" t="s">
        <v>2942</v>
      </c>
      <c r="E2658" s="533">
        <v>3550042</v>
      </c>
      <c r="F2658" s="533">
        <v>9992</v>
      </c>
      <c r="G2658" s="534">
        <v>36738</v>
      </c>
      <c r="H2658" s="533">
        <v>8</v>
      </c>
      <c r="I2658" s="532" t="s">
        <v>409</v>
      </c>
      <c r="J2658" s="532" t="s">
        <v>2768</v>
      </c>
      <c r="K2658" s="535">
        <v>70.7</v>
      </c>
      <c r="L2658" s="536"/>
      <c r="M2658" s="537" t="s">
        <v>151</v>
      </c>
      <c r="N2658" s="537" t="s">
        <v>174</v>
      </c>
      <c r="O2658" s="538">
        <f t="shared" si="42"/>
        <v>70.7</v>
      </c>
    </row>
    <row r="2659" spans="1:15" s="225" customFormat="1" ht="47.25">
      <c r="A2659" s="532" t="s">
        <v>406</v>
      </c>
      <c r="B2659" s="533">
        <v>355</v>
      </c>
      <c r="C2659" s="532" t="s">
        <v>416</v>
      </c>
      <c r="D2659" s="532" t="s">
        <v>2942</v>
      </c>
      <c r="E2659" s="533">
        <v>3550042</v>
      </c>
      <c r="F2659" s="533">
        <v>9993</v>
      </c>
      <c r="G2659" s="534">
        <v>36738</v>
      </c>
      <c r="H2659" s="533">
        <v>68</v>
      </c>
      <c r="I2659" s="532" t="s">
        <v>409</v>
      </c>
      <c r="J2659" s="532" t="s">
        <v>2625</v>
      </c>
      <c r="K2659" s="535">
        <v>578.32000000000005</v>
      </c>
      <c r="L2659" s="536"/>
      <c r="M2659" s="537" t="s">
        <v>151</v>
      </c>
      <c r="N2659" s="537" t="s">
        <v>174</v>
      </c>
      <c r="O2659" s="538">
        <f t="shared" si="42"/>
        <v>578.32000000000005</v>
      </c>
    </row>
    <row r="2660" spans="1:15" s="225" customFormat="1" ht="47.25">
      <c r="A2660" s="532" t="s">
        <v>406</v>
      </c>
      <c r="B2660" s="533">
        <v>355</v>
      </c>
      <c r="C2660" s="532" t="s">
        <v>416</v>
      </c>
      <c r="D2660" s="532" t="s">
        <v>2942</v>
      </c>
      <c r="E2660" s="533">
        <v>3550042</v>
      </c>
      <c r="F2660" s="533">
        <v>9994</v>
      </c>
      <c r="G2660" s="534">
        <v>36738</v>
      </c>
      <c r="H2660" s="533">
        <v>310</v>
      </c>
      <c r="I2660" s="532" t="s">
        <v>409</v>
      </c>
      <c r="J2660" s="532" t="s">
        <v>2606</v>
      </c>
      <c r="K2660" s="535">
        <v>1802.11</v>
      </c>
      <c r="L2660" s="536"/>
      <c r="M2660" s="537" t="s">
        <v>151</v>
      </c>
      <c r="N2660" s="537" t="s">
        <v>174</v>
      </c>
      <c r="O2660" s="538">
        <f t="shared" si="42"/>
        <v>1802.11</v>
      </c>
    </row>
    <row r="2661" spans="1:15" s="225" customFormat="1" ht="47.25">
      <c r="A2661" s="532" t="s">
        <v>406</v>
      </c>
      <c r="B2661" s="533">
        <v>355</v>
      </c>
      <c r="C2661" s="532" t="s">
        <v>416</v>
      </c>
      <c r="D2661" s="532" t="s">
        <v>2942</v>
      </c>
      <c r="E2661" s="533">
        <v>3550042</v>
      </c>
      <c r="F2661" s="533">
        <v>9995</v>
      </c>
      <c r="G2661" s="534">
        <v>36738</v>
      </c>
      <c r="H2661" s="533">
        <v>771</v>
      </c>
      <c r="I2661" s="532" t="s">
        <v>409</v>
      </c>
      <c r="J2661" s="532" t="s">
        <v>2555</v>
      </c>
      <c r="K2661" s="535">
        <v>1138.75</v>
      </c>
      <c r="L2661" s="536"/>
      <c r="M2661" s="537" t="s">
        <v>151</v>
      </c>
      <c r="N2661" s="537" t="s">
        <v>174</v>
      </c>
      <c r="O2661" s="538">
        <f t="shared" si="42"/>
        <v>1138.75</v>
      </c>
    </row>
    <row r="2662" spans="1:15" s="225" customFormat="1" ht="47.25">
      <c r="A2662" s="532" t="s">
        <v>406</v>
      </c>
      <c r="B2662" s="533">
        <v>355</v>
      </c>
      <c r="C2662" s="532" t="s">
        <v>416</v>
      </c>
      <c r="D2662" s="532" t="s">
        <v>2942</v>
      </c>
      <c r="E2662" s="533">
        <v>3550042</v>
      </c>
      <c r="F2662" s="533">
        <v>9996</v>
      </c>
      <c r="G2662" s="534">
        <v>36738</v>
      </c>
      <c r="H2662" s="533">
        <v>706</v>
      </c>
      <c r="I2662" s="532" t="s">
        <v>409</v>
      </c>
      <c r="J2662" s="532" t="s">
        <v>2955</v>
      </c>
      <c r="K2662" s="535">
        <v>1213.33</v>
      </c>
      <c r="L2662" s="536"/>
      <c r="M2662" s="537" t="s">
        <v>151</v>
      </c>
      <c r="N2662" s="537" t="s">
        <v>174</v>
      </c>
      <c r="O2662" s="538">
        <f t="shared" si="42"/>
        <v>1213.33</v>
      </c>
    </row>
    <row r="2663" spans="1:15" s="225" customFormat="1" ht="47.25">
      <c r="A2663" s="532" t="s">
        <v>406</v>
      </c>
      <c r="B2663" s="533">
        <v>355</v>
      </c>
      <c r="C2663" s="532" t="s">
        <v>416</v>
      </c>
      <c r="D2663" s="532" t="s">
        <v>2942</v>
      </c>
      <c r="E2663" s="533">
        <v>3550042</v>
      </c>
      <c r="F2663" s="533">
        <v>9997</v>
      </c>
      <c r="G2663" s="534">
        <v>36738</v>
      </c>
      <c r="H2663" s="533">
        <v>854</v>
      </c>
      <c r="I2663" s="532" t="s">
        <v>409</v>
      </c>
      <c r="J2663" s="532" t="s">
        <v>2556</v>
      </c>
      <c r="K2663" s="535">
        <v>1701.61</v>
      </c>
      <c r="L2663" s="536"/>
      <c r="M2663" s="537" t="s">
        <v>151</v>
      </c>
      <c r="N2663" s="537" t="s">
        <v>174</v>
      </c>
      <c r="O2663" s="538">
        <f t="shared" si="42"/>
        <v>1701.61</v>
      </c>
    </row>
    <row r="2664" spans="1:15" s="225" customFormat="1" ht="47.25">
      <c r="A2664" s="532" t="s">
        <v>406</v>
      </c>
      <c r="B2664" s="533">
        <v>355</v>
      </c>
      <c r="C2664" s="532" t="s">
        <v>416</v>
      </c>
      <c r="D2664" s="532" t="s">
        <v>2942</v>
      </c>
      <c r="E2664" s="533">
        <v>3550042</v>
      </c>
      <c r="F2664" s="533">
        <v>9998</v>
      </c>
      <c r="G2664" s="534">
        <v>36738</v>
      </c>
      <c r="H2664" s="533">
        <v>1602</v>
      </c>
      <c r="I2664" s="532" t="s">
        <v>409</v>
      </c>
      <c r="J2664" s="532" t="s">
        <v>2922</v>
      </c>
      <c r="K2664" s="535">
        <v>4849.26</v>
      </c>
      <c r="L2664" s="536"/>
      <c r="M2664" s="537" t="s">
        <v>151</v>
      </c>
      <c r="N2664" s="537" t="s">
        <v>174</v>
      </c>
      <c r="O2664" s="538">
        <f t="shared" si="42"/>
        <v>4849.26</v>
      </c>
    </row>
    <row r="2665" spans="1:15" s="225" customFormat="1" ht="47.25">
      <c r="A2665" s="532" t="s">
        <v>406</v>
      </c>
      <c r="B2665" s="533">
        <v>355</v>
      </c>
      <c r="C2665" s="532" t="s">
        <v>416</v>
      </c>
      <c r="D2665" s="532" t="s">
        <v>2942</v>
      </c>
      <c r="E2665" s="533">
        <v>3550042</v>
      </c>
      <c r="F2665" s="533">
        <v>9999</v>
      </c>
      <c r="G2665" s="534">
        <v>36738</v>
      </c>
      <c r="H2665" s="533">
        <v>270</v>
      </c>
      <c r="I2665" s="532" t="s">
        <v>409</v>
      </c>
      <c r="J2665" s="532" t="s">
        <v>2956</v>
      </c>
      <c r="K2665" s="535">
        <v>7892.55</v>
      </c>
      <c r="L2665" s="536"/>
      <c r="M2665" s="537" t="s">
        <v>151</v>
      </c>
      <c r="N2665" s="537" t="s">
        <v>174</v>
      </c>
      <c r="O2665" s="538">
        <f t="shared" si="42"/>
        <v>7892.55</v>
      </c>
    </row>
    <row r="2666" spans="1:15" s="225" customFormat="1" ht="47.25">
      <c r="A2666" s="532" t="s">
        <v>406</v>
      </c>
      <c r="B2666" s="533">
        <v>355</v>
      </c>
      <c r="C2666" s="532" t="s">
        <v>416</v>
      </c>
      <c r="D2666" s="532" t="s">
        <v>2942</v>
      </c>
      <c r="E2666" s="533">
        <v>3550042</v>
      </c>
      <c r="F2666" s="533">
        <v>10000</v>
      </c>
      <c r="G2666" s="534">
        <v>36738</v>
      </c>
      <c r="H2666" s="533">
        <v>31</v>
      </c>
      <c r="I2666" s="532" t="s">
        <v>409</v>
      </c>
      <c r="J2666" s="532" t="s">
        <v>2957</v>
      </c>
      <c r="K2666" s="535">
        <v>337.08</v>
      </c>
      <c r="L2666" s="536"/>
      <c r="M2666" s="537" t="s">
        <v>151</v>
      </c>
      <c r="N2666" s="537" t="s">
        <v>174</v>
      </c>
      <c r="O2666" s="538">
        <f t="shared" si="42"/>
        <v>337.08</v>
      </c>
    </row>
    <row r="2667" spans="1:15" s="225" customFormat="1" ht="47.25">
      <c r="A2667" s="532" t="s">
        <v>406</v>
      </c>
      <c r="B2667" s="533">
        <v>355</v>
      </c>
      <c r="C2667" s="532" t="s">
        <v>416</v>
      </c>
      <c r="D2667" s="532" t="s">
        <v>2942</v>
      </c>
      <c r="E2667" s="533">
        <v>3550042</v>
      </c>
      <c r="F2667" s="533">
        <v>10001</v>
      </c>
      <c r="G2667" s="534">
        <v>36738</v>
      </c>
      <c r="H2667" s="533">
        <v>3</v>
      </c>
      <c r="I2667" s="532" t="s">
        <v>409</v>
      </c>
      <c r="J2667" s="532" t="s">
        <v>2958</v>
      </c>
      <c r="K2667" s="535">
        <v>937.26</v>
      </c>
      <c r="L2667" s="536"/>
      <c r="M2667" s="537" t="s">
        <v>151</v>
      </c>
      <c r="N2667" s="537" t="s">
        <v>174</v>
      </c>
      <c r="O2667" s="538">
        <f t="shared" si="42"/>
        <v>937.26</v>
      </c>
    </row>
    <row r="2668" spans="1:15" s="225" customFormat="1" ht="47.25">
      <c r="A2668" s="532" t="s">
        <v>406</v>
      </c>
      <c r="B2668" s="533">
        <v>355</v>
      </c>
      <c r="C2668" s="532" t="s">
        <v>416</v>
      </c>
      <c r="D2668" s="532" t="s">
        <v>2942</v>
      </c>
      <c r="E2668" s="533">
        <v>3550042</v>
      </c>
      <c r="F2668" s="533">
        <v>10002</v>
      </c>
      <c r="G2668" s="534">
        <v>36738</v>
      </c>
      <c r="H2668" s="533">
        <v>25</v>
      </c>
      <c r="I2668" s="532" t="s">
        <v>409</v>
      </c>
      <c r="J2668" s="532" t="s">
        <v>2959</v>
      </c>
      <c r="K2668" s="535">
        <v>165.89</v>
      </c>
      <c r="L2668" s="536"/>
      <c r="M2668" s="537" t="s">
        <v>151</v>
      </c>
      <c r="N2668" s="537" t="s">
        <v>174</v>
      </c>
      <c r="O2668" s="538">
        <f t="shared" si="42"/>
        <v>165.89</v>
      </c>
    </row>
    <row r="2669" spans="1:15" s="225" customFormat="1" ht="47.25">
      <c r="A2669" s="532" t="s">
        <v>406</v>
      </c>
      <c r="B2669" s="533">
        <v>355</v>
      </c>
      <c r="C2669" s="532" t="s">
        <v>416</v>
      </c>
      <c r="D2669" s="532" t="s">
        <v>2942</v>
      </c>
      <c r="E2669" s="533">
        <v>3550042</v>
      </c>
      <c r="F2669" s="533">
        <v>10003</v>
      </c>
      <c r="G2669" s="534">
        <v>36738</v>
      </c>
      <c r="H2669" s="533">
        <v>3</v>
      </c>
      <c r="I2669" s="532" t="s">
        <v>409</v>
      </c>
      <c r="J2669" s="532" t="s">
        <v>1822</v>
      </c>
      <c r="K2669" s="535">
        <v>75.06</v>
      </c>
      <c r="L2669" s="536"/>
      <c r="M2669" s="537" t="s">
        <v>151</v>
      </c>
      <c r="N2669" s="537" t="s">
        <v>174</v>
      </c>
      <c r="O2669" s="538">
        <f t="shared" si="42"/>
        <v>75.06</v>
      </c>
    </row>
    <row r="2670" spans="1:15" s="225" customFormat="1" ht="47.25">
      <c r="A2670" s="532" t="s">
        <v>406</v>
      </c>
      <c r="B2670" s="533">
        <v>355</v>
      </c>
      <c r="C2670" s="532" t="s">
        <v>416</v>
      </c>
      <c r="D2670" s="532" t="s">
        <v>2942</v>
      </c>
      <c r="E2670" s="533">
        <v>3550042</v>
      </c>
      <c r="F2670" s="533">
        <v>10004</v>
      </c>
      <c r="G2670" s="534">
        <v>36738</v>
      </c>
      <c r="H2670" s="533">
        <v>357</v>
      </c>
      <c r="I2670" s="532" t="s">
        <v>409</v>
      </c>
      <c r="J2670" s="532" t="s">
        <v>2960</v>
      </c>
      <c r="K2670" s="535">
        <v>874.51</v>
      </c>
      <c r="L2670" s="536"/>
      <c r="M2670" s="537" t="s">
        <v>151</v>
      </c>
      <c r="N2670" s="537" t="s">
        <v>174</v>
      </c>
      <c r="O2670" s="538">
        <f t="shared" si="42"/>
        <v>874.51</v>
      </c>
    </row>
    <row r="2671" spans="1:15" s="225" customFormat="1" ht="47.25">
      <c r="A2671" s="532" t="s">
        <v>406</v>
      </c>
      <c r="B2671" s="533">
        <v>355</v>
      </c>
      <c r="C2671" s="532" t="s">
        <v>416</v>
      </c>
      <c r="D2671" s="532" t="s">
        <v>2942</v>
      </c>
      <c r="E2671" s="533">
        <v>3550042</v>
      </c>
      <c r="F2671" s="533">
        <v>10005</v>
      </c>
      <c r="G2671" s="534">
        <v>36738</v>
      </c>
      <c r="H2671" s="533">
        <v>96</v>
      </c>
      <c r="I2671" s="532" t="s">
        <v>409</v>
      </c>
      <c r="J2671" s="532" t="s">
        <v>2961</v>
      </c>
      <c r="K2671" s="535">
        <v>8853.2099999999991</v>
      </c>
      <c r="L2671" s="536"/>
      <c r="M2671" s="537" t="s">
        <v>151</v>
      </c>
      <c r="N2671" s="537" t="s">
        <v>174</v>
      </c>
      <c r="O2671" s="538">
        <f t="shared" si="42"/>
        <v>8853.2099999999991</v>
      </c>
    </row>
    <row r="2672" spans="1:15" s="225" customFormat="1" ht="47.25">
      <c r="A2672" s="532" t="s">
        <v>406</v>
      </c>
      <c r="B2672" s="533">
        <v>355</v>
      </c>
      <c r="C2672" s="532" t="s">
        <v>416</v>
      </c>
      <c r="D2672" s="532" t="s">
        <v>2942</v>
      </c>
      <c r="E2672" s="533">
        <v>3550042</v>
      </c>
      <c r="F2672" s="533">
        <v>10006</v>
      </c>
      <c r="G2672" s="534">
        <v>36738</v>
      </c>
      <c r="H2672" s="533">
        <v>577</v>
      </c>
      <c r="I2672" s="532" t="s">
        <v>409</v>
      </c>
      <c r="J2672" s="532" t="s">
        <v>2712</v>
      </c>
      <c r="K2672" s="535">
        <v>8559.73</v>
      </c>
      <c r="L2672" s="536"/>
      <c r="M2672" s="537" t="s">
        <v>151</v>
      </c>
      <c r="N2672" s="537" t="s">
        <v>174</v>
      </c>
      <c r="O2672" s="538">
        <f t="shared" si="42"/>
        <v>8559.73</v>
      </c>
    </row>
    <row r="2673" spans="1:15" s="225" customFormat="1" ht="47.25">
      <c r="A2673" s="532" t="s">
        <v>406</v>
      </c>
      <c r="B2673" s="533">
        <v>355</v>
      </c>
      <c r="C2673" s="532" t="s">
        <v>416</v>
      </c>
      <c r="D2673" s="532" t="s">
        <v>2942</v>
      </c>
      <c r="E2673" s="533">
        <v>3550042</v>
      </c>
      <c r="F2673" s="533">
        <v>10007</v>
      </c>
      <c r="G2673" s="534">
        <v>36738</v>
      </c>
      <c r="H2673" s="533">
        <v>226</v>
      </c>
      <c r="I2673" s="532" t="s">
        <v>409</v>
      </c>
      <c r="J2673" s="532" t="s">
        <v>2962</v>
      </c>
      <c r="K2673" s="535">
        <v>3592.47</v>
      </c>
      <c r="L2673" s="536"/>
      <c r="M2673" s="537" t="s">
        <v>151</v>
      </c>
      <c r="N2673" s="537" t="s">
        <v>174</v>
      </c>
      <c r="O2673" s="538">
        <f t="shared" si="42"/>
        <v>3592.47</v>
      </c>
    </row>
    <row r="2674" spans="1:15" s="225" customFormat="1" ht="47.25">
      <c r="A2674" s="532" t="s">
        <v>406</v>
      </c>
      <c r="B2674" s="533">
        <v>355</v>
      </c>
      <c r="C2674" s="532" t="s">
        <v>416</v>
      </c>
      <c r="D2674" s="532" t="s">
        <v>2942</v>
      </c>
      <c r="E2674" s="533">
        <v>3550042</v>
      </c>
      <c r="F2674" s="533">
        <v>10008</v>
      </c>
      <c r="G2674" s="534">
        <v>36738</v>
      </c>
      <c r="H2674" s="533">
        <v>80</v>
      </c>
      <c r="I2674" s="532" t="s">
        <v>409</v>
      </c>
      <c r="J2674" s="532" t="s">
        <v>2963</v>
      </c>
      <c r="K2674" s="535">
        <v>3184.76</v>
      </c>
      <c r="L2674" s="536"/>
      <c r="M2674" s="537" t="s">
        <v>151</v>
      </c>
      <c r="N2674" s="537" t="s">
        <v>174</v>
      </c>
      <c r="O2674" s="538">
        <f t="shared" si="42"/>
        <v>3184.76</v>
      </c>
    </row>
    <row r="2675" spans="1:15" s="225" customFormat="1" ht="47.25">
      <c r="A2675" s="532" t="s">
        <v>406</v>
      </c>
      <c r="B2675" s="533">
        <v>355</v>
      </c>
      <c r="C2675" s="532" t="s">
        <v>416</v>
      </c>
      <c r="D2675" s="532" t="s">
        <v>2942</v>
      </c>
      <c r="E2675" s="533">
        <v>3550042</v>
      </c>
      <c r="F2675" s="533">
        <v>10009</v>
      </c>
      <c r="G2675" s="534">
        <v>36738</v>
      </c>
      <c r="H2675" s="533">
        <v>853</v>
      </c>
      <c r="I2675" s="532" t="s">
        <v>409</v>
      </c>
      <c r="J2675" s="532" t="s">
        <v>2924</v>
      </c>
      <c r="K2675" s="535">
        <v>130039.51</v>
      </c>
      <c r="L2675" s="536"/>
      <c r="M2675" s="537" t="s">
        <v>151</v>
      </c>
      <c r="N2675" s="537" t="s">
        <v>174</v>
      </c>
      <c r="O2675" s="538">
        <f t="shared" si="42"/>
        <v>130039.51</v>
      </c>
    </row>
    <row r="2676" spans="1:15" s="225" customFormat="1" ht="47.25">
      <c r="A2676" s="532" t="s">
        <v>406</v>
      </c>
      <c r="B2676" s="533">
        <v>355</v>
      </c>
      <c r="C2676" s="532" t="s">
        <v>416</v>
      </c>
      <c r="D2676" s="532" t="s">
        <v>2942</v>
      </c>
      <c r="E2676" s="533">
        <v>3550042</v>
      </c>
      <c r="F2676" s="533">
        <v>10010</v>
      </c>
      <c r="G2676" s="534">
        <v>36738</v>
      </c>
      <c r="H2676" s="533">
        <v>89</v>
      </c>
      <c r="I2676" s="532" t="s">
        <v>409</v>
      </c>
      <c r="J2676" s="532" t="s">
        <v>2964</v>
      </c>
      <c r="K2676" s="535">
        <v>2439.59</v>
      </c>
      <c r="L2676" s="536"/>
      <c r="M2676" s="537" t="s">
        <v>151</v>
      </c>
      <c r="N2676" s="537" t="s">
        <v>174</v>
      </c>
      <c r="O2676" s="538">
        <f t="shared" si="42"/>
        <v>2439.59</v>
      </c>
    </row>
    <row r="2677" spans="1:15" s="225" customFormat="1" ht="47.25">
      <c r="A2677" s="532" t="s">
        <v>406</v>
      </c>
      <c r="B2677" s="533">
        <v>355</v>
      </c>
      <c r="C2677" s="532" t="s">
        <v>416</v>
      </c>
      <c r="D2677" s="532" t="s">
        <v>2942</v>
      </c>
      <c r="E2677" s="533">
        <v>3550042</v>
      </c>
      <c r="F2677" s="533">
        <v>10011</v>
      </c>
      <c r="G2677" s="534">
        <v>36738</v>
      </c>
      <c r="H2677" s="533">
        <v>71</v>
      </c>
      <c r="I2677" s="532" t="s">
        <v>409</v>
      </c>
      <c r="J2677" s="532" t="s">
        <v>2965</v>
      </c>
      <c r="K2677" s="535">
        <v>648.20000000000005</v>
      </c>
      <c r="L2677" s="536"/>
      <c r="M2677" s="537" t="s">
        <v>151</v>
      </c>
      <c r="N2677" s="537" t="s">
        <v>174</v>
      </c>
      <c r="O2677" s="538">
        <f t="shared" si="42"/>
        <v>648.20000000000005</v>
      </c>
    </row>
    <row r="2678" spans="1:15" s="225" customFormat="1" ht="47.25">
      <c r="A2678" s="532" t="s">
        <v>406</v>
      </c>
      <c r="B2678" s="533">
        <v>355</v>
      </c>
      <c r="C2678" s="532" t="s">
        <v>416</v>
      </c>
      <c r="D2678" s="532" t="s">
        <v>2942</v>
      </c>
      <c r="E2678" s="533">
        <v>3550042</v>
      </c>
      <c r="F2678" s="533">
        <v>10012</v>
      </c>
      <c r="G2678" s="534">
        <v>36738</v>
      </c>
      <c r="H2678" s="533">
        <v>54</v>
      </c>
      <c r="I2678" s="532" t="s">
        <v>409</v>
      </c>
      <c r="J2678" s="532" t="s">
        <v>2966</v>
      </c>
      <c r="K2678" s="535">
        <v>7428.83</v>
      </c>
      <c r="L2678" s="536"/>
      <c r="M2678" s="537" t="s">
        <v>151</v>
      </c>
      <c r="N2678" s="537" t="s">
        <v>174</v>
      </c>
      <c r="O2678" s="538">
        <f t="shared" si="42"/>
        <v>7428.83</v>
      </c>
    </row>
    <row r="2679" spans="1:15" s="225" customFormat="1" ht="47.25">
      <c r="A2679" s="532" t="s">
        <v>406</v>
      </c>
      <c r="B2679" s="533">
        <v>355</v>
      </c>
      <c r="C2679" s="532" t="s">
        <v>416</v>
      </c>
      <c r="D2679" s="532" t="s">
        <v>2942</v>
      </c>
      <c r="E2679" s="533">
        <v>3550042</v>
      </c>
      <c r="F2679" s="533">
        <v>10013</v>
      </c>
      <c r="G2679" s="534">
        <v>36738</v>
      </c>
      <c r="H2679" s="533">
        <v>523</v>
      </c>
      <c r="I2679" s="532" t="s">
        <v>409</v>
      </c>
      <c r="J2679" s="532" t="s">
        <v>2607</v>
      </c>
      <c r="K2679" s="535">
        <v>2304.56</v>
      </c>
      <c r="L2679" s="536"/>
      <c r="M2679" s="537" t="s">
        <v>151</v>
      </c>
      <c r="N2679" s="537" t="s">
        <v>174</v>
      </c>
      <c r="O2679" s="538">
        <f t="shared" si="42"/>
        <v>2304.56</v>
      </c>
    </row>
    <row r="2680" spans="1:15" s="225" customFormat="1" ht="47.25">
      <c r="A2680" s="532" t="s">
        <v>406</v>
      </c>
      <c r="B2680" s="533">
        <v>355</v>
      </c>
      <c r="C2680" s="532" t="s">
        <v>416</v>
      </c>
      <c r="D2680" s="532" t="s">
        <v>2942</v>
      </c>
      <c r="E2680" s="533">
        <v>3550042</v>
      </c>
      <c r="F2680" s="533">
        <v>10014</v>
      </c>
      <c r="G2680" s="534">
        <v>36738</v>
      </c>
      <c r="H2680" s="533">
        <v>300</v>
      </c>
      <c r="I2680" s="532" t="s">
        <v>409</v>
      </c>
      <c r="J2680" s="532" t="s">
        <v>2967</v>
      </c>
      <c r="K2680" s="535">
        <v>2613.3000000000002</v>
      </c>
      <c r="L2680" s="536"/>
      <c r="M2680" s="537" t="s">
        <v>151</v>
      </c>
      <c r="N2680" s="537" t="s">
        <v>174</v>
      </c>
      <c r="O2680" s="538">
        <f t="shared" si="42"/>
        <v>2613.3000000000002</v>
      </c>
    </row>
    <row r="2681" spans="1:15" s="225" customFormat="1" ht="47.25">
      <c r="A2681" s="532" t="s">
        <v>406</v>
      </c>
      <c r="B2681" s="533">
        <v>355</v>
      </c>
      <c r="C2681" s="532" t="s">
        <v>416</v>
      </c>
      <c r="D2681" s="532" t="s">
        <v>2942</v>
      </c>
      <c r="E2681" s="533">
        <v>3550042</v>
      </c>
      <c r="F2681" s="533">
        <v>10015</v>
      </c>
      <c r="G2681" s="534">
        <v>36738</v>
      </c>
      <c r="H2681" s="533">
        <v>20</v>
      </c>
      <c r="I2681" s="532" t="s">
        <v>409</v>
      </c>
      <c r="J2681" s="532" t="s">
        <v>2968</v>
      </c>
      <c r="K2681" s="535">
        <v>766.08</v>
      </c>
      <c r="L2681" s="536"/>
      <c r="M2681" s="537" t="s">
        <v>151</v>
      </c>
      <c r="N2681" s="537" t="s">
        <v>174</v>
      </c>
      <c r="O2681" s="538">
        <f t="shared" si="42"/>
        <v>766.08</v>
      </c>
    </row>
    <row r="2682" spans="1:15" s="225" customFormat="1" ht="47.25">
      <c r="A2682" s="532" t="s">
        <v>406</v>
      </c>
      <c r="B2682" s="533">
        <v>355</v>
      </c>
      <c r="C2682" s="532" t="s">
        <v>416</v>
      </c>
      <c r="D2682" s="532" t="s">
        <v>2942</v>
      </c>
      <c r="E2682" s="533">
        <v>3550042</v>
      </c>
      <c r="F2682" s="533">
        <v>10016</v>
      </c>
      <c r="G2682" s="534">
        <v>36738</v>
      </c>
      <c r="H2682" s="533">
        <v>15</v>
      </c>
      <c r="I2682" s="532" t="s">
        <v>409</v>
      </c>
      <c r="J2682" s="532" t="s">
        <v>2969</v>
      </c>
      <c r="K2682" s="535">
        <v>115.75</v>
      </c>
      <c r="L2682" s="536"/>
      <c r="M2682" s="537" t="s">
        <v>151</v>
      </c>
      <c r="N2682" s="537" t="s">
        <v>174</v>
      </c>
      <c r="O2682" s="538">
        <f t="shared" si="42"/>
        <v>115.75</v>
      </c>
    </row>
    <row r="2683" spans="1:15" s="225" customFormat="1" ht="47.25">
      <c r="A2683" s="532" t="s">
        <v>406</v>
      </c>
      <c r="B2683" s="533">
        <v>355</v>
      </c>
      <c r="C2683" s="532" t="s">
        <v>416</v>
      </c>
      <c r="D2683" s="532" t="s">
        <v>2942</v>
      </c>
      <c r="E2683" s="533">
        <v>3550042</v>
      </c>
      <c r="F2683" s="533">
        <v>10017</v>
      </c>
      <c r="G2683" s="534">
        <v>36738</v>
      </c>
      <c r="H2683" s="533">
        <v>110</v>
      </c>
      <c r="I2683" s="532" t="s">
        <v>409</v>
      </c>
      <c r="J2683" s="532" t="s">
        <v>2970</v>
      </c>
      <c r="K2683" s="535">
        <v>351.64</v>
      </c>
      <c r="L2683" s="536"/>
      <c r="M2683" s="537" t="s">
        <v>151</v>
      </c>
      <c r="N2683" s="537" t="s">
        <v>174</v>
      </c>
      <c r="O2683" s="538">
        <f t="shared" si="42"/>
        <v>351.64</v>
      </c>
    </row>
    <row r="2684" spans="1:15" s="225" customFormat="1" ht="47.25">
      <c r="A2684" s="532" t="s">
        <v>406</v>
      </c>
      <c r="B2684" s="533">
        <v>355</v>
      </c>
      <c r="C2684" s="532" t="s">
        <v>416</v>
      </c>
      <c r="D2684" s="532" t="s">
        <v>2942</v>
      </c>
      <c r="E2684" s="533">
        <v>3550042</v>
      </c>
      <c r="F2684" s="533">
        <v>10018</v>
      </c>
      <c r="G2684" s="534">
        <v>36738</v>
      </c>
      <c r="H2684" s="533">
        <v>686</v>
      </c>
      <c r="I2684" s="532" t="s">
        <v>409</v>
      </c>
      <c r="J2684" s="532" t="s">
        <v>2971</v>
      </c>
      <c r="K2684" s="535">
        <v>7080.14</v>
      </c>
      <c r="L2684" s="536"/>
      <c r="M2684" s="537" t="s">
        <v>151</v>
      </c>
      <c r="N2684" s="537" t="s">
        <v>174</v>
      </c>
      <c r="O2684" s="538">
        <f t="shared" si="42"/>
        <v>7080.14</v>
      </c>
    </row>
    <row r="2685" spans="1:15" s="225" customFormat="1" ht="47.25">
      <c r="A2685" s="532" t="s">
        <v>406</v>
      </c>
      <c r="B2685" s="533">
        <v>355</v>
      </c>
      <c r="C2685" s="532" t="s">
        <v>416</v>
      </c>
      <c r="D2685" s="532" t="s">
        <v>2942</v>
      </c>
      <c r="E2685" s="533">
        <v>3550042</v>
      </c>
      <c r="F2685" s="533">
        <v>10019</v>
      </c>
      <c r="G2685" s="534">
        <v>36738</v>
      </c>
      <c r="H2685" s="533">
        <v>25</v>
      </c>
      <c r="I2685" s="532" t="s">
        <v>409</v>
      </c>
      <c r="J2685" s="532" t="s">
        <v>2972</v>
      </c>
      <c r="K2685" s="535">
        <v>814.94</v>
      </c>
      <c r="L2685" s="536"/>
      <c r="M2685" s="537" t="s">
        <v>151</v>
      </c>
      <c r="N2685" s="537" t="s">
        <v>174</v>
      </c>
      <c r="O2685" s="538">
        <f t="shared" si="42"/>
        <v>814.94</v>
      </c>
    </row>
    <row r="2686" spans="1:15" s="225" customFormat="1" ht="47.25">
      <c r="A2686" s="532" t="s">
        <v>406</v>
      </c>
      <c r="B2686" s="533">
        <v>355</v>
      </c>
      <c r="C2686" s="532" t="s">
        <v>416</v>
      </c>
      <c r="D2686" s="532" t="s">
        <v>2942</v>
      </c>
      <c r="E2686" s="533">
        <v>3550042</v>
      </c>
      <c r="F2686" s="533">
        <v>10020</v>
      </c>
      <c r="G2686" s="534">
        <v>36738</v>
      </c>
      <c r="H2686" s="533">
        <v>1020</v>
      </c>
      <c r="I2686" s="532" t="s">
        <v>409</v>
      </c>
      <c r="J2686" s="532" t="s">
        <v>2973</v>
      </c>
      <c r="K2686" s="535">
        <v>5994.89</v>
      </c>
      <c r="L2686" s="536"/>
      <c r="M2686" s="537" t="s">
        <v>151</v>
      </c>
      <c r="N2686" s="537" t="s">
        <v>174</v>
      </c>
      <c r="O2686" s="538">
        <f t="shared" si="42"/>
        <v>5994.89</v>
      </c>
    </row>
    <row r="2687" spans="1:15" s="225" customFormat="1" ht="47.25">
      <c r="A2687" s="532" t="s">
        <v>406</v>
      </c>
      <c r="B2687" s="533">
        <v>355</v>
      </c>
      <c r="C2687" s="532" t="s">
        <v>416</v>
      </c>
      <c r="D2687" s="532" t="s">
        <v>2942</v>
      </c>
      <c r="E2687" s="533">
        <v>3550042</v>
      </c>
      <c r="F2687" s="533">
        <v>10021</v>
      </c>
      <c r="G2687" s="534">
        <v>36738</v>
      </c>
      <c r="H2687" s="533">
        <v>25</v>
      </c>
      <c r="I2687" s="532" t="s">
        <v>409</v>
      </c>
      <c r="J2687" s="532" t="s">
        <v>2974</v>
      </c>
      <c r="K2687" s="535">
        <v>178.98</v>
      </c>
      <c r="L2687" s="536"/>
      <c r="M2687" s="537" t="s">
        <v>151</v>
      </c>
      <c r="N2687" s="537" t="s">
        <v>174</v>
      </c>
      <c r="O2687" s="538">
        <f t="shared" si="42"/>
        <v>178.98</v>
      </c>
    </row>
    <row r="2688" spans="1:15" s="225" customFormat="1" ht="47.25">
      <c r="A2688" s="532" t="s">
        <v>406</v>
      </c>
      <c r="B2688" s="533">
        <v>355</v>
      </c>
      <c r="C2688" s="532" t="s">
        <v>416</v>
      </c>
      <c r="D2688" s="532" t="s">
        <v>2942</v>
      </c>
      <c r="E2688" s="533">
        <v>3550042</v>
      </c>
      <c r="F2688" s="533">
        <v>10022</v>
      </c>
      <c r="G2688" s="534">
        <v>36738</v>
      </c>
      <c r="H2688" s="539"/>
      <c r="I2688" s="532" t="s">
        <v>409</v>
      </c>
      <c r="J2688" s="532" t="s">
        <v>1821</v>
      </c>
      <c r="K2688" s="535">
        <v>5994.35</v>
      </c>
      <c r="L2688" s="536"/>
      <c r="M2688" s="537" t="s">
        <v>151</v>
      </c>
      <c r="N2688" s="537" t="s">
        <v>174</v>
      </c>
      <c r="O2688" s="538">
        <f t="shared" si="42"/>
        <v>5994.35</v>
      </c>
    </row>
    <row r="2689" spans="1:15" s="225" customFormat="1" ht="47.25">
      <c r="A2689" s="532" t="s">
        <v>406</v>
      </c>
      <c r="B2689" s="533">
        <v>355</v>
      </c>
      <c r="C2689" s="532" t="s">
        <v>416</v>
      </c>
      <c r="D2689" s="532" t="s">
        <v>2942</v>
      </c>
      <c r="E2689" s="533">
        <v>3550042</v>
      </c>
      <c r="F2689" s="533">
        <v>10023</v>
      </c>
      <c r="G2689" s="534">
        <v>36738</v>
      </c>
      <c r="H2689" s="533">
        <v>76000</v>
      </c>
      <c r="I2689" s="532" t="s">
        <v>409</v>
      </c>
      <c r="J2689" s="532" t="s">
        <v>2975</v>
      </c>
      <c r="K2689" s="535">
        <v>43726.8</v>
      </c>
      <c r="L2689" s="536"/>
      <c r="M2689" s="537" t="s">
        <v>151</v>
      </c>
      <c r="N2689" s="537" t="s">
        <v>174</v>
      </c>
      <c r="O2689" s="538">
        <f t="shared" si="42"/>
        <v>43726.8</v>
      </c>
    </row>
    <row r="2690" spans="1:15" s="225" customFormat="1" ht="47.25">
      <c r="A2690" s="532" t="s">
        <v>406</v>
      </c>
      <c r="B2690" s="533">
        <v>355</v>
      </c>
      <c r="C2690" s="532" t="s">
        <v>416</v>
      </c>
      <c r="D2690" s="532" t="s">
        <v>2942</v>
      </c>
      <c r="E2690" s="533">
        <v>3550042</v>
      </c>
      <c r="F2690" s="533">
        <v>10024</v>
      </c>
      <c r="G2690" s="534">
        <v>36738</v>
      </c>
      <c r="H2690" s="533">
        <v>9300</v>
      </c>
      <c r="I2690" s="532" t="s">
        <v>409</v>
      </c>
      <c r="J2690" s="532" t="s">
        <v>2559</v>
      </c>
      <c r="K2690" s="535">
        <v>3240.58</v>
      </c>
      <c r="L2690" s="536"/>
      <c r="M2690" s="537" t="s">
        <v>151</v>
      </c>
      <c r="N2690" s="537" t="s">
        <v>174</v>
      </c>
      <c r="O2690" s="538">
        <f t="shared" si="42"/>
        <v>3240.58</v>
      </c>
    </row>
    <row r="2691" spans="1:15" s="225" customFormat="1" ht="47.25">
      <c r="A2691" s="532" t="s">
        <v>406</v>
      </c>
      <c r="B2691" s="533">
        <v>355</v>
      </c>
      <c r="C2691" s="532" t="s">
        <v>416</v>
      </c>
      <c r="D2691" s="532" t="s">
        <v>2942</v>
      </c>
      <c r="E2691" s="533">
        <v>3550042</v>
      </c>
      <c r="F2691" s="533">
        <v>10025</v>
      </c>
      <c r="G2691" s="534">
        <v>36738</v>
      </c>
      <c r="H2691" s="533">
        <v>900</v>
      </c>
      <c r="I2691" s="532" t="s">
        <v>409</v>
      </c>
      <c r="J2691" s="532" t="s">
        <v>2976</v>
      </c>
      <c r="K2691" s="535">
        <v>149.35</v>
      </c>
      <c r="L2691" s="536"/>
      <c r="M2691" s="537" t="s">
        <v>151</v>
      </c>
      <c r="N2691" s="537" t="s">
        <v>174</v>
      </c>
      <c r="O2691" s="538">
        <f t="shared" si="42"/>
        <v>149.35</v>
      </c>
    </row>
    <row r="2692" spans="1:15" s="225" customFormat="1" ht="47.25">
      <c r="A2692" s="532" t="s">
        <v>406</v>
      </c>
      <c r="B2692" s="533">
        <v>355</v>
      </c>
      <c r="C2692" s="532" t="s">
        <v>416</v>
      </c>
      <c r="D2692" s="532" t="s">
        <v>2942</v>
      </c>
      <c r="E2692" s="533">
        <v>3550042</v>
      </c>
      <c r="F2692" s="533">
        <v>10026</v>
      </c>
      <c r="G2692" s="534">
        <v>36738</v>
      </c>
      <c r="H2692" s="533">
        <v>57</v>
      </c>
      <c r="I2692" s="532" t="s">
        <v>409</v>
      </c>
      <c r="J2692" s="532" t="s">
        <v>2977</v>
      </c>
      <c r="K2692" s="535">
        <v>654</v>
      </c>
      <c r="L2692" s="536"/>
      <c r="M2692" s="537" t="s">
        <v>151</v>
      </c>
      <c r="N2692" s="537" t="s">
        <v>174</v>
      </c>
      <c r="O2692" s="538">
        <f t="shared" si="42"/>
        <v>654</v>
      </c>
    </row>
    <row r="2693" spans="1:15" s="225" customFormat="1" ht="47.25">
      <c r="A2693" s="532" t="s">
        <v>406</v>
      </c>
      <c r="B2693" s="533">
        <v>355</v>
      </c>
      <c r="C2693" s="532" t="s">
        <v>416</v>
      </c>
      <c r="D2693" s="532" t="s">
        <v>2942</v>
      </c>
      <c r="E2693" s="533">
        <v>3550042</v>
      </c>
      <c r="F2693" s="533">
        <v>10027</v>
      </c>
      <c r="G2693" s="534">
        <v>36738</v>
      </c>
      <c r="H2693" s="533">
        <v>89</v>
      </c>
      <c r="I2693" s="532" t="s">
        <v>409</v>
      </c>
      <c r="J2693" s="532" t="s">
        <v>2978</v>
      </c>
      <c r="K2693" s="535">
        <v>521.39</v>
      </c>
      <c r="L2693" s="536"/>
      <c r="M2693" s="537" t="s">
        <v>151</v>
      </c>
      <c r="N2693" s="537" t="s">
        <v>174</v>
      </c>
      <c r="O2693" s="538">
        <f t="shared" si="42"/>
        <v>521.39</v>
      </c>
    </row>
    <row r="2694" spans="1:15" s="225" customFormat="1" ht="47.25">
      <c r="A2694" s="532" t="s">
        <v>406</v>
      </c>
      <c r="B2694" s="533">
        <v>355</v>
      </c>
      <c r="C2694" s="532" t="s">
        <v>416</v>
      </c>
      <c r="D2694" s="532" t="s">
        <v>2942</v>
      </c>
      <c r="E2694" s="533">
        <v>3550042</v>
      </c>
      <c r="F2694" s="533">
        <v>10028</v>
      </c>
      <c r="G2694" s="534">
        <v>36738</v>
      </c>
      <c r="H2694" s="533">
        <v>77</v>
      </c>
      <c r="I2694" s="532" t="s">
        <v>409</v>
      </c>
      <c r="J2694" s="532" t="s">
        <v>2558</v>
      </c>
      <c r="K2694" s="535">
        <v>4738.29</v>
      </c>
      <c r="L2694" s="536"/>
      <c r="M2694" s="537" t="s">
        <v>151</v>
      </c>
      <c r="N2694" s="537" t="s">
        <v>174</v>
      </c>
      <c r="O2694" s="538">
        <f t="shared" si="42"/>
        <v>4738.29</v>
      </c>
    </row>
    <row r="2695" spans="1:15" s="225" customFormat="1" ht="47.25">
      <c r="A2695" s="532" t="s">
        <v>406</v>
      </c>
      <c r="B2695" s="533">
        <v>355</v>
      </c>
      <c r="C2695" s="532" t="s">
        <v>416</v>
      </c>
      <c r="D2695" s="532" t="s">
        <v>2942</v>
      </c>
      <c r="E2695" s="533">
        <v>3550042</v>
      </c>
      <c r="F2695" s="533">
        <v>10029</v>
      </c>
      <c r="G2695" s="534">
        <v>36738</v>
      </c>
      <c r="H2695" s="533">
        <v>59</v>
      </c>
      <c r="I2695" s="532" t="s">
        <v>409</v>
      </c>
      <c r="J2695" s="532" t="s">
        <v>2979</v>
      </c>
      <c r="K2695" s="535">
        <v>2922.92</v>
      </c>
      <c r="L2695" s="536"/>
      <c r="M2695" s="537" t="s">
        <v>151</v>
      </c>
      <c r="N2695" s="537" t="s">
        <v>174</v>
      </c>
      <c r="O2695" s="538">
        <f t="shared" si="42"/>
        <v>2922.92</v>
      </c>
    </row>
    <row r="2696" spans="1:15" s="225" customFormat="1" ht="47.25">
      <c r="A2696" s="532" t="s">
        <v>406</v>
      </c>
      <c r="B2696" s="533">
        <v>355</v>
      </c>
      <c r="C2696" s="532" t="s">
        <v>416</v>
      </c>
      <c r="D2696" s="532" t="s">
        <v>2942</v>
      </c>
      <c r="E2696" s="533">
        <v>3550042</v>
      </c>
      <c r="F2696" s="533">
        <v>10030</v>
      </c>
      <c r="G2696" s="534">
        <v>36738</v>
      </c>
      <c r="H2696" s="533">
        <v>47</v>
      </c>
      <c r="I2696" s="532" t="s">
        <v>409</v>
      </c>
      <c r="J2696" s="532" t="s">
        <v>2447</v>
      </c>
      <c r="K2696" s="535">
        <v>6453.53</v>
      </c>
      <c r="L2696" s="536"/>
      <c r="M2696" s="537" t="s">
        <v>151</v>
      </c>
      <c r="N2696" s="537" t="s">
        <v>174</v>
      </c>
      <c r="O2696" s="538">
        <f t="shared" si="42"/>
        <v>6453.53</v>
      </c>
    </row>
    <row r="2697" spans="1:15" s="225" customFormat="1" ht="47.25">
      <c r="A2697" s="532" t="s">
        <v>406</v>
      </c>
      <c r="B2697" s="533">
        <v>355</v>
      </c>
      <c r="C2697" s="532" t="s">
        <v>416</v>
      </c>
      <c r="D2697" s="532" t="s">
        <v>2942</v>
      </c>
      <c r="E2697" s="533">
        <v>3550042</v>
      </c>
      <c r="F2697" s="533">
        <v>10031</v>
      </c>
      <c r="G2697" s="534">
        <v>36738</v>
      </c>
      <c r="H2697" s="533">
        <v>10</v>
      </c>
      <c r="I2697" s="532" t="s">
        <v>409</v>
      </c>
      <c r="J2697" s="532" t="s">
        <v>2560</v>
      </c>
      <c r="K2697" s="535">
        <v>1165.9000000000001</v>
      </c>
      <c r="L2697" s="536"/>
      <c r="M2697" s="537" t="s">
        <v>151</v>
      </c>
      <c r="N2697" s="537" t="s">
        <v>174</v>
      </c>
      <c r="O2697" s="538">
        <f t="shared" si="42"/>
        <v>1165.9000000000001</v>
      </c>
    </row>
    <row r="2698" spans="1:15" s="225" customFormat="1" ht="47.25">
      <c r="A2698" s="532" t="s">
        <v>406</v>
      </c>
      <c r="B2698" s="533">
        <v>355</v>
      </c>
      <c r="C2698" s="532" t="s">
        <v>416</v>
      </c>
      <c r="D2698" s="532" t="s">
        <v>2942</v>
      </c>
      <c r="E2698" s="533">
        <v>3550042</v>
      </c>
      <c r="F2698" s="533">
        <v>10032</v>
      </c>
      <c r="G2698" s="534">
        <v>36738</v>
      </c>
      <c r="H2698" s="533">
        <v>10</v>
      </c>
      <c r="I2698" s="532" t="s">
        <v>409</v>
      </c>
      <c r="J2698" s="532" t="s">
        <v>1863</v>
      </c>
      <c r="K2698" s="535">
        <v>206.28</v>
      </c>
      <c r="L2698" s="536"/>
      <c r="M2698" s="537" t="s">
        <v>151</v>
      </c>
      <c r="N2698" s="537" t="s">
        <v>174</v>
      </c>
      <c r="O2698" s="538">
        <f t="shared" si="42"/>
        <v>206.28</v>
      </c>
    </row>
    <row r="2699" spans="1:15" s="225" customFormat="1" ht="47.25">
      <c r="A2699" s="532" t="s">
        <v>406</v>
      </c>
      <c r="B2699" s="533">
        <v>355</v>
      </c>
      <c r="C2699" s="532" t="s">
        <v>416</v>
      </c>
      <c r="D2699" s="532" t="s">
        <v>2942</v>
      </c>
      <c r="E2699" s="533">
        <v>3550042</v>
      </c>
      <c r="F2699" s="533">
        <v>10033</v>
      </c>
      <c r="G2699" s="534">
        <v>36738</v>
      </c>
      <c r="H2699" s="533">
        <v>40</v>
      </c>
      <c r="I2699" s="532" t="s">
        <v>409</v>
      </c>
      <c r="J2699" s="532" t="s">
        <v>2980</v>
      </c>
      <c r="K2699" s="535">
        <v>1475.43</v>
      </c>
      <c r="L2699" s="536"/>
      <c r="M2699" s="537" t="s">
        <v>151</v>
      </c>
      <c r="N2699" s="537" t="s">
        <v>174</v>
      </c>
      <c r="O2699" s="538">
        <f t="shared" si="42"/>
        <v>1475.43</v>
      </c>
    </row>
    <row r="2700" spans="1:15" s="225" customFormat="1" ht="47.25">
      <c r="A2700" s="532" t="s">
        <v>406</v>
      </c>
      <c r="B2700" s="533">
        <v>355</v>
      </c>
      <c r="C2700" s="532" t="s">
        <v>416</v>
      </c>
      <c r="D2700" s="532" t="s">
        <v>2942</v>
      </c>
      <c r="E2700" s="533">
        <v>3550042</v>
      </c>
      <c r="F2700" s="533">
        <v>10034</v>
      </c>
      <c r="G2700" s="534">
        <v>36738</v>
      </c>
      <c r="H2700" s="533">
        <v>236</v>
      </c>
      <c r="I2700" s="532" t="s">
        <v>409</v>
      </c>
      <c r="J2700" s="532" t="s">
        <v>2587</v>
      </c>
      <c r="K2700" s="535">
        <v>843.05</v>
      </c>
      <c r="L2700" s="536"/>
      <c r="M2700" s="537" t="s">
        <v>151</v>
      </c>
      <c r="N2700" s="537" t="s">
        <v>174</v>
      </c>
      <c r="O2700" s="538">
        <f t="shared" si="42"/>
        <v>843.05</v>
      </c>
    </row>
    <row r="2701" spans="1:15" s="225" customFormat="1" ht="47.25">
      <c r="A2701" s="532" t="s">
        <v>406</v>
      </c>
      <c r="B2701" s="533">
        <v>355</v>
      </c>
      <c r="C2701" s="532" t="s">
        <v>416</v>
      </c>
      <c r="D2701" s="532" t="s">
        <v>2942</v>
      </c>
      <c r="E2701" s="533">
        <v>3550042</v>
      </c>
      <c r="F2701" s="533">
        <v>10035</v>
      </c>
      <c r="G2701" s="534">
        <v>36738</v>
      </c>
      <c r="H2701" s="533">
        <v>116</v>
      </c>
      <c r="I2701" s="532" t="s">
        <v>409</v>
      </c>
      <c r="J2701" s="532" t="s">
        <v>2981</v>
      </c>
      <c r="K2701" s="535">
        <v>1870.32</v>
      </c>
      <c r="L2701" s="536"/>
      <c r="M2701" s="537" t="s">
        <v>151</v>
      </c>
      <c r="N2701" s="537" t="s">
        <v>174</v>
      </c>
      <c r="O2701" s="538">
        <f t="shared" si="42"/>
        <v>1870.32</v>
      </c>
    </row>
    <row r="2702" spans="1:15" s="225" customFormat="1" ht="47.25">
      <c r="A2702" s="532" t="s">
        <v>406</v>
      </c>
      <c r="B2702" s="533">
        <v>355</v>
      </c>
      <c r="C2702" s="532" t="s">
        <v>416</v>
      </c>
      <c r="D2702" s="532" t="s">
        <v>2942</v>
      </c>
      <c r="E2702" s="533">
        <v>3550042</v>
      </c>
      <c r="F2702" s="533">
        <v>10036</v>
      </c>
      <c r="G2702" s="534">
        <v>36738</v>
      </c>
      <c r="H2702" s="542">
        <v>10</v>
      </c>
      <c r="I2702" s="532" t="s">
        <v>409</v>
      </c>
      <c r="J2702" s="532" t="s">
        <v>2682</v>
      </c>
      <c r="K2702" s="535">
        <v>197.5</v>
      </c>
      <c r="L2702" s="536"/>
      <c r="M2702" s="537" t="s">
        <v>151</v>
      </c>
      <c r="N2702" s="537" t="s">
        <v>174</v>
      </c>
      <c r="O2702" s="538">
        <f t="shared" si="42"/>
        <v>197.5</v>
      </c>
    </row>
    <row r="2703" spans="1:15" s="225" customFormat="1" ht="47.25">
      <c r="A2703" s="532" t="s">
        <v>406</v>
      </c>
      <c r="B2703" s="533">
        <v>355</v>
      </c>
      <c r="C2703" s="532" t="s">
        <v>416</v>
      </c>
      <c r="D2703" s="532" t="s">
        <v>2942</v>
      </c>
      <c r="E2703" s="533">
        <v>3550042</v>
      </c>
      <c r="F2703" s="533">
        <v>10037</v>
      </c>
      <c r="G2703" s="534">
        <v>36738</v>
      </c>
      <c r="H2703" s="542">
        <v>2</v>
      </c>
      <c r="I2703" s="532" t="s">
        <v>409</v>
      </c>
      <c r="J2703" s="532" t="s">
        <v>2982</v>
      </c>
      <c r="K2703" s="535">
        <v>30904.61</v>
      </c>
      <c r="L2703" s="536"/>
      <c r="M2703" s="537" t="s">
        <v>151</v>
      </c>
      <c r="N2703" s="537" t="s">
        <v>174</v>
      </c>
      <c r="O2703" s="538">
        <f t="shared" si="42"/>
        <v>30904.61</v>
      </c>
    </row>
    <row r="2704" spans="1:15" s="225" customFormat="1" ht="47.25">
      <c r="A2704" s="532" t="s">
        <v>406</v>
      </c>
      <c r="B2704" s="533">
        <v>355</v>
      </c>
      <c r="C2704" s="532" t="s">
        <v>416</v>
      </c>
      <c r="D2704" s="532" t="s">
        <v>2942</v>
      </c>
      <c r="E2704" s="533">
        <v>3550042</v>
      </c>
      <c r="F2704" s="533">
        <v>10038</v>
      </c>
      <c r="G2704" s="534">
        <v>36738</v>
      </c>
      <c r="H2704" s="533">
        <v>18</v>
      </c>
      <c r="I2704" s="532" t="s">
        <v>409</v>
      </c>
      <c r="J2704" s="532" t="s">
        <v>2983</v>
      </c>
      <c r="K2704" s="535">
        <v>198.72</v>
      </c>
      <c r="L2704" s="536"/>
      <c r="M2704" s="537" t="s">
        <v>151</v>
      </c>
      <c r="N2704" s="537" t="s">
        <v>174</v>
      </c>
      <c r="O2704" s="538">
        <f t="shared" si="42"/>
        <v>198.72</v>
      </c>
    </row>
    <row r="2705" spans="1:15" s="225" customFormat="1" ht="47.25">
      <c r="A2705" s="532" t="s">
        <v>406</v>
      </c>
      <c r="B2705" s="533">
        <v>355</v>
      </c>
      <c r="C2705" s="532" t="s">
        <v>416</v>
      </c>
      <c r="D2705" s="532" t="s">
        <v>2942</v>
      </c>
      <c r="E2705" s="533">
        <v>3550042</v>
      </c>
      <c r="F2705" s="533">
        <v>10039</v>
      </c>
      <c r="G2705" s="534">
        <v>36738</v>
      </c>
      <c r="H2705" s="533">
        <v>130</v>
      </c>
      <c r="I2705" s="532" t="s">
        <v>409</v>
      </c>
      <c r="J2705" s="532" t="s">
        <v>2984</v>
      </c>
      <c r="K2705" s="535">
        <v>245.38</v>
      </c>
      <c r="L2705" s="536"/>
      <c r="M2705" s="537" t="s">
        <v>151</v>
      </c>
      <c r="N2705" s="537" t="s">
        <v>174</v>
      </c>
      <c r="O2705" s="538">
        <f t="shared" si="42"/>
        <v>245.38</v>
      </c>
    </row>
    <row r="2706" spans="1:15" s="225" customFormat="1" ht="47.25">
      <c r="A2706" s="532" t="s">
        <v>406</v>
      </c>
      <c r="B2706" s="533">
        <v>356</v>
      </c>
      <c r="C2706" s="532" t="s">
        <v>425</v>
      </c>
      <c r="D2706" s="532" t="s">
        <v>440</v>
      </c>
      <c r="E2706" s="533">
        <v>3560001</v>
      </c>
      <c r="F2706" s="533">
        <v>2462</v>
      </c>
      <c r="G2706" s="534">
        <v>28368</v>
      </c>
      <c r="H2706" s="533">
        <v>6</v>
      </c>
      <c r="I2706" s="532" t="s">
        <v>409</v>
      </c>
      <c r="J2706" s="532" t="s">
        <v>2985</v>
      </c>
      <c r="K2706" s="535">
        <v>878.91</v>
      </c>
      <c r="L2706" s="536"/>
      <c r="M2706" s="537" t="s">
        <v>151</v>
      </c>
      <c r="N2706" s="537" t="s">
        <v>174</v>
      </c>
      <c r="O2706" s="538">
        <f t="shared" si="42"/>
        <v>878.91</v>
      </c>
    </row>
    <row r="2707" spans="1:15" s="225" customFormat="1" ht="47.25">
      <c r="A2707" s="532" t="s">
        <v>406</v>
      </c>
      <c r="B2707" s="533">
        <v>356</v>
      </c>
      <c r="C2707" s="532" t="s">
        <v>425</v>
      </c>
      <c r="D2707" s="532" t="s">
        <v>440</v>
      </c>
      <c r="E2707" s="533">
        <v>3560001</v>
      </c>
      <c r="F2707" s="533">
        <v>2464</v>
      </c>
      <c r="G2707" s="534">
        <v>28641</v>
      </c>
      <c r="H2707" s="533">
        <v>-20</v>
      </c>
      <c r="I2707" s="532" t="s">
        <v>409</v>
      </c>
      <c r="J2707" s="532" t="s">
        <v>2986</v>
      </c>
      <c r="K2707" s="535">
        <v>-158.36000000000001</v>
      </c>
      <c r="L2707" s="536"/>
      <c r="M2707" s="537" t="s">
        <v>151</v>
      </c>
      <c r="N2707" s="537" t="s">
        <v>174</v>
      </c>
      <c r="O2707" s="538">
        <f t="shared" si="42"/>
        <v>-158.36000000000001</v>
      </c>
    </row>
    <row r="2708" spans="1:15" s="225" customFormat="1" ht="63">
      <c r="A2708" s="532" t="s">
        <v>406</v>
      </c>
      <c r="B2708" s="533">
        <v>356</v>
      </c>
      <c r="C2708" s="532" t="s">
        <v>425</v>
      </c>
      <c r="D2708" s="532" t="s">
        <v>440</v>
      </c>
      <c r="E2708" s="533">
        <v>3560001</v>
      </c>
      <c r="F2708" s="533">
        <v>2470</v>
      </c>
      <c r="G2708" s="534">
        <v>28975</v>
      </c>
      <c r="H2708" s="542">
        <v>-66</v>
      </c>
      <c r="I2708" s="532" t="s">
        <v>409</v>
      </c>
      <c r="J2708" s="532" t="s">
        <v>2987</v>
      </c>
      <c r="K2708" s="535">
        <v>-547.14</v>
      </c>
      <c r="L2708" s="536"/>
      <c r="M2708" s="537" t="s">
        <v>151</v>
      </c>
      <c r="N2708" s="537" t="s">
        <v>174</v>
      </c>
      <c r="O2708" s="538">
        <f t="shared" ref="O2708:O2771" si="43">IF(L2708&lt;&gt;0,11.5/24*L2708,K2708)</f>
        <v>-547.14</v>
      </c>
    </row>
    <row r="2709" spans="1:15" s="225" customFormat="1" ht="47.25">
      <c r="A2709" s="532" t="s">
        <v>406</v>
      </c>
      <c r="B2709" s="533">
        <v>356</v>
      </c>
      <c r="C2709" s="532" t="s">
        <v>425</v>
      </c>
      <c r="D2709" s="532" t="s">
        <v>426</v>
      </c>
      <c r="E2709" s="533">
        <v>3560002</v>
      </c>
      <c r="F2709" s="533">
        <v>2538</v>
      </c>
      <c r="G2709" s="534">
        <v>28368</v>
      </c>
      <c r="H2709" s="533">
        <v>6</v>
      </c>
      <c r="I2709" s="532" t="s">
        <v>409</v>
      </c>
      <c r="J2709" s="532" t="s">
        <v>2988</v>
      </c>
      <c r="K2709" s="535">
        <v>878.91</v>
      </c>
      <c r="L2709" s="536"/>
      <c r="M2709" s="537" t="s">
        <v>151</v>
      </c>
      <c r="N2709" s="537" t="s">
        <v>174</v>
      </c>
      <c r="O2709" s="538">
        <f t="shared" si="43"/>
        <v>878.91</v>
      </c>
    </row>
    <row r="2710" spans="1:15" s="225" customFormat="1" ht="47.25">
      <c r="A2710" s="532" t="s">
        <v>406</v>
      </c>
      <c r="B2710" s="533">
        <v>356</v>
      </c>
      <c r="C2710" s="532" t="s">
        <v>425</v>
      </c>
      <c r="D2710" s="532" t="s">
        <v>426</v>
      </c>
      <c r="E2710" s="533">
        <v>3560002</v>
      </c>
      <c r="F2710" s="533">
        <v>2539</v>
      </c>
      <c r="G2710" s="534">
        <v>28641</v>
      </c>
      <c r="H2710" s="533">
        <v>42</v>
      </c>
      <c r="I2710" s="532" t="s">
        <v>409</v>
      </c>
      <c r="J2710" s="532" t="s">
        <v>2872</v>
      </c>
      <c r="K2710" s="535">
        <v>4751.29</v>
      </c>
      <c r="L2710" s="536"/>
      <c r="M2710" s="537" t="s">
        <v>151</v>
      </c>
      <c r="N2710" s="537" t="s">
        <v>174</v>
      </c>
      <c r="O2710" s="538">
        <f t="shared" si="43"/>
        <v>4751.29</v>
      </c>
    </row>
    <row r="2711" spans="1:15" s="225" customFormat="1" ht="47.25">
      <c r="A2711" s="532" t="s">
        <v>406</v>
      </c>
      <c r="B2711" s="533">
        <v>356</v>
      </c>
      <c r="C2711" s="532" t="s">
        <v>425</v>
      </c>
      <c r="D2711" s="532" t="s">
        <v>426</v>
      </c>
      <c r="E2711" s="533">
        <v>3560002</v>
      </c>
      <c r="F2711" s="533">
        <v>2550</v>
      </c>
      <c r="G2711" s="534">
        <v>29706</v>
      </c>
      <c r="H2711" s="533">
        <v>6</v>
      </c>
      <c r="I2711" s="532" t="s">
        <v>409</v>
      </c>
      <c r="J2711" s="532" t="s">
        <v>2989</v>
      </c>
      <c r="K2711" s="535">
        <v>1090.0899999999999</v>
      </c>
      <c r="L2711" s="536"/>
      <c r="M2711" s="537" t="s">
        <v>151</v>
      </c>
      <c r="N2711" s="537" t="s">
        <v>174</v>
      </c>
      <c r="O2711" s="538">
        <f t="shared" si="43"/>
        <v>1090.0899999999999</v>
      </c>
    </row>
    <row r="2712" spans="1:15" s="225" customFormat="1" ht="47.25">
      <c r="A2712" s="532" t="s">
        <v>406</v>
      </c>
      <c r="B2712" s="533">
        <v>356</v>
      </c>
      <c r="C2712" s="532" t="s">
        <v>425</v>
      </c>
      <c r="D2712" s="532" t="s">
        <v>427</v>
      </c>
      <c r="E2712" s="533">
        <v>3560008</v>
      </c>
      <c r="F2712" s="533">
        <v>2677</v>
      </c>
      <c r="G2712" s="534">
        <v>28459</v>
      </c>
      <c r="H2712" s="539"/>
      <c r="I2712" s="532" t="s">
        <v>409</v>
      </c>
      <c r="J2712" s="532" t="s">
        <v>2990</v>
      </c>
      <c r="K2712" s="535">
        <v>11.16</v>
      </c>
      <c r="L2712" s="536"/>
      <c r="M2712" s="537" t="s">
        <v>151</v>
      </c>
      <c r="N2712" s="537" t="s">
        <v>174</v>
      </c>
      <c r="O2712" s="538">
        <f t="shared" si="43"/>
        <v>11.16</v>
      </c>
    </row>
    <row r="2713" spans="1:15" s="225" customFormat="1" ht="47.25">
      <c r="A2713" s="532" t="s">
        <v>406</v>
      </c>
      <c r="B2713" s="533">
        <v>356</v>
      </c>
      <c r="C2713" s="532" t="s">
        <v>425</v>
      </c>
      <c r="D2713" s="532" t="s">
        <v>427</v>
      </c>
      <c r="E2713" s="533">
        <v>3560008</v>
      </c>
      <c r="F2713" s="533">
        <v>2680</v>
      </c>
      <c r="G2713" s="534">
        <v>28641</v>
      </c>
      <c r="H2713" s="533">
        <v>237</v>
      </c>
      <c r="I2713" s="532" t="s">
        <v>409</v>
      </c>
      <c r="J2713" s="532" t="s">
        <v>2872</v>
      </c>
      <c r="K2713" s="535">
        <v>19519.66</v>
      </c>
      <c r="L2713" s="536"/>
      <c r="M2713" s="537" t="s">
        <v>151</v>
      </c>
      <c r="N2713" s="537" t="s">
        <v>174</v>
      </c>
      <c r="O2713" s="538">
        <f t="shared" si="43"/>
        <v>19519.66</v>
      </c>
    </row>
    <row r="2714" spans="1:15" s="225" customFormat="1" ht="47.25">
      <c r="A2714" s="532" t="s">
        <v>406</v>
      </c>
      <c r="B2714" s="533">
        <v>356</v>
      </c>
      <c r="C2714" s="532" t="s">
        <v>425</v>
      </c>
      <c r="D2714" s="532" t="s">
        <v>427</v>
      </c>
      <c r="E2714" s="533">
        <v>3560008</v>
      </c>
      <c r="F2714" s="533">
        <v>2695</v>
      </c>
      <c r="G2714" s="534">
        <v>29706</v>
      </c>
      <c r="H2714" s="542">
        <v>3</v>
      </c>
      <c r="I2714" s="532" t="s">
        <v>409</v>
      </c>
      <c r="J2714" s="532" t="s">
        <v>2989</v>
      </c>
      <c r="K2714" s="535">
        <v>116.96</v>
      </c>
      <c r="L2714" s="536"/>
      <c r="M2714" s="537" t="s">
        <v>151</v>
      </c>
      <c r="N2714" s="537" t="s">
        <v>174</v>
      </c>
      <c r="O2714" s="538">
        <f t="shared" si="43"/>
        <v>116.96</v>
      </c>
    </row>
    <row r="2715" spans="1:15" s="225" customFormat="1" ht="47.25">
      <c r="A2715" s="532" t="s">
        <v>406</v>
      </c>
      <c r="B2715" s="533">
        <v>356</v>
      </c>
      <c r="C2715" s="532" t="s">
        <v>425</v>
      </c>
      <c r="D2715" s="532" t="s">
        <v>441</v>
      </c>
      <c r="E2715" s="533">
        <v>3560009</v>
      </c>
      <c r="F2715" s="533">
        <v>2797</v>
      </c>
      <c r="G2715" s="534">
        <v>28641</v>
      </c>
      <c r="H2715" s="533">
        <v>48</v>
      </c>
      <c r="I2715" s="532" t="s">
        <v>409</v>
      </c>
      <c r="J2715" s="532" t="s">
        <v>2872</v>
      </c>
      <c r="K2715" s="535">
        <v>4941.6899999999996</v>
      </c>
      <c r="L2715" s="536"/>
      <c r="M2715" s="537" t="s">
        <v>151</v>
      </c>
      <c r="N2715" s="537" t="s">
        <v>174</v>
      </c>
      <c r="O2715" s="538">
        <f t="shared" si="43"/>
        <v>4941.6899999999996</v>
      </c>
    </row>
    <row r="2716" spans="1:15" s="225" customFormat="1" ht="47.25">
      <c r="A2716" s="532" t="s">
        <v>406</v>
      </c>
      <c r="B2716" s="533">
        <v>356</v>
      </c>
      <c r="C2716" s="532" t="s">
        <v>425</v>
      </c>
      <c r="D2716" s="532" t="s">
        <v>428</v>
      </c>
      <c r="E2716" s="533">
        <v>3560010</v>
      </c>
      <c r="F2716" s="533">
        <v>2862</v>
      </c>
      <c r="G2716" s="534">
        <v>26542</v>
      </c>
      <c r="H2716" s="533">
        <v>24</v>
      </c>
      <c r="I2716" s="532" t="s">
        <v>409</v>
      </c>
      <c r="J2716" s="532" t="s">
        <v>2991</v>
      </c>
      <c r="K2716" s="535">
        <v>2339.44</v>
      </c>
      <c r="L2716" s="536"/>
      <c r="M2716" s="537" t="s">
        <v>151</v>
      </c>
      <c r="N2716" s="537" t="s">
        <v>174</v>
      </c>
      <c r="O2716" s="538">
        <f t="shared" si="43"/>
        <v>2339.44</v>
      </c>
    </row>
    <row r="2717" spans="1:15" s="225" customFormat="1" ht="47.25">
      <c r="A2717" s="532" t="s">
        <v>406</v>
      </c>
      <c r="B2717" s="533">
        <v>356</v>
      </c>
      <c r="C2717" s="532" t="s">
        <v>425</v>
      </c>
      <c r="D2717" s="532" t="s">
        <v>428</v>
      </c>
      <c r="E2717" s="533">
        <v>3560010</v>
      </c>
      <c r="F2717" s="533">
        <v>2894</v>
      </c>
      <c r="G2717" s="534">
        <v>28641</v>
      </c>
      <c r="H2717" s="533">
        <v>129</v>
      </c>
      <c r="I2717" s="532" t="s">
        <v>409</v>
      </c>
      <c r="J2717" s="532" t="s">
        <v>2872</v>
      </c>
      <c r="K2717" s="535">
        <v>15936.94</v>
      </c>
      <c r="L2717" s="536"/>
      <c r="M2717" s="537" t="s">
        <v>151</v>
      </c>
      <c r="N2717" s="537" t="s">
        <v>174</v>
      </c>
      <c r="O2717" s="538">
        <f t="shared" si="43"/>
        <v>15936.94</v>
      </c>
    </row>
    <row r="2718" spans="1:15" s="225" customFormat="1" ht="47.25">
      <c r="A2718" s="532" t="s">
        <v>406</v>
      </c>
      <c r="B2718" s="533">
        <v>356</v>
      </c>
      <c r="C2718" s="532" t="s">
        <v>425</v>
      </c>
      <c r="D2718" s="532" t="s">
        <v>428</v>
      </c>
      <c r="E2718" s="533">
        <v>3560010</v>
      </c>
      <c r="F2718" s="533">
        <v>2902</v>
      </c>
      <c r="G2718" s="534">
        <v>28975</v>
      </c>
      <c r="H2718" s="533">
        <v>18</v>
      </c>
      <c r="I2718" s="532" t="s">
        <v>409</v>
      </c>
      <c r="J2718" s="532" t="s">
        <v>1891</v>
      </c>
      <c r="K2718" s="535">
        <v>1830.97</v>
      </c>
      <c r="L2718" s="536"/>
      <c r="M2718" s="537" t="s">
        <v>151</v>
      </c>
      <c r="N2718" s="537" t="s">
        <v>174</v>
      </c>
      <c r="O2718" s="538">
        <f t="shared" si="43"/>
        <v>1830.97</v>
      </c>
    </row>
    <row r="2719" spans="1:15" s="225" customFormat="1" ht="47.25">
      <c r="A2719" s="532" t="s">
        <v>406</v>
      </c>
      <c r="B2719" s="533">
        <v>356</v>
      </c>
      <c r="C2719" s="532" t="s">
        <v>425</v>
      </c>
      <c r="D2719" s="532" t="s">
        <v>428</v>
      </c>
      <c r="E2719" s="533">
        <v>3560010</v>
      </c>
      <c r="F2719" s="533">
        <v>2903</v>
      </c>
      <c r="G2719" s="534">
        <v>28975</v>
      </c>
      <c r="H2719" s="533">
        <v>-6</v>
      </c>
      <c r="I2719" s="532" t="s">
        <v>409</v>
      </c>
      <c r="J2719" s="532" t="s">
        <v>1895</v>
      </c>
      <c r="K2719" s="535">
        <v>-815.2</v>
      </c>
      <c r="L2719" s="536"/>
      <c r="M2719" s="537" t="s">
        <v>151</v>
      </c>
      <c r="N2719" s="537" t="s">
        <v>174</v>
      </c>
      <c r="O2719" s="538">
        <f t="shared" si="43"/>
        <v>-815.2</v>
      </c>
    </row>
    <row r="2720" spans="1:15" s="225" customFormat="1" ht="47.25">
      <c r="A2720" s="532" t="s">
        <v>406</v>
      </c>
      <c r="B2720" s="533">
        <v>356</v>
      </c>
      <c r="C2720" s="532" t="s">
        <v>425</v>
      </c>
      <c r="D2720" s="532" t="s">
        <v>428</v>
      </c>
      <c r="E2720" s="533">
        <v>3560010</v>
      </c>
      <c r="F2720" s="533">
        <v>2912</v>
      </c>
      <c r="G2720" s="534">
        <v>29706</v>
      </c>
      <c r="H2720" s="533">
        <v>1</v>
      </c>
      <c r="I2720" s="532" t="s">
        <v>409</v>
      </c>
      <c r="J2720" s="532" t="s">
        <v>2989</v>
      </c>
      <c r="K2720" s="535">
        <v>56.13</v>
      </c>
      <c r="L2720" s="536"/>
      <c r="M2720" s="537" t="s">
        <v>151</v>
      </c>
      <c r="N2720" s="537" t="s">
        <v>174</v>
      </c>
      <c r="O2720" s="538">
        <f t="shared" si="43"/>
        <v>56.13</v>
      </c>
    </row>
    <row r="2721" spans="1:15" s="225" customFormat="1" ht="47.25">
      <c r="A2721" s="532" t="s">
        <v>406</v>
      </c>
      <c r="B2721" s="533">
        <v>356</v>
      </c>
      <c r="C2721" s="532" t="s">
        <v>425</v>
      </c>
      <c r="D2721" s="532" t="s">
        <v>424</v>
      </c>
      <c r="E2721" s="533">
        <v>3560015</v>
      </c>
      <c r="F2721" s="533">
        <v>3014</v>
      </c>
      <c r="G2721" s="534">
        <v>28368</v>
      </c>
      <c r="H2721" s="533">
        <v>3</v>
      </c>
      <c r="I2721" s="532" t="s">
        <v>409</v>
      </c>
      <c r="J2721" s="532" t="s">
        <v>1893</v>
      </c>
      <c r="K2721" s="535">
        <v>54.27</v>
      </c>
      <c r="L2721" s="536"/>
      <c r="M2721" s="537" t="s">
        <v>151</v>
      </c>
      <c r="N2721" s="537" t="s">
        <v>174</v>
      </c>
      <c r="O2721" s="538">
        <f t="shared" si="43"/>
        <v>54.27</v>
      </c>
    </row>
    <row r="2722" spans="1:15" s="225" customFormat="1" ht="47.25">
      <c r="A2722" s="532" t="s">
        <v>406</v>
      </c>
      <c r="B2722" s="533">
        <v>356</v>
      </c>
      <c r="C2722" s="532" t="s">
        <v>425</v>
      </c>
      <c r="D2722" s="532" t="s">
        <v>424</v>
      </c>
      <c r="E2722" s="533">
        <v>3560015</v>
      </c>
      <c r="F2722" s="533">
        <v>3015</v>
      </c>
      <c r="G2722" s="534">
        <v>28641</v>
      </c>
      <c r="H2722" s="533">
        <v>191</v>
      </c>
      <c r="I2722" s="532" t="s">
        <v>409</v>
      </c>
      <c r="J2722" s="532" t="s">
        <v>2872</v>
      </c>
      <c r="K2722" s="535">
        <v>2030.47</v>
      </c>
      <c r="L2722" s="536"/>
      <c r="M2722" s="537" t="s">
        <v>151</v>
      </c>
      <c r="N2722" s="537" t="s">
        <v>174</v>
      </c>
      <c r="O2722" s="538">
        <f t="shared" si="43"/>
        <v>2030.47</v>
      </c>
    </row>
    <row r="2723" spans="1:15" s="225" customFormat="1" ht="47.25">
      <c r="A2723" s="532" t="s">
        <v>406</v>
      </c>
      <c r="B2723" s="533">
        <v>356</v>
      </c>
      <c r="C2723" s="532" t="s">
        <v>425</v>
      </c>
      <c r="D2723" s="532" t="s">
        <v>424</v>
      </c>
      <c r="E2723" s="533">
        <v>3560015</v>
      </c>
      <c r="F2723" s="533">
        <v>3023</v>
      </c>
      <c r="G2723" s="534">
        <v>29706</v>
      </c>
      <c r="H2723" s="542">
        <v>7</v>
      </c>
      <c r="I2723" s="532" t="s">
        <v>409</v>
      </c>
      <c r="J2723" s="532" t="s">
        <v>2989</v>
      </c>
      <c r="K2723" s="535">
        <v>170.52</v>
      </c>
      <c r="L2723" s="536"/>
      <c r="M2723" s="537" t="s">
        <v>151</v>
      </c>
      <c r="N2723" s="537" t="s">
        <v>174</v>
      </c>
      <c r="O2723" s="538">
        <f t="shared" si="43"/>
        <v>170.52</v>
      </c>
    </row>
    <row r="2724" spans="1:15" s="225" customFormat="1" ht="47.25">
      <c r="A2724" s="532" t="s">
        <v>406</v>
      </c>
      <c r="B2724" s="533">
        <v>356</v>
      </c>
      <c r="C2724" s="532" t="s">
        <v>425</v>
      </c>
      <c r="D2724" s="532" t="s">
        <v>2346</v>
      </c>
      <c r="E2724" s="533">
        <v>3560016</v>
      </c>
      <c r="F2724" s="533">
        <v>3053</v>
      </c>
      <c r="G2724" s="534">
        <v>26784</v>
      </c>
      <c r="H2724" s="542">
        <v>-1</v>
      </c>
      <c r="I2724" s="532" t="s">
        <v>409</v>
      </c>
      <c r="J2724" s="532" t="s">
        <v>2992</v>
      </c>
      <c r="K2724" s="535">
        <v>-1220.5999999999999</v>
      </c>
      <c r="L2724" s="536"/>
      <c r="M2724" s="537" t="s">
        <v>151</v>
      </c>
      <c r="N2724" s="537" t="s">
        <v>174</v>
      </c>
      <c r="O2724" s="538">
        <f t="shared" si="43"/>
        <v>-1220.5999999999999</v>
      </c>
    </row>
    <row r="2725" spans="1:15" s="225" customFormat="1" ht="47.25">
      <c r="A2725" s="532" t="s">
        <v>406</v>
      </c>
      <c r="B2725" s="533">
        <v>356</v>
      </c>
      <c r="C2725" s="532" t="s">
        <v>425</v>
      </c>
      <c r="D2725" s="532" t="s">
        <v>2993</v>
      </c>
      <c r="E2725" s="533">
        <v>3560026</v>
      </c>
      <c r="F2725" s="533">
        <v>3108</v>
      </c>
      <c r="G2725" s="534">
        <v>26815</v>
      </c>
      <c r="H2725" s="533">
        <v>2</v>
      </c>
      <c r="I2725" s="532" t="s">
        <v>409</v>
      </c>
      <c r="J2725" s="532" t="s">
        <v>2994</v>
      </c>
      <c r="K2725" s="535">
        <v>6222.73</v>
      </c>
      <c r="L2725" s="536"/>
      <c r="M2725" s="537" t="s">
        <v>151</v>
      </c>
      <c r="N2725" s="537" t="s">
        <v>174</v>
      </c>
      <c r="O2725" s="538">
        <f t="shared" si="43"/>
        <v>6222.73</v>
      </c>
    </row>
    <row r="2726" spans="1:15" s="225" customFormat="1" ht="47.25">
      <c r="A2726" s="532" t="s">
        <v>406</v>
      </c>
      <c r="B2726" s="533">
        <v>356</v>
      </c>
      <c r="C2726" s="532" t="s">
        <v>425</v>
      </c>
      <c r="D2726" s="532" t="s">
        <v>2993</v>
      </c>
      <c r="E2726" s="533">
        <v>3560026</v>
      </c>
      <c r="F2726" s="533">
        <v>3109</v>
      </c>
      <c r="G2726" s="534">
        <v>26815</v>
      </c>
      <c r="H2726" s="533">
        <v>1</v>
      </c>
      <c r="I2726" s="532" t="s">
        <v>409</v>
      </c>
      <c r="J2726" s="532" t="s">
        <v>2995</v>
      </c>
      <c r="K2726" s="535">
        <v>485.01</v>
      </c>
      <c r="L2726" s="536"/>
      <c r="M2726" s="537" t="s">
        <v>151</v>
      </c>
      <c r="N2726" s="537" t="s">
        <v>174</v>
      </c>
      <c r="O2726" s="538">
        <f t="shared" si="43"/>
        <v>485.01</v>
      </c>
    </row>
    <row r="2727" spans="1:15" s="225" customFormat="1" ht="47.25">
      <c r="A2727" s="532" t="s">
        <v>406</v>
      </c>
      <c r="B2727" s="533">
        <v>356</v>
      </c>
      <c r="C2727" s="532" t="s">
        <v>425</v>
      </c>
      <c r="D2727" s="532" t="s">
        <v>2993</v>
      </c>
      <c r="E2727" s="533">
        <v>3560026</v>
      </c>
      <c r="F2727" s="533">
        <v>3110</v>
      </c>
      <c r="G2727" s="534">
        <v>26815</v>
      </c>
      <c r="H2727" s="539"/>
      <c r="I2727" s="532" t="s">
        <v>409</v>
      </c>
      <c r="J2727" s="532" t="s">
        <v>2996</v>
      </c>
      <c r="K2727" s="535">
        <v>534.14</v>
      </c>
      <c r="L2727" s="536"/>
      <c r="M2727" s="537" t="s">
        <v>151</v>
      </c>
      <c r="N2727" s="537" t="s">
        <v>174</v>
      </c>
      <c r="O2727" s="538">
        <f t="shared" si="43"/>
        <v>534.14</v>
      </c>
    </row>
    <row r="2728" spans="1:15" s="225" customFormat="1" ht="47.25">
      <c r="A2728" s="532" t="s">
        <v>406</v>
      </c>
      <c r="B2728" s="533">
        <v>356</v>
      </c>
      <c r="C2728" s="532" t="s">
        <v>425</v>
      </c>
      <c r="D2728" s="532" t="s">
        <v>2993</v>
      </c>
      <c r="E2728" s="533">
        <v>3560026</v>
      </c>
      <c r="F2728" s="533">
        <v>3111</v>
      </c>
      <c r="G2728" s="534">
        <v>26815</v>
      </c>
      <c r="H2728" s="539"/>
      <c r="I2728" s="532" t="s">
        <v>409</v>
      </c>
      <c r="J2728" s="532" t="s">
        <v>2997</v>
      </c>
      <c r="K2728" s="535">
        <v>1416.06</v>
      </c>
      <c r="L2728" s="536"/>
      <c r="M2728" s="537" t="s">
        <v>151</v>
      </c>
      <c r="N2728" s="537" t="s">
        <v>174</v>
      </c>
      <c r="O2728" s="538">
        <f t="shared" si="43"/>
        <v>1416.06</v>
      </c>
    </row>
    <row r="2729" spans="1:15" s="225" customFormat="1" ht="63">
      <c r="A2729" s="532" t="s">
        <v>406</v>
      </c>
      <c r="B2729" s="533">
        <v>356</v>
      </c>
      <c r="C2729" s="532" t="s">
        <v>425</v>
      </c>
      <c r="D2729" s="532" t="s">
        <v>429</v>
      </c>
      <c r="E2729" s="533">
        <v>3560027</v>
      </c>
      <c r="F2729" s="533">
        <v>3128</v>
      </c>
      <c r="G2729" s="534">
        <v>28641</v>
      </c>
      <c r="H2729" s="533">
        <v>1</v>
      </c>
      <c r="I2729" s="532" t="s">
        <v>409</v>
      </c>
      <c r="J2729" s="532" t="s">
        <v>2998</v>
      </c>
      <c r="K2729" s="535">
        <v>7208.95</v>
      </c>
      <c r="L2729" s="536"/>
      <c r="M2729" s="537" t="s">
        <v>151</v>
      </c>
      <c r="N2729" s="537" t="s">
        <v>174</v>
      </c>
      <c r="O2729" s="538">
        <f t="shared" si="43"/>
        <v>7208.95</v>
      </c>
    </row>
    <row r="2730" spans="1:15" s="225" customFormat="1" ht="63">
      <c r="A2730" s="532" t="s">
        <v>406</v>
      </c>
      <c r="B2730" s="533">
        <v>356</v>
      </c>
      <c r="C2730" s="532" t="s">
        <v>425</v>
      </c>
      <c r="D2730" s="532" t="s">
        <v>429</v>
      </c>
      <c r="E2730" s="533">
        <v>3560027</v>
      </c>
      <c r="F2730" s="533">
        <v>3129</v>
      </c>
      <c r="G2730" s="534">
        <v>28641</v>
      </c>
      <c r="H2730" s="533">
        <v>1</v>
      </c>
      <c r="I2730" s="532" t="s">
        <v>409</v>
      </c>
      <c r="J2730" s="532" t="s">
        <v>2999</v>
      </c>
      <c r="K2730" s="535">
        <v>9699.06</v>
      </c>
      <c r="L2730" s="536"/>
      <c r="M2730" s="537" t="s">
        <v>151</v>
      </c>
      <c r="N2730" s="537" t="s">
        <v>174</v>
      </c>
      <c r="O2730" s="538">
        <f t="shared" si="43"/>
        <v>9699.06</v>
      </c>
    </row>
    <row r="2731" spans="1:15" s="225" customFormat="1" ht="47.25">
      <c r="A2731" s="532" t="s">
        <v>406</v>
      </c>
      <c r="B2731" s="533">
        <v>356</v>
      </c>
      <c r="C2731" s="532" t="s">
        <v>425</v>
      </c>
      <c r="D2731" s="532" t="s">
        <v>2413</v>
      </c>
      <c r="E2731" s="533">
        <v>3560034</v>
      </c>
      <c r="F2731" s="533">
        <v>3204</v>
      </c>
      <c r="G2731" s="534">
        <v>29706</v>
      </c>
      <c r="H2731" s="533">
        <v>-816</v>
      </c>
      <c r="I2731" s="532" t="s">
        <v>409</v>
      </c>
      <c r="J2731" s="532" t="s">
        <v>3000</v>
      </c>
      <c r="K2731" s="535">
        <v>-144.69</v>
      </c>
      <c r="L2731" s="536"/>
      <c r="M2731" s="537" t="s">
        <v>151</v>
      </c>
      <c r="N2731" s="537" t="s">
        <v>174</v>
      </c>
      <c r="O2731" s="538">
        <f t="shared" si="43"/>
        <v>-144.69</v>
      </c>
    </row>
    <row r="2732" spans="1:15" s="225" customFormat="1" ht="47.25">
      <c r="A2732" s="532" t="s">
        <v>406</v>
      </c>
      <c r="B2732" s="533">
        <v>356</v>
      </c>
      <c r="C2732" s="532" t="s">
        <v>425</v>
      </c>
      <c r="D2732" s="532" t="s">
        <v>430</v>
      </c>
      <c r="E2732" s="533">
        <v>3560038</v>
      </c>
      <c r="F2732" s="533">
        <v>3244</v>
      </c>
      <c r="G2732" s="534">
        <v>26542</v>
      </c>
      <c r="H2732" s="533">
        <v>850</v>
      </c>
      <c r="I2732" s="532" t="s">
        <v>409</v>
      </c>
      <c r="J2732" s="532" t="s">
        <v>2870</v>
      </c>
      <c r="K2732" s="535">
        <v>348.33</v>
      </c>
      <c r="L2732" s="536"/>
      <c r="M2732" s="537" t="s">
        <v>151</v>
      </c>
      <c r="N2732" s="537" t="s">
        <v>174</v>
      </c>
      <c r="O2732" s="538">
        <f t="shared" si="43"/>
        <v>348.33</v>
      </c>
    </row>
    <row r="2733" spans="1:15" s="225" customFormat="1" ht="47.25">
      <c r="A2733" s="532" t="s">
        <v>406</v>
      </c>
      <c r="B2733" s="533">
        <v>356</v>
      </c>
      <c r="C2733" s="532" t="s">
        <v>425</v>
      </c>
      <c r="D2733" s="532" t="s">
        <v>430</v>
      </c>
      <c r="E2733" s="533">
        <v>3560038</v>
      </c>
      <c r="F2733" s="533">
        <v>3263</v>
      </c>
      <c r="G2733" s="534">
        <v>28641</v>
      </c>
      <c r="H2733" s="542">
        <v>122549</v>
      </c>
      <c r="I2733" s="532" t="s">
        <v>409</v>
      </c>
      <c r="J2733" s="532" t="s">
        <v>2872</v>
      </c>
      <c r="K2733" s="535">
        <v>32134.66</v>
      </c>
      <c r="L2733" s="536"/>
      <c r="M2733" s="537" t="s">
        <v>151</v>
      </c>
      <c r="N2733" s="537" t="s">
        <v>174</v>
      </c>
      <c r="O2733" s="538">
        <f t="shared" si="43"/>
        <v>32134.66</v>
      </c>
    </row>
    <row r="2734" spans="1:15" s="225" customFormat="1" ht="47.25">
      <c r="A2734" s="532" t="s">
        <v>406</v>
      </c>
      <c r="B2734" s="533">
        <v>356</v>
      </c>
      <c r="C2734" s="532" t="s">
        <v>425</v>
      </c>
      <c r="D2734" s="532" t="s">
        <v>430</v>
      </c>
      <c r="E2734" s="533">
        <v>3560038</v>
      </c>
      <c r="F2734" s="533">
        <v>3271</v>
      </c>
      <c r="G2734" s="534">
        <v>29706</v>
      </c>
      <c r="H2734" s="533">
        <v>500</v>
      </c>
      <c r="I2734" s="532" t="s">
        <v>409</v>
      </c>
      <c r="J2734" s="532" t="s">
        <v>2989</v>
      </c>
      <c r="K2734" s="535">
        <v>410.2</v>
      </c>
      <c r="L2734" s="536"/>
      <c r="M2734" s="537" t="s">
        <v>151</v>
      </c>
      <c r="N2734" s="537" t="s">
        <v>174</v>
      </c>
      <c r="O2734" s="538">
        <f t="shared" si="43"/>
        <v>410.2</v>
      </c>
    </row>
    <row r="2735" spans="1:15" s="225" customFormat="1" ht="47.25">
      <c r="A2735" s="532" t="s">
        <v>406</v>
      </c>
      <c r="B2735" s="533">
        <v>356</v>
      </c>
      <c r="C2735" s="532" t="s">
        <v>425</v>
      </c>
      <c r="D2735" s="532" t="s">
        <v>2811</v>
      </c>
      <c r="E2735" s="533">
        <v>3560041</v>
      </c>
      <c r="F2735" s="533">
        <v>3300</v>
      </c>
      <c r="G2735" s="534">
        <v>25262</v>
      </c>
      <c r="H2735" s="539"/>
      <c r="I2735" s="532" t="s">
        <v>409</v>
      </c>
      <c r="J2735" s="532" t="s">
        <v>2347</v>
      </c>
      <c r="K2735" s="535">
        <v>1207.67</v>
      </c>
      <c r="L2735" s="536"/>
      <c r="M2735" s="537" t="s">
        <v>151</v>
      </c>
      <c r="N2735" s="537" t="s">
        <v>174</v>
      </c>
      <c r="O2735" s="538">
        <f t="shared" si="43"/>
        <v>1207.67</v>
      </c>
    </row>
    <row r="2736" spans="1:15" s="225" customFormat="1" ht="47.25">
      <c r="A2736" s="532" t="s">
        <v>406</v>
      </c>
      <c r="B2736" s="533">
        <v>356</v>
      </c>
      <c r="C2736" s="532" t="s">
        <v>425</v>
      </c>
      <c r="D2736" s="532" t="s">
        <v>2811</v>
      </c>
      <c r="E2736" s="533">
        <v>3560041</v>
      </c>
      <c r="F2736" s="533">
        <v>3301</v>
      </c>
      <c r="G2736" s="534">
        <v>26329</v>
      </c>
      <c r="H2736" s="539"/>
      <c r="I2736" s="532" t="s">
        <v>409</v>
      </c>
      <c r="J2736" s="532" t="s">
        <v>3001</v>
      </c>
      <c r="K2736" s="535">
        <v>15.33</v>
      </c>
      <c r="L2736" s="536"/>
      <c r="M2736" s="537" t="s">
        <v>151</v>
      </c>
      <c r="N2736" s="537" t="s">
        <v>174</v>
      </c>
      <c r="O2736" s="538">
        <f t="shared" si="43"/>
        <v>15.33</v>
      </c>
    </row>
    <row r="2737" spans="1:15" s="225" customFormat="1" ht="47.25">
      <c r="A2737" s="532" t="s">
        <v>406</v>
      </c>
      <c r="B2737" s="533">
        <v>356</v>
      </c>
      <c r="C2737" s="532" t="s">
        <v>425</v>
      </c>
      <c r="D2737" s="532" t="s">
        <v>432</v>
      </c>
      <c r="E2737" s="533">
        <v>3560045</v>
      </c>
      <c r="F2737" s="533">
        <v>3334</v>
      </c>
      <c r="G2737" s="534">
        <v>26542</v>
      </c>
      <c r="H2737" s="533">
        <v>2000</v>
      </c>
      <c r="I2737" s="532" t="s">
        <v>409</v>
      </c>
      <c r="J2737" s="532" t="s">
        <v>2991</v>
      </c>
      <c r="K2737" s="535">
        <v>1101.18</v>
      </c>
      <c r="L2737" s="536"/>
      <c r="M2737" s="537" t="s">
        <v>151</v>
      </c>
      <c r="N2737" s="537" t="s">
        <v>174</v>
      </c>
      <c r="O2737" s="538">
        <f t="shared" si="43"/>
        <v>1101.18</v>
      </c>
    </row>
    <row r="2738" spans="1:15" s="225" customFormat="1" ht="47.25">
      <c r="A2738" s="532" t="s">
        <v>406</v>
      </c>
      <c r="B2738" s="533">
        <v>356</v>
      </c>
      <c r="C2738" s="532" t="s">
        <v>425</v>
      </c>
      <c r="D2738" s="532" t="s">
        <v>432</v>
      </c>
      <c r="E2738" s="533">
        <v>3560045</v>
      </c>
      <c r="F2738" s="533">
        <v>3354</v>
      </c>
      <c r="G2738" s="534">
        <v>28641</v>
      </c>
      <c r="H2738" s="533">
        <v>158508</v>
      </c>
      <c r="I2738" s="532" t="s">
        <v>409</v>
      </c>
      <c r="J2738" s="532" t="s">
        <v>2872</v>
      </c>
      <c r="K2738" s="535">
        <v>97762.27</v>
      </c>
      <c r="L2738" s="536"/>
      <c r="M2738" s="537" t="s">
        <v>151</v>
      </c>
      <c r="N2738" s="537" t="s">
        <v>174</v>
      </c>
      <c r="O2738" s="538">
        <f t="shared" si="43"/>
        <v>97762.27</v>
      </c>
    </row>
    <row r="2739" spans="1:15" s="225" customFormat="1" ht="47.25">
      <c r="A2739" s="532" t="s">
        <v>406</v>
      </c>
      <c r="B2739" s="533">
        <v>356</v>
      </c>
      <c r="C2739" s="532" t="s">
        <v>425</v>
      </c>
      <c r="D2739" s="532" t="s">
        <v>432</v>
      </c>
      <c r="E2739" s="533">
        <v>3560045</v>
      </c>
      <c r="F2739" s="533">
        <v>3363</v>
      </c>
      <c r="G2739" s="534">
        <v>29706</v>
      </c>
      <c r="H2739" s="533">
        <v>2800</v>
      </c>
      <c r="I2739" s="532" t="s">
        <v>409</v>
      </c>
      <c r="J2739" s="532" t="s">
        <v>2989</v>
      </c>
      <c r="K2739" s="535">
        <v>2021.88</v>
      </c>
      <c r="L2739" s="536"/>
      <c r="M2739" s="537" t="s">
        <v>151</v>
      </c>
      <c r="N2739" s="537" t="s">
        <v>174</v>
      </c>
      <c r="O2739" s="538">
        <f t="shared" si="43"/>
        <v>2021.88</v>
      </c>
    </row>
    <row r="2740" spans="1:15" s="225" customFormat="1" ht="63">
      <c r="A2740" s="532" t="s">
        <v>406</v>
      </c>
      <c r="B2740" s="533">
        <v>356</v>
      </c>
      <c r="C2740" s="532" t="s">
        <v>425</v>
      </c>
      <c r="D2740" s="532" t="s">
        <v>432</v>
      </c>
      <c r="E2740" s="533">
        <v>3560045</v>
      </c>
      <c r="F2740" s="533">
        <v>3364</v>
      </c>
      <c r="G2740" s="534">
        <v>29706</v>
      </c>
      <c r="H2740" s="539"/>
      <c r="I2740" s="532" t="s">
        <v>409</v>
      </c>
      <c r="J2740" s="532" t="s">
        <v>3002</v>
      </c>
      <c r="K2740" s="535">
        <v>-324.94</v>
      </c>
      <c r="L2740" s="536"/>
      <c r="M2740" s="537" t="s">
        <v>151</v>
      </c>
      <c r="N2740" s="537" t="s">
        <v>174</v>
      </c>
      <c r="O2740" s="538">
        <f t="shared" si="43"/>
        <v>-324.94</v>
      </c>
    </row>
    <row r="2741" spans="1:15" s="225" customFormat="1" ht="47.25">
      <c r="A2741" s="532" t="s">
        <v>406</v>
      </c>
      <c r="B2741" s="533">
        <v>356</v>
      </c>
      <c r="C2741" s="532" t="s">
        <v>425</v>
      </c>
      <c r="D2741" s="532" t="s">
        <v>2476</v>
      </c>
      <c r="E2741" s="533">
        <v>3560061</v>
      </c>
      <c r="F2741" s="533">
        <v>9203</v>
      </c>
      <c r="G2741" s="534">
        <v>37011</v>
      </c>
      <c r="H2741" s="533">
        <v>1</v>
      </c>
      <c r="I2741" s="532" t="s">
        <v>409</v>
      </c>
      <c r="J2741" s="532" t="s">
        <v>3003</v>
      </c>
      <c r="K2741" s="535">
        <v>8505.91</v>
      </c>
      <c r="L2741" s="536"/>
      <c r="M2741" s="537" t="s">
        <v>151</v>
      </c>
      <c r="N2741" s="537" t="s">
        <v>174</v>
      </c>
      <c r="O2741" s="538">
        <f t="shared" si="43"/>
        <v>8505.91</v>
      </c>
    </row>
    <row r="2742" spans="1:15" s="225" customFormat="1" ht="47.25">
      <c r="A2742" s="532" t="s">
        <v>406</v>
      </c>
      <c r="B2742" s="533">
        <v>356</v>
      </c>
      <c r="C2742" s="532" t="s">
        <v>425</v>
      </c>
      <c r="D2742" s="532" t="s">
        <v>2476</v>
      </c>
      <c r="E2742" s="533">
        <v>3560061</v>
      </c>
      <c r="F2742" s="533">
        <v>9204</v>
      </c>
      <c r="G2742" s="534">
        <v>37011</v>
      </c>
      <c r="H2742" s="533">
        <v>1</v>
      </c>
      <c r="I2742" s="532" t="s">
        <v>409</v>
      </c>
      <c r="J2742" s="532" t="s">
        <v>3004</v>
      </c>
      <c r="K2742" s="535">
        <v>340.57</v>
      </c>
      <c r="L2742" s="536"/>
      <c r="M2742" s="537" t="s">
        <v>151</v>
      </c>
      <c r="N2742" s="537" t="s">
        <v>174</v>
      </c>
      <c r="O2742" s="538">
        <f t="shared" si="43"/>
        <v>340.57</v>
      </c>
    </row>
    <row r="2743" spans="1:15" s="225" customFormat="1" ht="47.25">
      <c r="A2743" s="532" t="s">
        <v>406</v>
      </c>
      <c r="B2743" s="533">
        <v>356</v>
      </c>
      <c r="C2743" s="532" t="s">
        <v>425</v>
      </c>
      <c r="D2743" s="532" t="s">
        <v>2476</v>
      </c>
      <c r="E2743" s="533">
        <v>3560061</v>
      </c>
      <c r="F2743" s="533">
        <v>9205</v>
      </c>
      <c r="G2743" s="534">
        <v>37011</v>
      </c>
      <c r="H2743" s="539"/>
      <c r="I2743" s="532" t="s">
        <v>409</v>
      </c>
      <c r="J2743" s="532" t="s">
        <v>3005</v>
      </c>
      <c r="K2743" s="535">
        <v>695.67</v>
      </c>
      <c r="L2743" s="536"/>
      <c r="M2743" s="537" t="s">
        <v>151</v>
      </c>
      <c r="N2743" s="537" t="s">
        <v>174</v>
      </c>
      <c r="O2743" s="538">
        <f t="shared" si="43"/>
        <v>695.67</v>
      </c>
    </row>
    <row r="2744" spans="1:15" s="225" customFormat="1" ht="47.25">
      <c r="A2744" s="532" t="s">
        <v>406</v>
      </c>
      <c r="B2744" s="533">
        <v>356</v>
      </c>
      <c r="C2744" s="532" t="s">
        <v>425</v>
      </c>
      <c r="D2744" s="532" t="s">
        <v>2476</v>
      </c>
      <c r="E2744" s="533">
        <v>3560061</v>
      </c>
      <c r="F2744" s="533">
        <v>9206</v>
      </c>
      <c r="G2744" s="534">
        <v>37011</v>
      </c>
      <c r="H2744" s="533">
        <v>1</v>
      </c>
      <c r="I2744" s="532" t="s">
        <v>409</v>
      </c>
      <c r="J2744" s="532" t="s">
        <v>3006</v>
      </c>
      <c r="K2744" s="535">
        <v>5859.31</v>
      </c>
      <c r="L2744" s="536"/>
      <c r="M2744" s="537" t="s">
        <v>151</v>
      </c>
      <c r="N2744" s="537" t="s">
        <v>174</v>
      </c>
      <c r="O2744" s="538">
        <f t="shared" si="43"/>
        <v>5859.31</v>
      </c>
    </row>
    <row r="2745" spans="1:15" s="225" customFormat="1" ht="47.25">
      <c r="A2745" s="532" t="s">
        <v>406</v>
      </c>
      <c r="B2745" s="533">
        <v>356</v>
      </c>
      <c r="C2745" s="532" t="s">
        <v>425</v>
      </c>
      <c r="D2745" s="532" t="s">
        <v>2476</v>
      </c>
      <c r="E2745" s="533">
        <v>3560061</v>
      </c>
      <c r="F2745" s="533">
        <v>9207</v>
      </c>
      <c r="G2745" s="534">
        <v>37011</v>
      </c>
      <c r="H2745" s="533">
        <v>6</v>
      </c>
      <c r="I2745" s="532" t="s">
        <v>409</v>
      </c>
      <c r="J2745" s="532" t="s">
        <v>3007</v>
      </c>
      <c r="K2745" s="535">
        <v>1255.0899999999999</v>
      </c>
      <c r="L2745" s="536"/>
      <c r="M2745" s="537" t="s">
        <v>151</v>
      </c>
      <c r="N2745" s="537" t="s">
        <v>174</v>
      </c>
      <c r="O2745" s="538">
        <f t="shared" si="43"/>
        <v>1255.0899999999999</v>
      </c>
    </row>
    <row r="2746" spans="1:15" s="225" customFormat="1" ht="47.25">
      <c r="A2746" s="532" t="s">
        <v>406</v>
      </c>
      <c r="B2746" s="533">
        <v>356</v>
      </c>
      <c r="C2746" s="532" t="s">
        <v>425</v>
      </c>
      <c r="D2746" s="532" t="s">
        <v>2476</v>
      </c>
      <c r="E2746" s="533">
        <v>3560061</v>
      </c>
      <c r="F2746" s="533">
        <v>9208</v>
      </c>
      <c r="G2746" s="534">
        <v>37011</v>
      </c>
      <c r="H2746" s="533">
        <v>2</v>
      </c>
      <c r="I2746" s="532" t="s">
        <v>409</v>
      </c>
      <c r="J2746" s="532" t="s">
        <v>3008</v>
      </c>
      <c r="K2746" s="535">
        <v>12.3</v>
      </c>
      <c r="L2746" s="536"/>
      <c r="M2746" s="537" t="s">
        <v>151</v>
      </c>
      <c r="N2746" s="537" t="s">
        <v>174</v>
      </c>
      <c r="O2746" s="538">
        <f t="shared" si="43"/>
        <v>12.3</v>
      </c>
    </row>
    <row r="2747" spans="1:15" s="225" customFormat="1" ht="47.25">
      <c r="A2747" s="532" t="s">
        <v>406</v>
      </c>
      <c r="B2747" s="533">
        <v>356</v>
      </c>
      <c r="C2747" s="532" t="s">
        <v>425</v>
      </c>
      <c r="D2747" s="532" t="s">
        <v>2476</v>
      </c>
      <c r="E2747" s="533">
        <v>3560061</v>
      </c>
      <c r="F2747" s="533">
        <v>9209</v>
      </c>
      <c r="G2747" s="534">
        <v>37011</v>
      </c>
      <c r="H2747" s="533">
        <v>2</v>
      </c>
      <c r="I2747" s="532" t="s">
        <v>409</v>
      </c>
      <c r="J2747" s="532" t="s">
        <v>3009</v>
      </c>
      <c r="K2747" s="535">
        <v>5.9</v>
      </c>
      <c r="L2747" s="536"/>
      <c r="M2747" s="537" t="s">
        <v>151</v>
      </c>
      <c r="N2747" s="537" t="s">
        <v>174</v>
      </c>
      <c r="O2747" s="538">
        <f t="shared" si="43"/>
        <v>5.9</v>
      </c>
    </row>
    <row r="2748" spans="1:15" s="225" customFormat="1" ht="47.25">
      <c r="A2748" s="532" t="s">
        <v>406</v>
      </c>
      <c r="B2748" s="533">
        <v>356</v>
      </c>
      <c r="C2748" s="532" t="s">
        <v>425</v>
      </c>
      <c r="D2748" s="532" t="s">
        <v>2476</v>
      </c>
      <c r="E2748" s="533">
        <v>3560061</v>
      </c>
      <c r="F2748" s="533">
        <v>9210</v>
      </c>
      <c r="G2748" s="534">
        <v>37011</v>
      </c>
      <c r="H2748" s="533">
        <v>2</v>
      </c>
      <c r="I2748" s="532" t="s">
        <v>409</v>
      </c>
      <c r="J2748" s="532" t="s">
        <v>3010</v>
      </c>
      <c r="K2748" s="535">
        <v>3.21</v>
      </c>
      <c r="L2748" s="536"/>
      <c r="M2748" s="537" t="s">
        <v>151</v>
      </c>
      <c r="N2748" s="537" t="s">
        <v>174</v>
      </c>
      <c r="O2748" s="538">
        <f t="shared" si="43"/>
        <v>3.21</v>
      </c>
    </row>
    <row r="2749" spans="1:15" s="225" customFormat="1" ht="47.25">
      <c r="A2749" s="532" t="s">
        <v>406</v>
      </c>
      <c r="B2749" s="533">
        <v>356</v>
      </c>
      <c r="C2749" s="532" t="s">
        <v>425</v>
      </c>
      <c r="D2749" s="532" t="s">
        <v>2476</v>
      </c>
      <c r="E2749" s="533">
        <v>3560061</v>
      </c>
      <c r="F2749" s="533">
        <v>9211</v>
      </c>
      <c r="G2749" s="534">
        <v>37011</v>
      </c>
      <c r="H2749" s="533">
        <v>2</v>
      </c>
      <c r="I2749" s="532" t="s">
        <v>409</v>
      </c>
      <c r="J2749" s="532" t="s">
        <v>3011</v>
      </c>
      <c r="K2749" s="535">
        <v>10490.18</v>
      </c>
      <c r="L2749" s="536"/>
      <c r="M2749" s="537" t="s">
        <v>151</v>
      </c>
      <c r="N2749" s="537" t="s">
        <v>174</v>
      </c>
      <c r="O2749" s="538">
        <f t="shared" si="43"/>
        <v>10490.18</v>
      </c>
    </row>
    <row r="2750" spans="1:15" s="225" customFormat="1" ht="47.25">
      <c r="A2750" s="532" t="s">
        <v>406</v>
      </c>
      <c r="B2750" s="533">
        <v>356</v>
      </c>
      <c r="C2750" s="532" t="s">
        <v>425</v>
      </c>
      <c r="D2750" s="532" t="s">
        <v>2476</v>
      </c>
      <c r="E2750" s="533">
        <v>3560061</v>
      </c>
      <c r="F2750" s="533">
        <v>9212</v>
      </c>
      <c r="G2750" s="534">
        <v>37011</v>
      </c>
      <c r="H2750" s="533">
        <v>12</v>
      </c>
      <c r="I2750" s="532" t="s">
        <v>409</v>
      </c>
      <c r="J2750" s="532" t="s">
        <v>3012</v>
      </c>
      <c r="K2750" s="535">
        <v>2248.0700000000002</v>
      </c>
      <c r="L2750" s="536"/>
      <c r="M2750" s="537" t="s">
        <v>151</v>
      </c>
      <c r="N2750" s="537" t="s">
        <v>174</v>
      </c>
      <c r="O2750" s="538">
        <f t="shared" si="43"/>
        <v>2248.0700000000002</v>
      </c>
    </row>
    <row r="2751" spans="1:15" s="225" customFormat="1" ht="47.25">
      <c r="A2751" s="532" t="s">
        <v>406</v>
      </c>
      <c r="B2751" s="533">
        <v>356</v>
      </c>
      <c r="C2751" s="532" t="s">
        <v>425</v>
      </c>
      <c r="D2751" s="532" t="s">
        <v>2476</v>
      </c>
      <c r="E2751" s="533">
        <v>3560061</v>
      </c>
      <c r="F2751" s="533">
        <v>9213</v>
      </c>
      <c r="G2751" s="534">
        <v>37011</v>
      </c>
      <c r="H2751" s="542">
        <v>1</v>
      </c>
      <c r="I2751" s="532" t="s">
        <v>409</v>
      </c>
      <c r="J2751" s="532" t="s">
        <v>3013</v>
      </c>
      <c r="K2751" s="535">
        <v>199.94</v>
      </c>
      <c r="L2751" s="536"/>
      <c r="M2751" s="537" t="s">
        <v>151</v>
      </c>
      <c r="N2751" s="537" t="s">
        <v>174</v>
      </c>
      <c r="O2751" s="538">
        <f t="shared" si="43"/>
        <v>199.94</v>
      </c>
    </row>
    <row r="2752" spans="1:15" s="225" customFormat="1" ht="47.25">
      <c r="A2752" s="532" t="s">
        <v>406</v>
      </c>
      <c r="B2752" s="533">
        <v>356</v>
      </c>
      <c r="C2752" s="532" t="s">
        <v>425</v>
      </c>
      <c r="D2752" s="532" t="s">
        <v>2476</v>
      </c>
      <c r="E2752" s="533">
        <v>3560061</v>
      </c>
      <c r="F2752" s="533">
        <v>9214</v>
      </c>
      <c r="G2752" s="534">
        <v>37011</v>
      </c>
      <c r="H2752" s="533">
        <v>2</v>
      </c>
      <c r="I2752" s="532" t="s">
        <v>409</v>
      </c>
      <c r="J2752" s="532" t="s">
        <v>3014</v>
      </c>
      <c r="K2752" s="535">
        <v>34.35</v>
      </c>
      <c r="L2752" s="536"/>
      <c r="M2752" s="537" t="s">
        <v>151</v>
      </c>
      <c r="N2752" s="537" t="s">
        <v>174</v>
      </c>
      <c r="O2752" s="538">
        <f t="shared" si="43"/>
        <v>34.35</v>
      </c>
    </row>
    <row r="2753" spans="1:15" s="225" customFormat="1" ht="47.25">
      <c r="A2753" s="532" t="s">
        <v>406</v>
      </c>
      <c r="B2753" s="533">
        <v>356</v>
      </c>
      <c r="C2753" s="532" t="s">
        <v>425</v>
      </c>
      <c r="D2753" s="532" t="s">
        <v>2476</v>
      </c>
      <c r="E2753" s="533">
        <v>3560061</v>
      </c>
      <c r="F2753" s="533">
        <v>9215</v>
      </c>
      <c r="G2753" s="534">
        <v>37011</v>
      </c>
      <c r="H2753" s="533">
        <v>125</v>
      </c>
      <c r="I2753" s="532" t="s">
        <v>409</v>
      </c>
      <c r="J2753" s="532" t="s">
        <v>3015</v>
      </c>
      <c r="K2753" s="535">
        <v>79.88</v>
      </c>
      <c r="L2753" s="536"/>
      <c r="M2753" s="537" t="s">
        <v>151</v>
      </c>
      <c r="N2753" s="537" t="s">
        <v>174</v>
      </c>
      <c r="O2753" s="538">
        <f t="shared" si="43"/>
        <v>79.88</v>
      </c>
    </row>
    <row r="2754" spans="1:15" s="225" customFormat="1" ht="47.25">
      <c r="A2754" s="532" t="s">
        <v>406</v>
      </c>
      <c r="B2754" s="533">
        <v>356</v>
      </c>
      <c r="C2754" s="532" t="s">
        <v>425</v>
      </c>
      <c r="D2754" s="532" t="s">
        <v>2476</v>
      </c>
      <c r="E2754" s="533">
        <v>3560061</v>
      </c>
      <c r="F2754" s="533">
        <v>9216</v>
      </c>
      <c r="G2754" s="534">
        <v>37011</v>
      </c>
      <c r="H2754" s="542">
        <v>9</v>
      </c>
      <c r="I2754" s="532" t="s">
        <v>409</v>
      </c>
      <c r="J2754" s="532" t="s">
        <v>3016</v>
      </c>
      <c r="K2754" s="535">
        <v>16.489999999999998</v>
      </c>
      <c r="L2754" s="536"/>
      <c r="M2754" s="537" t="s">
        <v>151</v>
      </c>
      <c r="N2754" s="537" t="s">
        <v>174</v>
      </c>
      <c r="O2754" s="538">
        <f t="shared" si="43"/>
        <v>16.489999999999998</v>
      </c>
    </row>
    <row r="2755" spans="1:15" s="225" customFormat="1" ht="47.25">
      <c r="A2755" s="532" t="s">
        <v>406</v>
      </c>
      <c r="B2755" s="533">
        <v>356</v>
      </c>
      <c r="C2755" s="532" t="s">
        <v>425</v>
      </c>
      <c r="D2755" s="532" t="s">
        <v>2476</v>
      </c>
      <c r="E2755" s="533">
        <v>3560061</v>
      </c>
      <c r="F2755" s="533">
        <v>9217</v>
      </c>
      <c r="G2755" s="534">
        <v>37011</v>
      </c>
      <c r="H2755" s="533">
        <v>3</v>
      </c>
      <c r="I2755" s="532" t="s">
        <v>409</v>
      </c>
      <c r="J2755" s="532" t="s">
        <v>3017</v>
      </c>
      <c r="K2755" s="535">
        <v>141.84</v>
      </c>
      <c r="L2755" s="536"/>
      <c r="M2755" s="537" t="s">
        <v>151</v>
      </c>
      <c r="N2755" s="537" t="s">
        <v>174</v>
      </c>
      <c r="O2755" s="538">
        <f t="shared" si="43"/>
        <v>141.84</v>
      </c>
    </row>
    <row r="2756" spans="1:15" s="225" customFormat="1" ht="47.25">
      <c r="A2756" s="532" t="s">
        <v>406</v>
      </c>
      <c r="B2756" s="533">
        <v>356</v>
      </c>
      <c r="C2756" s="532" t="s">
        <v>425</v>
      </c>
      <c r="D2756" s="532" t="s">
        <v>2476</v>
      </c>
      <c r="E2756" s="533">
        <v>3560061</v>
      </c>
      <c r="F2756" s="533">
        <v>9218</v>
      </c>
      <c r="G2756" s="534">
        <v>37011</v>
      </c>
      <c r="H2756" s="533">
        <v>1</v>
      </c>
      <c r="I2756" s="532" t="s">
        <v>409</v>
      </c>
      <c r="J2756" s="532" t="s">
        <v>3018</v>
      </c>
      <c r="K2756" s="535">
        <v>62.07</v>
      </c>
      <c r="L2756" s="536"/>
      <c r="M2756" s="537" t="s">
        <v>151</v>
      </c>
      <c r="N2756" s="537" t="s">
        <v>174</v>
      </c>
      <c r="O2756" s="538">
        <f t="shared" si="43"/>
        <v>62.07</v>
      </c>
    </row>
    <row r="2757" spans="1:15" s="225" customFormat="1" ht="47.25">
      <c r="A2757" s="532" t="s">
        <v>406</v>
      </c>
      <c r="B2757" s="533">
        <v>356</v>
      </c>
      <c r="C2757" s="532" t="s">
        <v>425</v>
      </c>
      <c r="D2757" s="532" t="s">
        <v>2476</v>
      </c>
      <c r="E2757" s="533">
        <v>3560061</v>
      </c>
      <c r="F2757" s="533">
        <v>9219</v>
      </c>
      <c r="G2757" s="534">
        <v>37011</v>
      </c>
      <c r="H2757" s="533">
        <v>3</v>
      </c>
      <c r="I2757" s="532" t="s">
        <v>409</v>
      </c>
      <c r="J2757" s="532" t="s">
        <v>3019</v>
      </c>
      <c r="K2757" s="535">
        <v>19.149999999999999</v>
      </c>
      <c r="L2757" s="536"/>
      <c r="M2757" s="537" t="s">
        <v>151</v>
      </c>
      <c r="N2757" s="537" t="s">
        <v>174</v>
      </c>
      <c r="O2757" s="538">
        <f t="shared" si="43"/>
        <v>19.149999999999999</v>
      </c>
    </row>
    <row r="2758" spans="1:15" s="225" customFormat="1" ht="47.25">
      <c r="A2758" s="532" t="s">
        <v>406</v>
      </c>
      <c r="B2758" s="533">
        <v>356</v>
      </c>
      <c r="C2758" s="532" t="s">
        <v>425</v>
      </c>
      <c r="D2758" s="532" t="s">
        <v>2476</v>
      </c>
      <c r="E2758" s="533">
        <v>3560061</v>
      </c>
      <c r="F2758" s="533">
        <v>9220</v>
      </c>
      <c r="G2758" s="534">
        <v>37011</v>
      </c>
      <c r="H2758" s="533">
        <v>1</v>
      </c>
      <c r="I2758" s="532" t="s">
        <v>409</v>
      </c>
      <c r="J2758" s="532" t="s">
        <v>3020</v>
      </c>
      <c r="K2758" s="535">
        <v>5.18</v>
      </c>
      <c r="L2758" s="536"/>
      <c r="M2758" s="537" t="s">
        <v>151</v>
      </c>
      <c r="N2758" s="537" t="s">
        <v>174</v>
      </c>
      <c r="O2758" s="538">
        <f t="shared" si="43"/>
        <v>5.18</v>
      </c>
    </row>
    <row r="2759" spans="1:15" s="225" customFormat="1" ht="47.25">
      <c r="A2759" s="532" t="s">
        <v>406</v>
      </c>
      <c r="B2759" s="533">
        <v>356</v>
      </c>
      <c r="C2759" s="532" t="s">
        <v>425</v>
      </c>
      <c r="D2759" s="532" t="s">
        <v>2476</v>
      </c>
      <c r="E2759" s="533">
        <v>3560061</v>
      </c>
      <c r="F2759" s="533">
        <v>9221</v>
      </c>
      <c r="G2759" s="534">
        <v>37011</v>
      </c>
      <c r="H2759" s="533">
        <v>5</v>
      </c>
      <c r="I2759" s="532" t="s">
        <v>409</v>
      </c>
      <c r="J2759" s="532" t="s">
        <v>3021</v>
      </c>
      <c r="K2759" s="535">
        <v>31.23</v>
      </c>
      <c r="L2759" s="536"/>
      <c r="M2759" s="537" t="s">
        <v>151</v>
      </c>
      <c r="N2759" s="537" t="s">
        <v>174</v>
      </c>
      <c r="O2759" s="538">
        <f t="shared" si="43"/>
        <v>31.23</v>
      </c>
    </row>
    <row r="2760" spans="1:15" s="225" customFormat="1" ht="47.25">
      <c r="A2760" s="532" t="s">
        <v>406</v>
      </c>
      <c r="B2760" s="533">
        <v>356</v>
      </c>
      <c r="C2760" s="532" t="s">
        <v>425</v>
      </c>
      <c r="D2760" s="532" t="s">
        <v>2476</v>
      </c>
      <c r="E2760" s="533">
        <v>3560061</v>
      </c>
      <c r="F2760" s="533">
        <v>9222</v>
      </c>
      <c r="G2760" s="534">
        <v>37011</v>
      </c>
      <c r="H2760" s="533">
        <v>1</v>
      </c>
      <c r="I2760" s="532" t="s">
        <v>409</v>
      </c>
      <c r="J2760" s="532" t="s">
        <v>3022</v>
      </c>
      <c r="K2760" s="535">
        <v>10.199999999999999</v>
      </c>
      <c r="L2760" s="536"/>
      <c r="M2760" s="537" t="s">
        <v>151</v>
      </c>
      <c r="N2760" s="537" t="s">
        <v>174</v>
      </c>
      <c r="O2760" s="538">
        <f t="shared" si="43"/>
        <v>10.199999999999999</v>
      </c>
    </row>
    <row r="2761" spans="1:15" s="225" customFormat="1" ht="47.25">
      <c r="A2761" s="532" t="s">
        <v>406</v>
      </c>
      <c r="B2761" s="533">
        <v>356</v>
      </c>
      <c r="C2761" s="532" t="s">
        <v>425</v>
      </c>
      <c r="D2761" s="532" t="s">
        <v>2476</v>
      </c>
      <c r="E2761" s="533">
        <v>3560061</v>
      </c>
      <c r="F2761" s="533">
        <v>9223</v>
      </c>
      <c r="G2761" s="534">
        <v>37011</v>
      </c>
      <c r="H2761" s="539"/>
      <c r="I2761" s="532" t="s">
        <v>409</v>
      </c>
      <c r="J2761" s="532" t="s">
        <v>2387</v>
      </c>
      <c r="K2761" s="535">
        <v>976</v>
      </c>
      <c r="L2761" s="536"/>
      <c r="M2761" s="537" t="s">
        <v>151</v>
      </c>
      <c r="N2761" s="537" t="s">
        <v>174</v>
      </c>
      <c r="O2761" s="538">
        <f t="shared" si="43"/>
        <v>976</v>
      </c>
    </row>
    <row r="2762" spans="1:15" s="225" customFormat="1" ht="63">
      <c r="A2762" s="532" t="s">
        <v>406</v>
      </c>
      <c r="B2762" s="533">
        <v>356</v>
      </c>
      <c r="C2762" s="532" t="s">
        <v>425</v>
      </c>
      <c r="D2762" s="532" t="s">
        <v>2476</v>
      </c>
      <c r="E2762" s="533">
        <v>3560061</v>
      </c>
      <c r="F2762" s="533">
        <v>9224</v>
      </c>
      <c r="G2762" s="534">
        <v>37011</v>
      </c>
      <c r="H2762" s="533">
        <v>1</v>
      </c>
      <c r="I2762" s="532" t="s">
        <v>409</v>
      </c>
      <c r="J2762" s="532" t="s">
        <v>3023</v>
      </c>
      <c r="K2762" s="535">
        <v>7725.89</v>
      </c>
      <c r="L2762" s="536"/>
      <c r="M2762" s="537" t="s">
        <v>151</v>
      </c>
      <c r="N2762" s="537" t="s">
        <v>174</v>
      </c>
      <c r="O2762" s="538">
        <f t="shared" si="43"/>
        <v>7725.89</v>
      </c>
    </row>
    <row r="2763" spans="1:15" s="225" customFormat="1" ht="47.25">
      <c r="A2763" s="532" t="s">
        <v>406</v>
      </c>
      <c r="B2763" s="533">
        <v>356</v>
      </c>
      <c r="C2763" s="532" t="s">
        <v>425</v>
      </c>
      <c r="D2763" s="532" t="s">
        <v>2476</v>
      </c>
      <c r="E2763" s="533">
        <v>3560061</v>
      </c>
      <c r="F2763" s="533">
        <v>9225</v>
      </c>
      <c r="G2763" s="534">
        <v>37011</v>
      </c>
      <c r="H2763" s="533">
        <v>1</v>
      </c>
      <c r="I2763" s="532" t="s">
        <v>409</v>
      </c>
      <c r="J2763" s="532" t="s">
        <v>3024</v>
      </c>
      <c r="K2763" s="535">
        <v>309.33999999999997</v>
      </c>
      <c r="L2763" s="536"/>
      <c r="M2763" s="537" t="s">
        <v>151</v>
      </c>
      <c r="N2763" s="537" t="s">
        <v>174</v>
      </c>
      <c r="O2763" s="538">
        <f t="shared" si="43"/>
        <v>309.33999999999997</v>
      </c>
    </row>
    <row r="2764" spans="1:15" s="225" customFormat="1" ht="47.25">
      <c r="A2764" s="532" t="s">
        <v>406</v>
      </c>
      <c r="B2764" s="533">
        <v>356</v>
      </c>
      <c r="C2764" s="532" t="s">
        <v>425</v>
      </c>
      <c r="D2764" s="532" t="s">
        <v>2476</v>
      </c>
      <c r="E2764" s="533">
        <v>3560061</v>
      </c>
      <c r="F2764" s="533">
        <v>9226</v>
      </c>
      <c r="G2764" s="534">
        <v>37011</v>
      </c>
      <c r="H2764" s="543"/>
      <c r="I2764" s="532" t="s">
        <v>409</v>
      </c>
      <c r="J2764" s="532" t="s">
        <v>3025</v>
      </c>
      <c r="K2764" s="535">
        <v>1007.39</v>
      </c>
      <c r="L2764" s="536"/>
      <c r="M2764" s="537" t="s">
        <v>151</v>
      </c>
      <c r="N2764" s="537" t="s">
        <v>174</v>
      </c>
      <c r="O2764" s="538">
        <f t="shared" si="43"/>
        <v>1007.39</v>
      </c>
    </row>
    <row r="2765" spans="1:15" s="225" customFormat="1" ht="47.25">
      <c r="A2765" s="532" t="s">
        <v>406</v>
      </c>
      <c r="B2765" s="533">
        <v>356</v>
      </c>
      <c r="C2765" s="532" t="s">
        <v>425</v>
      </c>
      <c r="D2765" s="532" t="s">
        <v>2476</v>
      </c>
      <c r="E2765" s="533">
        <v>3560061</v>
      </c>
      <c r="F2765" s="533">
        <v>9227</v>
      </c>
      <c r="G2765" s="534">
        <v>37011</v>
      </c>
      <c r="H2765" s="533">
        <v>1</v>
      </c>
      <c r="I2765" s="532" t="s">
        <v>409</v>
      </c>
      <c r="J2765" s="532" t="s">
        <v>3026</v>
      </c>
      <c r="K2765" s="535">
        <v>5230.3999999999996</v>
      </c>
      <c r="L2765" s="536"/>
      <c r="M2765" s="537" t="s">
        <v>151</v>
      </c>
      <c r="N2765" s="537" t="s">
        <v>174</v>
      </c>
      <c r="O2765" s="538">
        <f t="shared" si="43"/>
        <v>5230.3999999999996</v>
      </c>
    </row>
    <row r="2766" spans="1:15" s="225" customFormat="1" ht="47.25">
      <c r="A2766" s="532" t="s">
        <v>406</v>
      </c>
      <c r="B2766" s="533">
        <v>356</v>
      </c>
      <c r="C2766" s="532" t="s">
        <v>425</v>
      </c>
      <c r="D2766" s="532" t="s">
        <v>2476</v>
      </c>
      <c r="E2766" s="533">
        <v>3560061</v>
      </c>
      <c r="F2766" s="533">
        <v>9228</v>
      </c>
      <c r="G2766" s="534">
        <v>37011</v>
      </c>
      <c r="H2766" s="533">
        <v>1</v>
      </c>
      <c r="I2766" s="532" t="s">
        <v>409</v>
      </c>
      <c r="J2766" s="532" t="s">
        <v>3027</v>
      </c>
      <c r="K2766" s="535">
        <v>5322.03</v>
      </c>
      <c r="L2766" s="536"/>
      <c r="M2766" s="537" t="s">
        <v>151</v>
      </c>
      <c r="N2766" s="537" t="s">
        <v>174</v>
      </c>
      <c r="O2766" s="538">
        <f t="shared" si="43"/>
        <v>5322.03</v>
      </c>
    </row>
    <row r="2767" spans="1:15" s="225" customFormat="1" ht="47.25">
      <c r="A2767" s="532" t="s">
        <v>406</v>
      </c>
      <c r="B2767" s="533">
        <v>356</v>
      </c>
      <c r="C2767" s="532" t="s">
        <v>425</v>
      </c>
      <c r="D2767" s="532" t="s">
        <v>2476</v>
      </c>
      <c r="E2767" s="533">
        <v>3560061</v>
      </c>
      <c r="F2767" s="533">
        <v>9229</v>
      </c>
      <c r="G2767" s="534">
        <v>37011</v>
      </c>
      <c r="H2767" s="533">
        <v>6</v>
      </c>
      <c r="I2767" s="532" t="s">
        <v>409</v>
      </c>
      <c r="J2767" s="532" t="s">
        <v>3028</v>
      </c>
      <c r="K2767" s="535">
        <v>1140</v>
      </c>
      <c r="L2767" s="536"/>
      <c r="M2767" s="537" t="s">
        <v>151</v>
      </c>
      <c r="N2767" s="537" t="s">
        <v>174</v>
      </c>
      <c r="O2767" s="538">
        <f t="shared" si="43"/>
        <v>1140</v>
      </c>
    </row>
    <row r="2768" spans="1:15" s="225" customFormat="1" ht="47.25">
      <c r="A2768" s="532" t="s">
        <v>406</v>
      </c>
      <c r="B2768" s="533">
        <v>356</v>
      </c>
      <c r="C2768" s="532" t="s">
        <v>425</v>
      </c>
      <c r="D2768" s="532" t="s">
        <v>2476</v>
      </c>
      <c r="E2768" s="533">
        <v>3560061</v>
      </c>
      <c r="F2768" s="533">
        <v>9230</v>
      </c>
      <c r="G2768" s="534">
        <v>37011</v>
      </c>
      <c r="H2768" s="533">
        <v>4</v>
      </c>
      <c r="I2768" s="532" t="s">
        <v>409</v>
      </c>
      <c r="J2768" s="532" t="s">
        <v>3029</v>
      </c>
      <c r="K2768" s="535">
        <v>5.83</v>
      </c>
      <c r="L2768" s="536"/>
      <c r="M2768" s="537" t="s">
        <v>151</v>
      </c>
      <c r="N2768" s="537" t="s">
        <v>174</v>
      </c>
      <c r="O2768" s="538">
        <f t="shared" si="43"/>
        <v>5.83</v>
      </c>
    </row>
    <row r="2769" spans="1:15" s="225" customFormat="1" ht="47.25">
      <c r="A2769" s="532" t="s">
        <v>406</v>
      </c>
      <c r="B2769" s="533">
        <v>356</v>
      </c>
      <c r="C2769" s="532" t="s">
        <v>425</v>
      </c>
      <c r="D2769" s="532" t="s">
        <v>2476</v>
      </c>
      <c r="E2769" s="533">
        <v>3560061</v>
      </c>
      <c r="F2769" s="533">
        <v>9231</v>
      </c>
      <c r="G2769" s="534">
        <v>37011</v>
      </c>
      <c r="H2769" s="533">
        <v>2</v>
      </c>
      <c r="I2769" s="532" t="s">
        <v>409</v>
      </c>
      <c r="J2769" s="532" t="s">
        <v>3030</v>
      </c>
      <c r="K2769" s="535">
        <v>4.53</v>
      </c>
      <c r="L2769" s="536"/>
      <c r="M2769" s="537" t="s">
        <v>151</v>
      </c>
      <c r="N2769" s="537" t="s">
        <v>174</v>
      </c>
      <c r="O2769" s="538">
        <f t="shared" si="43"/>
        <v>4.53</v>
      </c>
    </row>
    <row r="2770" spans="1:15" s="225" customFormat="1" ht="47.25">
      <c r="A2770" s="532" t="s">
        <v>406</v>
      </c>
      <c r="B2770" s="533">
        <v>356</v>
      </c>
      <c r="C2770" s="532" t="s">
        <v>425</v>
      </c>
      <c r="D2770" s="532" t="s">
        <v>2476</v>
      </c>
      <c r="E2770" s="533">
        <v>3560061</v>
      </c>
      <c r="F2770" s="533">
        <v>9232</v>
      </c>
      <c r="G2770" s="534">
        <v>37011</v>
      </c>
      <c r="H2770" s="533">
        <v>2</v>
      </c>
      <c r="I2770" s="532" t="s">
        <v>409</v>
      </c>
      <c r="J2770" s="532" t="s">
        <v>3031</v>
      </c>
      <c r="K2770" s="535">
        <v>7.56</v>
      </c>
      <c r="L2770" s="536"/>
      <c r="M2770" s="537" t="s">
        <v>151</v>
      </c>
      <c r="N2770" s="537" t="s">
        <v>174</v>
      </c>
      <c r="O2770" s="538">
        <f t="shared" si="43"/>
        <v>7.56</v>
      </c>
    </row>
    <row r="2771" spans="1:15" s="225" customFormat="1" ht="47.25">
      <c r="A2771" s="532" t="s">
        <v>406</v>
      </c>
      <c r="B2771" s="533">
        <v>356</v>
      </c>
      <c r="C2771" s="532" t="s">
        <v>425</v>
      </c>
      <c r="D2771" s="532" t="s">
        <v>2476</v>
      </c>
      <c r="E2771" s="533">
        <v>3560061</v>
      </c>
      <c r="F2771" s="533">
        <v>9233</v>
      </c>
      <c r="G2771" s="534">
        <v>37011</v>
      </c>
      <c r="H2771" s="533">
        <v>2</v>
      </c>
      <c r="I2771" s="532" t="s">
        <v>409</v>
      </c>
      <c r="J2771" s="532" t="s">
        <v>3032</v>
      </c>
      <c r="K2771" s="535">
        <v>8.57</v>
      </c>
      <c r="L2771" s="536"/>
      <c r="M2771" s="537" t="s">
        <v>151</v>
      </c>
      <c r="N2771" s="537" t="s">
        <v>174</v>
      </c>
      <c r="O2771" s="538">
        <f t="shared" si="43"/>
        <v>8.57</v>
      </c>
    </row>
    <row r="2772" spans="1:15" s="225" customFormat="1" ht="63">
      <c r="A2772" s="532" t="s">
        <v>406</v>
      </c>
      <c r="B2772" s="533">
        <v>356</v>
      </c>
      <c r="C2772" s="532" t="s">
        <v>425</v>
      </c>
      <c r="D2772" s="532" t="s">
        <v>2476</v>
      </c>
      <c r="E2772" s="533">
        <v>3560061</v>
      </c>
      <c r="F2772" s="533">
        <v>9234</v>
      </c>
      <c r="G2772" s="534">
        <v>37011</v>
      </c>
      <c r="H2772" s="533">
        <v>1</v>
      </c>
      <c r="I2772" s="532" t="s">
        <v>409</v>
      </c>
      <c r="J2772" s="532" t="s">
        <v>3033</v>
      </c>
      <c r="K2772" s="535">
        <v>8146.62</v>
      </c>
      <c r="L2772" s="536"/>
      <c r="M2772" s="537" t="s">
        <v>151</v>
      </c>
      <c r="N2772" s="537" t="s">
        <v>174</v>
      </c>
      <c r="O2772" s="538">
        <f t="shared" ref="O2772:O2791" si="44">IF(L2772&lt;&gt;0,11.5/24*L2772,K2772)</f>
        <v>8146.62</v>
      </c>
    </row>
    <row r="2773" spans="1:15" s="225" customFormat="1" ht="47.25">
      <c r="A2773" s="532" t="s">
        <v>406</v>
      </c>
      <c r="B2773" s="533">
        <v>356</v>
      </c>
      <c r="C2773" s="532" t="s">
        <v>425</v>
      </c>
      <c r="D2773" s="532" t="s">
        <v>2476</v>
      </c>
      <c r="E2773" s="533">
        <v>3560061</v>
      </c>
      <c r="F2773" s="533">
        <v>9235</v>
      </c>
      <c r="G2773" s="534">
        <v>37011</v>
      </c>
      <c r="H2773" s="533">
        <v>1</v>
      </c>
      <c r="I2773" s="532" t="s">
        <v>409</v>
      </c>
      <c r="J2773" s="532" t="s">
        <v>3034</v>
      </c>
      <c r="K2773" s="535">
        <v>326.18</v>
      </c>
      <c r="L2773" s="536"/>
      <c r="M2773" s="537" t="s">
        <v>151</v>
      </c>
      <c r="N2773" s="537" t="s">
        <v>174</v>
      </c>
      <c r="O2773" s="538">
        <f t="shared" si="44"/>
        <v>326.18</v>
      </c>
    </row>
    <row r="2774" spans="1:15" s="225" customFormat="1" ht="47.25">
      <c r="A2774" s="532" t="s">
        <v>406</v>
      </c>
      <c r="B2774" s="533">
        <v>356</v>
      </c>
      <c r="C2774" s="532" t="s">
        <v>425</v>
      </c>
      <c r="D2774" s="532" t="s">
        <v>2476</v>
      </c>
      <c r="E2774" s="533">
        <v>3560061</v>
      </c>
      <c r="F2774" s="533">
        <v>9236</v>
      </c>
      <c r="G2774" s="534">
        <v>37011</v>
      </c>
      <c r="H2774" s="539"/>
      <c r="I2774" s="532" t="s">
        <v>409</v>
      </c>
      <c r="J2774" s="532" t="s">
        <v>3035</v>
      </c>
      <c r="K2774" s="535">
        <v>550.91</v>
      </c>
      <c r="L2774" s="536"/>
      <c r="M2774" s="537" t="s">
        <v>151</v>
      </c>
      <c r="N2774" s="537" t="s">
        <v>174</v>
      </c>
      <c r="O2774" s="538">
        <f t="shared" si="44"/>
        <v>550.91</v>
      </c>
    </row>
    <row r="2775" spans="1:15" s="225" customFormat="1" ht="47.25">
      <c r="A2775" s="532" t="s">
        <v>406</v>
      </c>
      <c r="B2775" s="533">
        <v>356</v>
      </c>
      <c r="C2775" s="532" t="s">
        <v>425</v>
      </c>
      <c r="D2775" s="532" t="s">
        <v>2476</v>
      </c>
      <c r="E2775" s="533">
        <v>3560061</v>
      </c>
      <c r="F2775" s="533">
        <v>9237</v>
      </c>
      <c r="G2775" s="534">
        <v>37011</v>
      </c>
      <c r="H2775" s="533">
        <v>1</v>
      </c>
      <c r="I2775" s="532" t="s">
        <v>409</v>
      </c>
      <c r="J2775" s="532" t="s">
        <v>3036</v>
      </c>
      <c r="K2775" s="535">
        <v>5515.23</v>
      </c>
      <c r="L2775" s="536"/>
      <c r="M2775" s="537" t="s">
        <v>151</v>
      </c>
      <c r="N2775" s="537" t="s">
        <v>174</v>
      </c>
      <c r="O2775" s="538">
        <f t="shared" si="44"/>
        <v>5515.23</v>
      </c>
    </row>
    <row r="2776" spans="1:15" s="225" customFormat="1" ht="47.25">
      <c r="A2776" s="532" t="s">
        <v>406</v>
      </c>
      <c r="B2776" s="533">
        <v>356</v>
      </c>
      <c r="C2776" s="532" t="s">
        <v>425</v>
      </c>
      <c r="D2776" s="532" t="s">
        <v>2476</v>
      </c>
      <c r="E2776" s="533">
        <v>3560061</v>
      </c>
      <c r="F2776" s="533">
        <v>9238</v>
      </c>
      <c r="G2776" s="534">
        <v>37011</v>
      </c>
      <c r="H2776" s="542">
        <v>1</v>
      </c>
      <c r="I2776" s="532" t="s">
        <v>409</v>
      </c>
      <c r="J2776" s="532" t="s">
        <v>3037</v>
      </c>
      <c r="K2776" s="535">
        <v>5611.85</v>
      </c>
      <c r="L2776" s="536"/>
      <c r="M2776" s="537" t="s">
        <v>151</v>
      </c>
      <c r="N2776" s="537" t="s">
        <v>174</v>
      </c>
      <c r="O2776" s="538">
        <f t="shared" si="44"/>
        <v>5611.85</v>
      </c>
    </row>
    <row r="2777" spans="1:15" s="225" customFormat="1" ht="47.25">
      <c r="A2777" s="532" t="s">
        <v>406</v>
      </c>
      <c r="B2777" s="533">
        <v>356</v>
      </c>
      <c r="C2777" s="532" t="s">
        <v>425</v>
      </c>
      <c r="D2777" s="532" t="s">
        <v>2476</v>
      </c>
      <c r="E2777" s="533">
        <v>3560061</v>
      </c>
      <c r="F2777" s="533">
        <v>9239</v>
      </c>
      <c r="G2777" s="534">
        <v>37011</v>
      </c>
      <c r="H2777" s="533">
        <v>6</v>
      </c>
      <c r="I2777" s="532" t="s">
        <v>409</v>
      </c>
      <c r="J2777" s="532" t="s">
        <v>3038</v>
      </c>
      <c r="K2777" s="535">
        <v>1202.08</v>
      </c>
      <c r="L2777" s="536"/>
      <c r="M2777" s="537" t="s">
        <v>151</v>
      </c>
      <c r="N2777" s="537" t="s">
        <v>174</v>
      </c>
      <c r="O2777" s="538">
        <f t="shared" si="44"/>
        <v>1202.08</v>
      </c>
    </row>
    <row r="2778" spans="1:15" s="225" customFormat="1" ht="47.25">
      <c r="A2778" s="532" t="s">
        <v>406</v>
      </c>
      <c r="B2778" s="533">
        <v>356</v>
      </c>
      <c r="C2778" s="532" t="s">
        <v>425</v>
      </c>
      <c r="D2778" s="532" t="s">
        <v>2476</v>
      </c>
      <c r="E2778" s="533">
        <v>3560061</v>
      </c>
      <c r="F2778" s="533">
        <v>9240</v>
      </c>
      <c r="G2778" s="534">
        <v>37011</v>
      </c>
      <c r="H2778" s="533">
        <v>2</v>
      </c>
      <c r="I2778" s="532" t="s">
        <v>409</v>
      </c>
      <c r="J2778" s="532" t="s">
        <v>3039</v>
      </c>
      <c r="K2778" s="535">
        <v>3.07</v>
      </c>
      <c r="L2778" s="536"/>
      <c r="M2778" s="537" t="s">
        <v>151</v>
      </c>
      <c r="N2778" s="537" t="s">
        <v>174</v>
      </c>
      <c r="O2778" s="538">
        <f t="shared" si="44"/>
        <v>3.07</v>
      </c>
    </row>
    <row r="2779" spans="1:15" s="225" customFormat="1" ht="47.25">
      <c r="A2779" s="532" t="s">
        <v>406</v>
      </c>
      <c r="B2779" s="533">
        <v>356</v>
      </c>
      <c r="C2779" s="532" t="s">
        <v>425</v>
      </c>
      <c r="D2779" s="532" t="s">
        <v>2476</v>
      </c>
      <c r="E2779" s="533">
        <v>3560061</v>
      </c>
      <c r="F2779" s="533">
        <v>9241</v>
      </c>
      <c r="G2779" s="534">
        <v>37011</v>
      </c>
      <c r="H2779" s="533">
        <v>2</v>
      </c>
      <c r="I2779" s="532" t="s">
        <v>409</v>
      </c>
      <c r="J2779" s="532" t="s">
        <v>3040</v>
      </c>
      <c r="K2779" s="535">
        <v>19.239999999999998</v>
      </c>
      <c r="L2779" s="536"/>
      <c r="M2779" s="537" t="s">
        <v>151</v>
      </c>
      <c r="N2779" s="537" t="s">
        <v>174</v>
      </c>
      <c r="O2779" s="538">
        <f t="shared" si="44"/>
        <v>19.239999999999998</v>
      </c>
    </row>
    <row r="2780" spans="1:15" s="225" customFormat="1" ht="47.25">
      <c r="A2780" s="532" t="s">
        <v>406</v>
      </c>
      <c r="B2780" s="533">
        <v>356</v>
      </c>
      <c r="C2780" s="532" t="s">
        <v>425</v>
      </c>
      <c r="D2780" s="532" t="s">
        <v>2476</v>
      </c>
      <c r="E2780" s="533">
        <v>3560061</v>
      </c>
      <c r="F2780" s="533">
        <v>9242</v>
      </c>
      <c r="G2780" s="534">
        <v>37011</v>
      </c>
      <c r="H2780" s="533">
        <v>2</v>
      </c>
      <c r="I2780" s="532" t="s">
        <v>409</v>
      </c>
      <c r="J2780" s="532" t="s">
        <v>3041</v>
      </c>
      <c r="K2780" s="535">
        <v>4.78</v>
      </c>
      <c r="L2780" s="536"/>
      <c r="M2780" s="537" t="s">
        <v>151</v>
      </c>
      <c r="N2780" s="537" t="s">
        <v>174</v>
      </c>
      <c r="O2780" s="538">
        <f t="shared" si="44"/>
        <v>4.78</v>
      </c>
    </row>
    <row r="2781" spans="1:15" s="225" customFormat="1" ht="47.25">
      <c r="A2781" s="532" t="s">
        <v>406</v>
      </c>
      <c r="B2781" s="533">
        <v>356</v>
      </c>
      <c r="C2781" s="532" t="s">
        <v>425</v>
      </c>
      <c r="D2781" s="532" t="s">
        <v>2476</v>
      </c>
      <c r="E2781" s="533">
        <v>3560061</v>
      </c>
      <c r="F2781" s="533">
        <v>9243</v>
      </c>
      <c r="G2781" s="534">
        <v>37011</v>
      </c>
      <c r="H2781" s="533">
        <v>2</v>
      </c>
      <c r="I2781" s="532" t="s">
        <v>409</v>
      </c>
      <c r="J2781" s="532" t="s">
        <v>3042</v>
      </c>
      <c r="K2781" s="535">
        <v>11.78</v>
      </c>
      <c r="L2781" s="536"/>
      <c r="M2781" s="537" t="s">
        <v>151</v>
      </c>
      <c r="N2781" s="537" t="s">
        <v>174</v>
      </c>
      <c r="O2781" s="538">
        <f t="shared" si="44"/>
        <v>11.78</v>
      </c>
    </row>
    <row r="2782" spans="1:15" s="225" customFormat="1" ht="47.25">
      <c r="A2782" s="532" t="s">
        <v>406</v>
      </c>
      <c r="B2782" s="533">
        <v>353</v>
      </c>
      <c r="C2782" s="532" t="s">
        <v>410</v>
      </c>
      <c r="D2782" s="532" t="s">
        <v>471</v>
      </c>
      <c r="E2782" s="533">
        <v>3530009</v>
      </c>
      <c r="F2782" s="533">
        <v>13880</v>
      </c>
      <c r="G2782" s="534">
        <v>41274</v>
      </c>
      <c r="H2782" s="533">
        <v>-1</v>
      </c>
      <c r="I2782" s="532" t="s">
        <v>409</v>
      </c>
      <c r="J2782" s="532" t="s">
        <v>3043</v>
      </c>
      <c r="K2782" s="535">
        <v>-3331.62</v>
      </c>
      <c r="L2782" s="536"/>
      <c r="M2782" s="537" t="s">
        <v>174</v>
      </c>
      <c r="N2782" s="537" t="s">
        <v>174</v>
      </c>
      <c r="O2782" s="538">
        <f t="shared" si="44"/>
        <v>-3331.62</v>
      </c>
    </row>
    <row r="2783" spans="1:15" s="225" customFormat="1" ht="47.25">
      <c r="A2783" s="532" t="s">
        <v>406</v>
      </c>
      <c r="B2783" s="533">
        <v>353</v>
      </c>
      <c r="C2783" s="532" t="s">
        <v>410</v>
      </c>
      <c r="D2783" s="532" t="s">
        <v>471</v>
      </c>
      <c r="E2783" s="533">
        <v>3530009</v>
      </c>
      <c r="F2783" s="533">
        <v>13879</v>
      </c>
      <c r="G2783" s="534">
        <v>41274</v>
      </c>
      <c r="H2783" s="533">
        <v>-1</v>
      </c>
      <c r="I2783" s="532" t="s">
        <v>409</v>
      </c>
      <c r="J2783" s="532" t="s">
        <v>3044</v>
      </c>
      <c r="K2783" s="535">
        <v>-1679.86</v>
      </c>
      <c r="L2783" s="536"/>
      <c r="M2783" s="537" t="s">
        <v>174</v>
      </c>
      <c r="N2783" s="537" t="s">
        <v>174</v>
      </c>
      <c r="O2783" s="538">
        <f t="shared" si="44"/>
        <v>-1679.86</v>
      </c>
    </row>
    <row r="2784" spans="1:15" s="225" customFormat="1" ht="47.25">
      <c r="A2784" s="532" t="s">
        <v>406</v>
      </c>
      <c r="B2784" s="533">
        <v>353</v>
      </c>
      <c r="C2784" s="532" t="s">
        <v>410</v>
      </c>
      <c r="D2784" s="532" t="s">
        <v>471</v>
      </c>
      <c r="E2784" s="533">
        <v>3530009</v>
      </c>
      <c r="F2784" s="533">
        <v>13878</v>
      </c>
      <c r="G2784" s="534">
        <v>41274</v>
      </c>
      <c r="H2784" s="533">
        <v>-1</v>
      </c>
      <c r="I2784" s="532" t="s">
        <v>409</v>
      </c>
      <c r="J2784" s="532" t="s">
        <v>3045</v>
      </c>
      <c r="K2784" s="535">
        <v>-3236.11</v>
      </c>
      <c r="L2784" s="536"/>
      <c r="M2784" s="537" t="s">
        <v>174</v>
      </c>
      <c r="N2784" s="537" t="s">
        <v>174</v>
      </c>
      <c r="O2784" s="538">
        <f t="shared" si="44"/>
        <v>-3236.11</v>
      </c>
    </row>
    <row r="2785" spans="1:15" s="225" customFormat="1" ht="63">
      <c r="A2785" s="532" t="s">
        <v>406</v>
      </c>
      <c r="B2785" s="533">
        <v>353</v>
      </c>
      <c r="C2785" s="532" t="s">
        <v>410</v>
      </c>
      <c r="D2785" s="532" t="s">
        <v>471</v>
      </c>
      <c r="E2785" s="533">
        <v>3530009</v>
      </c>
      <c r="F2785" s="533">
        <v>13877</v>
      </c>
      <c r="G2785" s="534">
        <v>41274</v>
      </c>
      <c r="H2785" s="533">
        <v>-2</v>
      </c>
      <c r="I2785" s="532" t="s">
        <v>409</v>
      </c>
      <c r="J2785" s="532" t="s">
        <v>3046</v>
      </c>
      <c r="K2785" s="535">
        <v>-5168.79</v>
      </c>
      <c r="L2785" s="536"/>
      <c r="M2785" s="537" t="s">
        <v>174</v>
      </c>
      <c r="N2785" s="537" t="s">
        <v>174</v>
      </c>
      <c r="O2785" s="538">
        <f t="shared" si="44"/>
        <v>-5168.79</v>
      </c>
    </row>
    <row r="2786" spans="1:15" s="225" customFormat="1" ht="63">
      <c r="A2786" s="532" t="s">
        <v>406</v>
      </c>
      <c r="B2786" s="533">
        <v>353</v>
      </c>
      <c r="C2786" s="532" t="s">
        <v>410</v>
      </c>
      <c r="D2786" s="532" t="s">
        <v>471</v>
      </c>
      <c r="E2786" s="533">
        <v>3530009</v>
      </c>
      <c r="F2786" s="533">
        <v>13876</v>
      </c>
      <c r="G2786" s="534">
        <v>41274</v>
      </c>
      <c r="H2786" s="542">
        <v>0</v>
      </c>
      <c r="I2786" s="532" t="s">
        <v>409</v>
      </c>
      <c r="J2786" s="532" t="s">
        <v>3047</v>
      </c>
      <c r="K2786" s="535">
        <v>-157.31</v>
      </c>
      <c r="L2786" s="536"/>
      <c r="M2786" s="537" t="s">
        <v>174</v>
      </c>
      <c r="N2786" s="537" t="s">
        <v>174</v>
      </c>
      <c r="O2786" s="538">
        <f t="shared" si="44"/>
        <v>-157.31</v>
      </c>
    </row>
    <row r="2787" spans="1:15" s="225" customFormat="1" ht="47.25">
      <c r="A2787" s="532" t="s">
        <v>406</v>
      </c>
      <c r="B2787" s="533">
        <v>353</v>
      </c>
      <c r="C2787" s="532" t="s">
        <v>410</v>
      </c>
      <c r="D2787" s="532" t="s">
        <v>471</v>
      </c>
      <c r="E2787" s="533">
        <v>3530009</v>
      </c>
      <c r="F2787" s="533">
        <v>13875</v>
      </c>
      <c r="G2787" s="534">
        <v>41274</v>
      </c>
      <c r="H2787" s="533">
        <v>0</v>
      </c>
      <c r="I2787" s="532" t="s">
        <v>409</v>
      </c>
      <c r="J2787" s="532" t="s">
        <v>3048</v>
      </c>
      <c r="K2787" s="535">
        <v>-78.66</v>
      </c>
      <c r="L2787" s="536"/>
      <c r="M2787" s="537" t="s">
        <v>174</v>
      </c>
      <c r="N2787" s="537" t="s">
        <v>174</v>
      </c>
      <c r="O2787" s="538">
        <f t="shared" si="44"/>
        <v>-78.66</v>
      </c>
    </row>
    <row r="2788" spans="1:15" s="225" customFormat="1" ht="47.25">
      <c r="A2788" s="532" t="s">
        <v>406</v>
      </c>
      <c r="B2788" s="533">
        <v>353</v>
      </c>
      <c r="C2788" s="532" t="s">
        <v>410</v>
      </c>
      <c r="D2788" s="532" t="s">
        <v>471</v>
      </c>
      <c r="E2788" s="533">
        <v>3530009</v>
      </c>
      <c r="F2788" s="533">
        <v>13874</v>
      </c>
      <c r="G2788" s="534">
        <v>41274</v>
      </c>
      <c r="H2788" s="533">
        <v>-4</v>
      </c>
      <c r="I2788" s="532" t="s">
        <v>409</v>
      </c>
      <c r="J2788" s="532" t="s">
        <v>3049</v>
      </c>
      <c r="K2788" s="535">
        <v>-269.68</v>
      </c>
      <c r="L2788" s="536"/>
      <c r="M2788" s="537" t="s">
        <v>174</v>
      </c>
      <c r="N2788" s="537" t="s">
        <v>174</v>
      </c>
      <c r="O2788" s="538">
        <f t="shared" si="44"/>
        <v>-269.68</v>
      </c>
    </row>
    <row r="2789" spans="1:15" s="225" customFormat="1" ht="47.25">
      <c r="A2789" s="532" t="s">
        <v>406</v>
      </c>
      <c r="B2789" s="533">
        <v>353</v>
      </c>
      <c r="C2789" s="532" t="s">
        <v>410</v>
      </c>
      <c r="D2789" s="532" t="s">
        <v>2855</v>
      </c>
      <c r="E2789" s="533">
        <v>3530010</v>
      </c>
      <c r="F2789" s="533">
        <v>13882</v>
      </c>
      <c r="G2789" s="534">
        <v>41274</v>
      </c>
      <c r="H2789" s="539"/>
      <c r="I2789" s="532" t="s">
        <v>409</v>
      </c>
      <c r="J2789" s="532" t="s">
        <v>3050</v>
      </c>
      <c r="K2789" s="535">
        <v>-3975.64</v>
      </c>
      <c r="L2789" s="536"/>
      <c r="M2789" s="537" t="s">
        <v>174</v>
      </c>
      <c r="N2789" s="537" t="s">
        <v>174</v>
      </c>
      <c r="O2789" s="538">
        <f t="shared" si="44"/>
        <v>-3975.64</v>
      </c>
    </row>
    <row r="2790" spans="1:15" s="225" customFormat="1" ht="47.25">
      <c r="A2790" s="532" t="s">
        <v>406</v>
      </c>
      <c r="B2790" s="533">
        <v>353</v>
      </c>
      <c r="C2790" s="532" t="s">
        <v>410</v>
      </c>
      <c r="D2790" s="532" t="s">
        <v>2855</v>
      </c>
      <c r="E2790" s="533">
        <v>3530010</v>
      </c>
      <c r="F2790" s="533">
        <v>13881</v>
      </c>
      <c r="G2790" s="534">
        <v>41274</v>
      </c>
      <c r="H2790" s="533">
        <v>-1</v>
      </c>
      <c r="I2790" s="532" t="s">
        <v>409</v>
      </c>
      <c r="J2790" s="532" t="s">
        <v>3051</v>
      </c>
      <c r="K2790" s="535">
        <v>-2561.96</v>
      </c>
      <c r="L2790" s="536"/>
      <c r="M2790" s="537" t="s">
        <v>174</v>
      </c>
      <c r="N2790" s="537" t="s">
        <v>174</v>
      </c>
      <c r="O2790" s="538">
        <f t="shared" si="44"/>
        <v>-2561.96</v>
      </c>
    </row>
    <row r="2791" spans="1:15" s="225" customFormat="1" ht="47.25">
      <c r="A2791" s="532" t="s">
        <v>406</v>
      </c>
      <c r="B2791" s="533">
        <v>353</v>
      </c>
      <c r="C2791" s="532" t="s">
        <v>410</v>
      </c>
      <c r="D2791" s="532" t="s">
        <v>411</v>
      </c>
      <c r="E2791" s="533">
        <v>3530001</v>
      </c>
      <c r="F2791" s="533">
        <v>13078</v>
      </c>
      <c r="G2791" s="534" t="s">
        <v>2</v>
      </c>
      <c r="H2791" s="533">
        <v>1</v>
      </c>
      <c r="I2791" s="532" t="s">
        <v>409</v>
      </c>
      <c r="J2791" s="532" t="s">
        <v>3052</v>
      </c>
      <c r="K2791" s="535">
        <v>3915.84</v>
      </c>
      <c r="L2791" s="545">
        <f>K2791</f>
        <v>3915.84</v>
      </c>
      <c r="M2791" s="537" t="s">
        <v>138</v>
      </c>
      <c r="N2791" s="537" t="s">
        <v>186</v>
      </c>
      <c r="O2791" s="538">
        <f t="shared" si="44"/>
        <v>1876.3400000000001</v>
      </c>
    </row>
    <row r="2792" spans="1:15" s="225" customFormat="1" ht="47.25">
      <c r="A2792" s="532" t="s">
        <v>406</v>
      </c>
      <c r="B2792" s="533">
        <v>353</v>
      </c>
      <c r="C2792" s="532" t="s">
        <v>410</v>
      </c>
      <c r="D2792" s="532" t="s">
        <v>411</v>
      </c>
      <c r="E2792" s="533">
        <v>3530001</v>
      </c>
      <c r="F2792" s="533">
        <v>13087</v>
      </c>
      <c r="G2792" s="534">
        <v>39386</v>
      </c>
      <c r="H2792" s="542">
        <v>3</v>
      </c>
      <c r="I2792" s="532" t="s">
        <v>409</v>
      </c>
      <c r="J2792" s="532" t="s">
        <v>3053</v>
      </c>
      <c r="K2792" s="535">
        <v>28178.76</v>
      </c>
      <c r="L2792" s="536"/>
      <c r="M2792" s="537" t="s">
        <v>174</v>
      </c>
      <c r="N2792" s="537" t="s">
        <v>186</v>
      </c>
      <c r="O2792" s="538">
        <f>+K2792*0.666666666666667</f>
        <v>18785.840000000007</v>
      </c>
    </row>
    <row r="2793" spans="1:15" s="225" customFormat="1" ht="31.5">
      <c r="A2793" s="532" t="s">
        <v>406</v>
      </c>
      <c r="B2793" s="533">
        <v>353</v>
      </c>
      <c r="C2793" s="532" t="s">
        <v>410</v>
      </c>
      <c r="D2793" s="532" t="s">
        <v>411</v>
      </c>
      <c r="E2793" s="533">
        <v>3530001</v>
      </c>
      <c r="F2793" s="533">
        <v>13088</v>
      </c>
      <c r="G2793" s="534">
        <v>39386</v>
      </c>
      <c r="H2793" s="533">
        <v>3</v>
      </c>
      <c r="I2793" s="532" t="s">
        <v>409</v>
      </c>
      <c r="J2793" s="532" t="s">
        <v>3054</v>
      </c>
      <c r="K2793" s="535">
        <v>15391.76</v>
      </c>
      <c r="L2793" s="536"/>
      <c r="M2793" s="537" t="s">
        <v>174</v>
      </c>
      <c r="N2793" s="537" t="s">
        <v>186</v>
      </c>
      <c r="O2793" s="538">
        <f>+K2793*0.666666666666667</f>
        <v>10261.173333333338</v>
      </c>
    </row>
    <row r="2794" spans="1:15" s="225" customFormat="1" ht="31.5">
      <c r="A2794" s="532" t="s">
        <v>406</v>
      </c>
      <c r="B2794" s="533">
        <v>353</v>
      </c>
      <c r="C2794" s="532" t="s">
        <v>410</v>
      </c>
      <c r="D2794" s="532" t="s">
        <v>411</v>
      </c>
      <c r="E2794" s="533">
        <v>3530001</v>
      </c>
      <c r="F2794" s="533">
        <v>13545</v>
      </c>
      <c r="G2794" s="534">
        <v>40178</v>
      </c>
      <c r="H2794" s="533">
        <v>2</v>
      </c>
      <c r="I2794" s="532" t="s">
        <v>409</v>
      </c>
      <c r="J2794" s="532" t="s">
        <v>3055</v>
      </c>
      <c r="K2794" s="535">
        <v>3965.12</v>
      </c>
      <c r="L2794" s="545">
        <f>K2794</f>
        <v>3965.12</v>
      </c>
      <c r="M2794" s="537" t="s">
        <v>138</v>
      </c>
      <c r="N2794" s="537" t="s">
        <v>186</v>
      </c>
      <c r="O2794" s="538">
        <f>IF(L2794&lt;&gt;0,11.5/24*L2794,K2794)</f>
        <v>1899.9533333333334</v>
      </c>
    </row>
    <row r="2795" spans="1:15" s="225" customFormat="1" ht="31.5">
      <c r="A2795" s="532" t="s">
        <v>406</v>
      </c>
      <c r="B2795" s="533">
        <v>353</v>
      </c>
      <c r="C2795" s="532" t="s">
        <v>410</v>
      </c>
      <c r="D2795" s="532" t="s">
        <v>411</v>
      </c>
      <c r="E2795" s="533">
        <v>3530001</v>
      </c>
      <c r="F2795" s="533">
        <v>13546</v>
      </c>
      <c r="G2795" s="534">
        <v>40178</v>
      </c>
      <c r="H2795" s="533">
        <v>1</v>
      </c>
      <c r="I2795" s="532" t="s">
        <v>409</v>
      </c>
      <c r="J2795" s="532" t="s">
        <v>3056</v>
      </c>
      <c r="K2795" s="535">
        <v>8500</v>
      </c>
      <c r="L2795" s="545">
        <f>K2795</f>
        <v>8500</v>
      </c>
      <c r="M2795" s="537" t="s">
        <v>138</v>
      </c>
      <c r="N2795" s="537" t="s">
        <v>186</v>
      </c>
      <c r="O2795" s="538">
        <f>IF(L2795&lt;&gt;0,11.5/24*L2795,K2795)</f>
        <v>4072.916666666667</v>
      </c>
    </row>
    <row r="2796" spans="1:15" s="225" customFormat="1" ht="47.25">
      <c r="A2796" s="532" t="s">
        <v>406</v>
      </c>
      <c r="B2796" s="533">
        <v>353</v>
      </c>
      <c r="C2796" s="532" t="s">
        <v>410</v>
      </c>
      <c r="D2796" s="532" t="s">
        <v>471</v>
      </c>
      <c r="E2796" s="533">
        <v>3530009</v>
      </c>
      <c r="F2796" s="533">
        <v>553</v>
      </c>
      <c r="G2796" s="534">
        <v>26542</v>
      </c>
      <c r="H2796" s="533">
        <v>4</v>
      </c>
      <c r="I2796" s="532" t="s">
        <v>409</v>
      </c>
      <c r="J2796" s="532" t="s">
        <v>3057</v>
      </c>
      <c r="K2796" s="535">
        <v>269.68</v>
      </c>
      <c r="L2796" s="536"/>
      <c r="M2796" s="537" t="s">
        <v>174</v>
      </c>
      <c r="N2796" s="537" t="s">
        <v>186</v>
      </c>
      <c r="O2796" s="538">
        <f>+K2796*0.75</f>
        <v>202.26</v>
      </c>
    </row>
    <row r="2797" spans="1:15" s="225" customFormat="1" ht="31.5">
      <c r="A2797" s="532" t="s">
        <v>406</v>
      </c>
      <c r="B2797" s="533">
        <v>353</v>
      </c>
      <c r="C2797" s="532" t="s">
        <v>410</v>
      </c>
      <c r="D2797" s="532" t="s">
        <v>469</v>
      </c>
      <c r="E2797" s="533">
        <v>3530012</v>
      </c>
      <c r="F2797" s="533">
        <v>636</v>
      </c>
      <c r="G2797" s="534">
        <v>27880</v>
      </c>
      <c r="H2797" s="533">
        <v>3</v>
      </c>
      <c r="I2797" s="532" t="s">
        <v>409</v>
      </c>
      <c r="J2797" s="532" t="s">
        <v>3058</v>
      </c>
      <c r="K2797" s="535">
        <v>50077.65</v>
      </c>
      <c r="L2797" s="536"/>
      <c r="M2797" s="537" t="s">
        <v>174</v>
      </c>
      <c r="N2797" s="537" t="s">
        <v>186</v>
      </c>
      <c r="O2797" s="538">
        <f t="shared" ref="O2797:O2802" si="45">+K2797*0.666666666666667</f>
        <v>33385.100000000013</v>
      </c>
    </row>
    <row r="2798" spans="1:15" s="225" customFormat="1" ht="31.5">
      <c r="A2798" s="532" t="s">
        <v>406</v>
      </c>
      <c r="B2798" s="533">
        <v>353</v>
      </c>
      <c r="C2798" s="532" t="s">
        <v>410</v>
      </c>
      <c r="D2798" s="532" t="s">
        <v>469</v>
      </c>
      <c r="E2798" s="533">
        <v>3530012</v>
      </c>
      <c r="F2798" s="533">
        <v>638</v>
      </c>
      <c r="G2798" s="534">
        <v>27880</v>
      </c>
      <c r="H2798" s="539"/>
      <c r="I2798" s="532" t="s">
        <v>409</v>
      </c>
      <c r="J2798" s="532" t="s">
        <v>1744</v>
      </c>
      <c r="K2798" s="535">
        <v>19051.98</v>
      </c>
      <c r="L2798" s="536"/>
      <c r="M2798" s="537" t="s">
        <v>174</v>
      </c>
      <c r="N2798" s="537" t="s">
        <v>186</v>
      </c>
      <c r="O2798" s="538">
        <f t="shared" si="45"/>
        <v>12701.320000000005</v>
      </c>
    </row>
    <row r="2799" spans="1:15" s="225" customFormat="1" ht="31.5">
      <c r="A2799" s="532" t="s">
        <v>406</v>
      </c>
      <c r="B2799" s="533">
        <v>353</v>
      </c>
      <c r="C2799" s="532" t="s">
        <v>410</v>
      </c>
      <c r="D2799" s="532" t="s">
        <v>469</v>
      </c>
      <c r="E2799" s="533">
        <v>3530012</v>
      </c>
      <c r="F2799" s="533">
        <v>639</v>
      </c>
      <c r="G2799" s="534">
        <v>27880</v>
      </c>
      <c r="H2799" s="539"/>
      <c r="I2799" s="532" t="s">
        <v>409</v>
      </c>
      <c r="J2799" s="532" t="s">
        <v>1918</v>
      </c>
      <c r="K2799" s="535">
        <v>3840.75</v>
      </c>
      <c r="L2799" s="536"/>
      <c r="M2799" s="537" t="s">
        <v>174</v>
      </c>
      <c r="N2799" s="537" t="s">
        <v>186</v>
      </c>
      <c r="O2799" s="538">
        <f t="shared" si="45"/>
        <v>2560.5000000000014</v>
      </c>
    </row>
    <row r="2800" spans="1:15" s="225" customFormat="1" ht="31.5">
      <c r="A2800" s="532" t="s">
        <v>406</v>
      </c>
      <c r="B2800" s="533">
        <v>353</v>
      </c>
      <c r="C2800" s="532" t="s">
        <v>410</v>
      </c>
      <c r="D2800" s="532" t="s">
        <v>469</v>
      </c>
      <c r="E2800" s="533">
        <v>3530012</v>
      </c>
      <c r="F2800" s="533">
        <v>642</v>
      </c>
      <c r="G2800" s="534">
        <v>27880</v>
      </c>
      <c r="H2800" s="540"/>
      <c r="I2800" s="532" t="s">
        <v>409</v>
      </c>
      <c r="J2800" s="532" t="s">
        <v>1749</v>
      </c>
      <c r="K2800" s="535">
        <v>25475.27</v>
      </c>
      <c r="L2800" s="536"/>
      <c r="M2800" s="537" t="s">
        <v>174</v>
      </c>
      <c r="N2800" s="537" t="s">
        <v>186</v>
      </c>
      <c r="O2800" s="538">
        <f t="shared" si="45"/>
        <v>16983.51333333334</v>
      </c>
    </row>
    <row r="2801" spans="1:15" s="225" customFormat="1" ht="31.5">
      <c r="A2801" s="532" t="s">
        <v>406</v>
      </c>
      <c r="B2801" s="533">
        <v>353</v>
      </c>
      <c r="C2801" s="532" t="s">
        <v>410</v>
      </c>
      <c r="D2801" s="532" t="s">
        <v>469</v>
      </c>
      <c r="E2801" s="533">
        <v>3530012</v>
      </c>
      <c r="F2801" s="533">
        <v>643</v>
      </c>
      <c r="G2801" s="534">
        <v>27880</v>
      </c>
      <c r="H2801" s="542">
        <v>3</v>
      </c>
      <c r="I2801" s="532" t="s">
        <v>409</v>
      </c>
      <c r="J2801" s="532" t="s">
        <v>3059</v>
      </c>
      <c r="K2801" s="535">
        <v>5692.58</v>
      </c>
      <c r="L2801" s="536"/>
      <c r="M2801" s="537" t="s">
        <v>174</v>
      </c>
      <c r="N2801" s="537" t="s">
        <v>186</v>
      </c>
      <c r="O2801" s="538">
        <f t="shared" si="45"/>
        <v>3795.0533333333351</v>
      </c>
    </row>
    <row r="2802" spans="1:15" s="225" customFormat="1" ht="31.5">
      <c r="A2802" s="532" t="s">
        <v>406</v>
      </c>
      <c r="B2802" s="533">
        <v>353</v>
      </c>
      <c r="C2802" s="532" t="s">
        <v>410</v>
      </c>
      <c r="D2802" s="532" t="s">
        <v>469</v>
      </c>
      <c r="E2802" s="533">
        <v>3530012</v>
      </c>
      <c r="F2802" s="533">
        <v>644</v>
      </c>
      <c r="G2802" s="534">
        <v>27880</v>
      </c>
      <c r="H2802" s="533">
        <v>18</v>
      </c>
      <c r="I2802" s="532" t="s">
        <v>409</v>
      </c>
      <c r="J2802" s="532" t="s">
        <v>3060</v>
      </c>
      <c r="K2802" s="535">
        <v>9109.07</v>
      </c>
      <c r="L2802" s="536"/>
      <c r="M2802" s="537" t="s">
        <v>174</v>
      </c>
      <c r="N2802" s="537" t="s">
        <v>186</v>
      </c>
      <c r="O2802" s="538">
        <f t="shared" si="45"/>
        <v>6072.7133333333359</v>
      </c>
    </row>
    <row r="2803" spans="1:15" s="225" customFormat="1" ht="47.25">
      <c r="A2803" s="532" t="s">
        <v>406</v>
      </c>
      <c r="B2803" s="533">
        <v>353</v>
      </c>
      <c r="C2803" s="532" t="s">
        <v>410</v>
      </c>
      <c r="D2803" s="532" t="s">
        <v>470</v>
      </c>
      <c r="E2803" s="533">
        <v>3530013</v>
      </c>
      <c r="F2803" s="533">
        <v>656</v>
      </c>
      <c r="G2803" s="534">
        <v>26542</v>
      </c>
      <c r="H2803" s="539"/>
      <c r="I2803" s="532" t="s">
        <v>409</v>
      </c>
      <c r="J2803" s="532" t="s">
        <v>3061</v>
      </c>
      <c r="K2803" s="535">
        <v>60039.37</v>
      </c>
      <c r="L2803" s="545">
        <f t="shared" ref="L2803:L2866" si="46">K2803</f>
        <v>60039.37</v>
      </c>
      <c r="M2803" s="537" t="s">
        <v>138</v>
      </c>
      <c r="N2803" s="537" t="s">
        <v>186</v>
      </c>
      <c r="O2803" s="538">
        <f t="shared" ref="O2803:O2866" si="47">IF(L2803&lt;&gt;0,11.5/24*L2803,K2803)</f>
        <v>28768.86479166667</v>
      </c>
    </row>
    <row r="2804" spans="1:15" s="225" customFormat="1" ht="47.25">
      <c r="A2804" s="532" t="s">
        <v>406</v>
      </c>
      <c r="B2804" s="533">
        <v>353</v>
      </c>
      <c r="C2804" s="532" t="s">
        <v>410</v>
      </c>
      <c r="D2804" s="532" t="s">
        <v>470</v>
      </c>
      <c r="E2804" s="533">
        <v>3530013</v>
      </c>
      <c r="F2804" s="533">
        <v>657</v>
      </c>
      <c r="G2804" s="534">
        <v>26542</v>
      </c>
      <c r="H2804" s="539"/>
      <c r="I2804" s="532" t="s">
        <v>409</v>
      </c>
      <c r="J2804" s="532" t="s">
        <v>3062</v>
      </c>
      <c r="K2804" s="535">
        <v>1616.11</v>
      </c>
      <c r="L2804" s="545">
        <f t="shared" si="46"/>
        <v>1616.11</v>
      </c>
      <c r="M2804" s="537" t="s">
        <v>138</v>
      </c>
      <c r="N2804" s="537" t="s">
        <v>186</v>
      </c>
      <c r="O2804" s="538">
        <f t="shared" si="47"/>
        <v>774.38604166666664</v>
      </c>
    </row>
    <row r="2805" spans="1:15" s="225" customFormat="1" ht="47.25">
      <c r="A2805" s="532" t="s">
        <v>406</v>
      </c>
      <c r="B2805" s="533">
        <v>353</v>
      </c>
      <c r="C2805" s="532" t="s">
        <v>410</v>
      </c>
      <c r="D2805" s="532" t="s">
        <v>470</v>
      </c>
      <c r="E2805" s="533">
        <v>3530013</v>
      </c>
      <c r="F2805" s="533">
        <v>658</v>
      </c>
      <c r="G2805" s="534">
        <v>26542</v>
      </c>
      <c r="H2805" s="539"/>
      <c r="I2805" s="532" t="s">
        <v>409</v>
      </c>
      <c r="J2805" s="532" t="s">
        <v>3063</v>
      </c>
      <c r="K2805" s="535">
        <v>353.05</v>
      </c>
      <c r="L2805" s="545">
        <f t="shared" si="46"/>
        <v>353.05</v>
      </c>
      <c r="M2805" s="537" t="s">
        <v>138</v>
      </c>
      <c r="N2805" s="537" t="s">
        <v>186</v>
      </c>
      <c r="O2805" s="538">
        <f t="shared" si="47"/>
        <v>169.16979166666667</v>
      </c>
    </row>
    <row r="2806" spans="1:15" s="225" customFormat="1" ht="47.25">
      <c r="A2806" s="532" t="s">
        <v>406</v>
      </c>
      <c r="B2806" s="533">
        <v>353</v>
      </c>
      <c r="C2806" s="532" t="s">
        <v>410</v>
      </c>
      <c r="D2806" s="532" t="s">
        <v>470</v>
      </c>
      <c r="E2806" s="533">
        <v>3530013</v>
      </c>
      <c r="F2806" s="533">
        <v>659</v>
      </c>
      <c r="G2806" s="534">
        <v>26542</v>
      </c>
      <c r="H2806" s="539"/>
      <c r="I2806" s="532" t="s">
        <v>409</v>
      </c>
      <c r="J2806" s="532" t="s">
        <v>3064</v>
      </c>
      <c r="K2806" s="535">
        <v>433.59</v>
      </c>
      <c r="L2806" s="545">
        <f t="shared" si="46"/>
        <v>433.59</v>
      </c>
      <c r="M2806" s="537" t="s">
        <v>138</v>
      </c>
      <c r="N2806" s="537" t="s">
        <v>186</v>
      </c>
      <c r="O2806" s="538">
        <f t="shared" si="47"/>
        <v>207.761875</v>
      </c>
    </row>
    <row r="2807" spans="1:15" s="225" customFormat="1" ht="47.25">
      <c r="A2807" s="532" t="s">
        <v>406</v>
      </c>
      <c r="B2807" s="533">
        <v>353</v>
      </c>
      <c r="C2807" s="532" t="s">
        <v>410</v>
      </c>
      <c r="D2807" s="532" t="s">
        <v>470</v>
      </c>
      <c r="E2807" s="533">
        <v>3530013</v>
      </c>
      <c r="F2807" s="533">
        <v>660</v>
      </c>
      <c r="G2807" s="534">
        <v>26542</v>
      </c>
      <c r="H2807" s="539"/>
      <c r="I2807" s="532" t="s">
        <v>409</v>
      </c>
      <c r="J2807" s="532" t="s">
        <v>3065</v>
      </c>
      <c r="K2807" s="535">
        <v>1834.05</v>
      </c>
      <c r="L2807" s="545">
        <f t="shared" si="46"/>
        <v>1834.05</v>
      </c>
      <c r="M2807" s="537" t="s">
        <v>138</v>
      </c>
      <c r="N2807" s="537" t="s">
        <v>186</v>
      </c>
      <c r="O2807" s="538">
        <f t="shared" si="47"/>
        <v>878.81562500000007</v>
      </c>
    </row>
    <row r="2808" spans="1:15" s="225" customFormat="1" ht="47.25">
      <c r="A2808" s="532" t="s">
        <v>406</v>
      </c>
      <c r="B2808" s="533">
        <v>353</v>
      </c>
      <c r="C2808" s="532" t="s">
        <v>410</v>
      </c>
      <c r="D2808" s="532" t="s">
        <v>470</v>
      </c>
      <c r="E2808" s="533">
        <v>3530013</v>
      </c>
      <c r="F2808" s="533">
        <v>661</v>
      </c>
      <c r="G2808" s="534">
        <v>26542</v>
      </c>
      <c r="H2808" s="542">
        <v>8</v>
      </c>
      <c r="I2808" s="532" t="s">
        <v>409</v>
      </c>
      <c r="J2808" s="532" t="s">
        <v>3066</v>
      </c>
      <c r="K2808" s="535">
        <v>11506.24</v>
      </c>
      <c r="L2808" s="545">
        <f t="shared" si="46"/>
        <v>11506.24</v>
      </c>
      <c r="M2808" s="537" t="s">
        <v>138</v>
      </c>
      <c r="N2808" s="537" t="s">
        <v>186</v>
      </c>
      <c r="O2808" s="538">
        <f t="shared" si="47"/>
        <v>5513.4066666666668</v>
      </c>
    </row>
    <row r="2809" spans="1:15" s="225" customFormat="1" ht="47.25">
      <c r="A2809" s="532" t="s">
        <v>406</v>
      </c>
      <c r="B2809" s="533">
        <v>353</v>
      </c>
      <c r="C2809" s="532" t="s">
        <v>410</v>
      </c>
      <c r="D2809" s="532" t="s">
        <v>470</v>
      </c>
      <c r="E2809" s="533">
        <v>3530013</v>
      </c>
      <c r="F2809" s="533">
        <v>662</v>
      </c>
      <c r="G2809" s="534">
        <v>26176</v>
      </c>
      <c r="H2809" s="539"/>
      <c r="I2809" s="532" t="s">
        <v>409</v>
      </c>
      <c r="J2809" s="532" t="s">
        <v>1701</v>
      </c>
      <c r="K2809" s="535">
        <v>414.63</v>
      </c>
      <c r="L2809" s="545">
        <f t="shared" si="46"/>
        <v>414.63</v>
      </c>
      <c r="M2809" s="537" t="s">
        <v>138</v>
      </c>
      <c r="N2809" s="537" t="s">
        <v>186</v>
      </c>
      <c r="O2809" s="538">
        <f t="shared" si="47"/>
        <v>198.676875</v>
      </c>
    </row>
    <row r="2810" spans="1:15" s="225" customFormat="1" ht="47.25">
      <c r="A2810" s="532" t="s">
        <v>406</v>
      </c>
      <c r="B2810" s="533">
        <v>353</v>
      </c>
      <c r="C2810" s="532" t="s">
        <v>410</v>
      </c>
      <c r="D2810" s="532" t="s">
        <v>470</v>
      </c>
      <c r="E2810" s="533">
        <v>3530013</v>
      </c>
      <c r="F2810" s="533">
        <v>663</v>
      </c>
      <c r="G2810" s="534">
        <v>26176</v>
      </c>
      <c r="H2810" s="543"/>
      <c r="I2810" s="532" t="s">
        <v>409</v>
      </c>
      <c r="J2810" s="532" t="s">
        <v>3067</v>
      </c>
      <c r="K2810" s="535">
        <v>670.21</v>
      </c>
      <c r="L2810" s="545">
        <f t="shared" si="46"/>
        <v>670.21</v>
      </c>
      <c r="M2810" s="537" t="s">
        <v>138</v>
      </c>
      <c r="N2810" s="537" t="s">
        <v>186</v>
      </c>
      <c r="O2810" s="538">
        <f t="shared" si="47"/>
        <v>321.14229166666672</v>
      </c>
    </row>
    <row r="2811" spans="1:15" s="225" customFormat="1" ht="47.25">
      <c r="A2811" s="532" t="s">
        <v>406</v>
      </c>
      <c r="B2811" s="533">
        <v>353</v>
      </c>
      <c r="C2811" s="532" t="s">
        <v>410</v>
      </c>
      <c r="D2811" s="532" t="s">
        <v>470</v>
      </c>
      <c r="E2811" s="533">
        <v>3530013</v>
      </c>
      <c r="F2811" s="533">
        <v>664</v>
      </c>
      <c r="G2811" s="534">
        <v>26176</v>
      </c>
      <c r="H2811" s="543"/>
      <c r="I2811" s="532" t="s">
        <v>409</v>
      </c>
      <c r="J2811" s="532" t="s">
        <v>3068</v>
      </c>
      <c r="K2811" s="535">
        <v>2391.5500000000002</v>
      </c>
      <c r="L2811" s="545">
        <f t="shared" si="46"/>
        <v>2391.5500000000002</v>
      </c>
      <c r="M2811" s="537" t="s">
        <v>138</v>
      </c>
      <c r="N2811" s="537" t="s">
        <v>186</v>
      </c>
      <c r="O2811" s="538">
        <f t="shared" si="47"/>
        <v>1145.9510416666667</v>
      </c>
    </row>
    <row r="2812" spans="1:15" s="225" customFormat="1" ht="47.25">
      <c r="A2812" s="532" t="s">
        <v>406</v>
      </c>
      <c r="B2812" s="533">
        <v>353</v>
      </c>
      <c r="C2812" s="532" t="s">
        <v>410</v>
      </c>
      <c r="D2812" s="532" t="s">
        <v>470</v>
      </c>
      <c r="E2812" s="533">
        <v>3530013</v>
      </c>
      <c r="F2812" s="533">
        <v>666</v>
      </c>
      <c r="G2812" s="534">
        <v>26815</v>
      </c>
      <c r="H2812" s="533">
        <v>-2</v>
      </c>
      <c r="I2812" s="532" t="s">
        <v>409</v>
      </c>
      <c r="J2812" s="532" t="s">
        <v>3069</v>
      </c>
      <c r="K2812" s="535">
        <v>-752.31</v>
      </c>
      <c r="L2812" s="545">
        <f t="shared" si="46"/>
        <v>-752.31</v>
      </c>
      <c r="M2812" s="537" t="s">
        <v>138</v>
      </c>
      <c r="N2812" s="537" t="s">
        <v>186</v>
      </c>
      <c r="O2812" s="538">
        <f t="shared" si="47"/>
        <v>-360.481875</v>
      </c>
    </row>
    <row r="2813" spans="1:15" s="225" customFormat="1" ht="47.25">
      <c r="A2813" s="532" t="s">
        <v>406</v>
      </c>
      <c r="B2813" s="533">
        <v>353</v>
      </c>
      <c r="C2813" s="532" t="s">
        <v>410</v>
      </c>
      <c r="D2813" s="532" t="s">
        <v>470</v>
      </c>
      <c r="E2813" s="533">
        <v>3530013</v>
      </c>
      <c r="F2813" s="533">
        <v>667</v>
      </c>
      <c r="G2813" s="534">
        <v>28671</v>
      </c>
      <c r="H2813" s="533">
        <v>-2</v>
      </c>
      <c r="I2813" s="532" t="s">
        <v>409</v>
      </c>
      <c r="J2813" s="532" t="s">
        <v>3070</v>
      </c>
      <c r="K2813" s="535">
        <v>-2914.29</v>
      </c>
      <c r="L2813" s="545">
        <f t="shared" si="46"/>
        <v>-2914.29</v>
      </c>
      <c r="M2813" s="537" t="s">
        <v>138</v>
      </c>
      <c r="N2813" s="537" t="s">
        <v>186</v>
      </c>
      <c r="O2813" s="538">
        <f t="shared" si="47"/>
        <v>-1396.430625</v>
      </c>
    </row>
    <row r="2814" spans="1:15" s="225" customFormat="1" ht="47.25">
      <c r="A2814" s="532" t="s">
        <v>406</v>
      </c>
      <c r="B2814" s="533">
        <v>353</v>
      </c>
      <c r="C2814" s="532" t="s">
        <v>410</v>
      </c>
      <c r="D2814" s="532" t="s">
        <v>470</v>
      </c>
      <c r="E2814" s="533">
        <v>3530013</v>
      </c>
      <c r="F2814" s="533">
        <v>13223</v>
      </c>
      <c r="G2814" s="534">
        <v>39478</v>
      </c>
      <c r="H2814" s="533">
        <v>2</v>
      </c>
      <c r="I2814" s="532" t="s">
        <v>409</v>
      </c>
      <c r="J2814" s="532" t="s">
        <v>3071</v>
      </c>
      <c r="K2814" s="535">
        <v>1743.53</v>
      </c>
      <c r="L2814" s="545">
        <f t="shared" si="46"/>
        <v>1743.53</v>
      </c>
      <c r="M2814" s="537" t="s">
        <v>138</v>
      </c>
      <c r="N2814" s="537" t="s">
        <v>186</v>
      </c>
      <c r="O2814" s="538">
        <f t="shared" si="47"/>
        <v>835.44145833333334</v>
      </c>
    </row>
    <row r="2815" spans="1:15" s="225" customFormat="1" ht="47.25">
      <c r="A2815" s="532" t="s">
        <v>406</v>
      </c>
      <c r="B2815" s="533">
        <v>353</v>
      </c>
      <c r="C2815" s="532" t="s">
        <v>410</v>
      </c>
      <c r="D2815" s="532" t="s">
        <v>470</v>
      </c>
      <c r="E2815" s="533">
        <v>3530013</v>
      </c>
      <c r="F2815" s="533">
        <v>10626</v>
      </c>
      <c r="G2815" s="534">
        <v>37864</v>
      </c>
      <c r="H2815" s="542">
        <v>6</v>
      </c>
      <c r="I2815" s="532" t="s">
        <v>409</v>
      </c>
      <c r="J2815" s="532" t="s">
        <v>3072</v>
      </c>
      <c r="K2815" s="535">
        <v>27457.31</v>
      </c>
      <c r="L2815" s="545">
        <f t="shared" si="46"/>
        <v>27457.31</v>
      </c>
      <c r="M2815" s="537" t="s">
        <v>138</v>
      </c>
      <c r="N2815" s="537" t="s">
        <v>186</v>
      </c>
      <c r="O2815" s="538">
        <f t="shared" si="47"/>
        <v>13156.627708333335</v>
      </c>
    </row>
    <row r="2816" spans="1:15" s="225" customFormat="1" ht="47.25">
      <c r="A2816" s="532" t="s">
        <v>406</v>
      </c>
      <c r="B2816" s="533">
        <v>353</v>
      </c>
      <c r="C2816" s="532" t="s">
        <v>410</v>
      </c>
      <c r="D2816" s="532" t="s">
        <v>470</v>
      </c>
      <c r="E2816" s="533">
        <v>3530013</v>
      </c>
      <c r="F2816" s="533">
        <v>10627</v>
      </c>
      <c r="G2816" s="534">
        <v>37864</v>
      </c>
      <c r="H2816" s="533">
        <v>1</v>
      </c>
      <c r="I2816" s="532" t="s">
        <v>409</v>
      </c>
      <c r="J2816" s="532" t="s">
        <v>3073</v>
      </c>
      <c r="K2816" s="535">
        <v>4576.22</v>
      </c>
      <c r="L2816" s="545">
        <f t="shared" si="46"/>
        <v>4576.22</v>
      </c>
      <c r="M2816" s="537" t="s">
        <v>138</v>
      </c>
      <c r="N2816" s="537" t="s">
        <v>186</v>
      </c>
      <c r="O2816" s="538">
        <f t="shared" si="47"/>
        <v>2192.7720833333337</v>
      </c>
    </row>
    <row r="2817" spans="1:15" s="225" customFormat="1" ht="63">
      <c r="A2817" s="532" t="s">
        <v>406</v>
      </c>
      <c r="B2817" s="533">
        <v>353</v>
      </c>
      <c r="C2817" s="532" t="s">
        <v>410</v>
      </c>
      <c r="D2817" s="532" t="s">
        <v>470</v>
      </c>
      <c r="E2817" s="533">
        <v>3530013</v>
      </c>
      <c r="F2817" s="533">
        <v>10628</v>
      </c>
      <c r="G2817" s="534">
        <v>37864</v>
      </c>
      <c r="H2817" s="533">
        <v>108</v>
      </c>
      <c r="I2817" s="532" t="s">
        <v>409</v>
      </c>
      <c r="J2817" s="532" t="s">
        <v>3074</v>
      </c>
      <c r="K2817" s="535">
        <v>479.55</v>
      </c>
      <c r="L2817" s="545">
        <f t="shared" si="46"/>
        <v>479.55</v>
      </c>
      <c r="M2817" s="537" t="s">
        <v>138</v>
      </c>
      <c r="N2817" s="537" t="s">
        <v>186</v>
      </c>
      <c r="O2817" s="538">
        <f t="shared" si="47"/>
        <v>229.78437500000001</v>
      </c>
    </row>
    <row r="2818" spans="1:15" s="225" customFormat="1" ht="63">
      <c r="A2818" s="532" t="s">
        <v>406</v>
      </c>
      <c r="B2818" s="533">
        <v>353</v>
      </c>
      <c r="C2818" s="532" t="s">
        <v>410</v>
      </c>
      <c r="D2818" s="532" t="s">
        <v>470</v>
      </c>
      <c r="E2818" s="533">
        <v>3530013</v>
      </c>
      <c r="F2818" s="533">
        <v>10629</v>
      </c>
      <c r="G2818" s="534">
        <v>37864</v>
      </c>
      <c r="H2818" s="533">
        <v>5</v>
      </c>
      <c r="I2818" s="532" t="s">
        <v>409</v>
      </c>
      <c r="J2818" s="532" t="s">
        <v>3075</v>
      </c>
      <c r="K2818" s="535">
        <v>31.86</v>
      </c>
      <c r="L2818" s="545">
        <f t="shared" si="46"/>
        <v>31.86</v>
      </c>
      <c r="M2818" s="537" t="s">
        <v>138</v>
      </c>
      <c r="N2818" s="537" t="s">
        <v>186</v>
      </c>
      <c r="O2818" s="538">
        <f t="shared" si="47"/>
        <v>15.266249999999999</v>
      </c>
    </row>
    <row r="2819" spans="1:15" s="225" customFormat="1" ht="63">
      <c r="A2819" s="532" t="s">
        <v>406</v>
      </c>
      <c r="B2819" s="533">
        <v>353</v>
      </c>
      <c r="C2819" s="532" t="s">
        <v>410</v>
      </c>
      <c r="D2819" s="532" t="s">
        <v>470</v>
      </c>
      <c r="E2819" s="533">
        <v>3530013</v>
      </c>
      <c r="F2819" s="533">
        <v>10630</v>
      </c>
      <c r="G2819" s="534">
        <v>37864</v>
      </c>
      <c r="H2819" s="533">
        <v>1</v>
      </c>
      <c r="I2819" s="532" t="s">
        <v>409</v>
      </c>
      <c r="J2819" s="532" t="s">
        <v>3076</v>
      </c>
      <c r="K2819" s="535">
        <v>304.82</v>
      </c>
      <c r="L2819" s="545">
        <f t="shared" si="46"/>
        <v>304.82</v>
      </c>
      <c r="M2819" s="537" t="s">
        <v>138</v>
      </c>
      <c r="N2819" s="537" t="s">
        <v>186</v>
      </c>
      <c r="O2819" s="538">
        <f t="shared" si="47"/>
        <v>146.05958333333334</v>
      </c>
    </row>
    <row r="2820" spans="1:15" s="225" customFormat="1" ht="63">
      <c r="A2820" s="532" t="s">
        <v>406</v>
      </c>
      <c r="B2820" s="533">
        <v>353</v>
      </c>
      <c r="C2820" s="532" t="s">
        <v>410</v>
      </c>
      <c r="D2820" s="532" t="s">
        <v>470</v>
      </c>
      <c r="E2820" s="533">
        <v>3530013</v>
      </c>
      <c r="F2820" s="533">
        <v>10631</v>
      </c>
      <c r="G2820" s="534">
        <v>37864</v>
      </c>
      <c r="H2820" s="533">
        <v>15</v>
      </c>
      <c r="I2820" s="532" t="s">
        <v>409</v>
      </c>
      <c r="J2820" s="532" t="s">
        <v>3077</v>
      </c>
      <c r="K2820" s="535">
        <v>910.4</v>
      </c>
      <c r="L2820" s="545">
        <f t="shared" si="46"/>
        <v>910.4</v>
      </c>
      <c r="M2820" s="537" t="s">
        <v>138</v>
      </c>
      <c r="N2820" s="537" t="s">
        <v>186</v>
      </c>
      <c r="O2820" s="538">
        <f t="shared" si="47"/>
        <v>436.23333333333335</v>
      </c>
    </row>
    <row r="2821" spans="1:15" s="225" customFormat="1" ht="47.25">
      <c r="A2821" s="532" t="s">
        <v>406</v>
      </c>
      <c r="B2821" s="533">
        <v>353</v>
      </c>
      <c r="C2821" s="532" t="s">
        <v>410</v>
      </c>
      <c r="D2821" s="532" t="s">
        <v>470</v>
      </c>
      <c r="E2821" s="533">
        <v>3530013</v>
      </c>
      <c r="F2821" s="533">
        <v>10632</v>
      </c>
      <c r="G2821" s="534">
        <v>37864</v>
      </c>
      <c r="H2821" s="533">
        <v>1</v>
      </c>
      <c r="I2821" s="532" t="s">
        <v>409</v>
      </c>
      <c r="J2821" s="532" t="s">
        <v>3078</v>
      </c>
      <c r="K2821" s="535">
        <v>547.08000000000004</v>
      </c>
      <c r="L2821" s="545">
        <f t="shared" si="46"/>
        <v>547.08000000000004</v>
      </c>
      <c r="M2821" s="537" t="s">
        <v>138</v>
      </c>
      <c r="N2821" s="537" t="s">
        <v>186</v>
      </c>
      <c r="O2821" s="538">
        <f t="shared" si="47"/>
        <v>262.14250000000004</v>
      </c>
    </row>
    <row r="2822" spans="1:15" s="225" customFormat="1" ht="78.75">
      <c r="A2822" s="532" t="s">
        <v>406</v>
      </c>
      <c r="B2822" s="533">
        <v>353</v>
      </c>
      <c r="C2822" s="532" t="s">
        <v>410</v>
      </c>
      <c r="D2822" s="532" t="s">
        <v>470</v>
      </c>
      <c r="E2822" s="533">
        <v>3530013</v>
      </c>
      <c r="F2822" s="533">
        <v>10633</v>
      </c>
      <c r="G2822" s="534">
        <v>37864</v>
      </c>
      <c r="H2822" s="533">
        <v>1</v>
      </c>
      <c r="I2822" s="532" t="s">
        <v>409</v>
      </c>
      <c r="J2822" s="532" t="s">
        <v>3079</v>
      </c>
      <c r="K2822" s="535">
        <v>1443.55</v>
      </c>
      <c r="L2822" s="545">
        <f t="shared" si="46"/>
        <v>1443.55</v>
      </c>
      <c r="M2822" s="537" t="s">
        <v>138</v>
      </c>
      <c r="N2822" s="537" t="s">
        <v>186</v>
      </c>
      <c r="O2822" s="538">
        <f t="shared" si="47"/>
        <v>691.7010416666667</v>
      </c>
    </row>
    <row r="2823" spans="1:15" s="225" customFormat="1" ht="63">
      <c r="A2823" s="532" t="s">
        <v>406</v>
      </c>
      <c r="B2823" s="533">
        <v>353</v>
      </c>
      <c r="C2823" s="532" t="s">
        <v>410</v>
      </c>
      <c r="D2823" s="532" t="s">
        <v>470</v>
      </c>
      <c r="E2823" s="533">
        <v>3530013</v>
      </c>
      <c r="F2823" s="533">
        <v>10634</v>
      </c>
      <c r="G2823" s="534">
        <v>37864</v>
      </c>
      <c r="H2823" s="539"/>
      <c r="I2823" s="532" t="s">
        <v>409</v>
      </c>
      <c r="J2823" s="532" t="s">
        <v>3080</v>
      </c>
      <c r="K2823" s="535">
        <v>8167.68</v>
      </c>
      <c r="L2823" s="545">
        <f t="shared" si="46"/>
        <v>8167.68</v>
      </c>
      <c r="M2823" s="537" t="s">
        <v>138</v>
      </c>
      <c r="N2823" s="537" t="s">
        <v>186</v>
      </c>
      <c r="O2823" s="538">
        <f t="shared" si="47"/>
        <v>3913.6800000000003</v>
      </c>
    </row>
    <row r="2824" spans="1:15" s="225" customFormat="1" ht="78.75">
      <c r="A2824" s="532" t="s">
        <v>406</v>
      </c>
      <c r="B2824" s="533">
        <v>353</v>
      </c>
      <c r="C2824" s="532" t="s">
        <v>410</v>
      </c>
      <c r="D2824" s="532" t="s">
        <v>470</v>
      </c>
      <c r="E2824" s="533">
        <v>3530013</v>
      </c>
      <c r="F2824" s="533">
        <v>10635</v>
      </c>
      <c r="G2824" s="534">
        <v>37864</v>
      </c>
      <c r="H2824" s="533">
        <v>5</v>
      </c>
      <c r="I2824" s="532" t="s">
        <v>409</v>
      </c>
      <c r="J2824" s="532" t="s">
        <v>3081</v>
      </c>
      <c r="K2824" s="535">
        <v>546.77</v>
      </c>
      <c r="L2824" s="545">
        <f t="shared" si="46"/>
        <v>546.77</v>
      </c>
      <c r="M2824" s="537" t="s">
        <v>138</v>
      </c>
      <c r="N2824" s="537" t="s">
        <v>186</v>
      </c>
      <c r="O2824" s="538">
        <f t="shared" si="47"/>
        <v>261.99395833333335</v>
      </c>
    </row>
    <row r="2825" spans="1:15" s="225" customFormat="1" ht="47.25">
      <c r="A2825" s="532" t="s">
        <v>406</v>
      </c>
      <c r="B2825" s="533">
        <v>353</v>
      </c>
      <c r="C2825" s="532" t="s">
        <v>410</v>
      </c>
      <c r="D2825" s="532" t="s">
        <v>470</v>
      </c>
      <c r="E2825" s="533">
        <v>3530013</v>
      </c>
      <c r="F2825" s="533">
        <v>10636</v>
      </c>
      <c r="G2825" s="534">
        <v>37864</v>
      </c>
      <c r="H2825" s="533">
        <v>5</v>
      </c>
      <c r="I2825" s="532" t="s">
        <v>409</v>
      </c>
      <c r="J2825" s="532" t="s">
        <v>3082</v>
      </c>
      <c r="K2825" s="535">
        <v>4473.2299999999996</v>
      </c>
      <c r="L2825" s="545">
        <f t="shared" si="46"/>
        <v>4473.2299999999996</v>
      </c>
      <c r="M2825" s="537" t="s">
        <v>138</v>
      </c>
      <c r="N2825" s="537" t="s">
        <v>186</v>
      </c>
      <c r="O2825" s="538">
        <f t="shared" si="47"/>
        <v>2143.422708333333</v>
      </c>
    </row>
    <row r="2826" spans="1:15" s="225" customFormat="1" ht="78.75">
      <c r="A2826" s="532" t="s">
        <v>406</v>
      </c>
      <c r="B2826" s="533">
        <v>353</v>
      </c>
      <c r="C2826" s="532" t="s">
        <v>410</v>
      </c>
      <c r="D2826" s="532" t="s">
        <v>470</v>
      </c>
      <c r="E2826" s="533">
        <v>3530013</v>
      </c>
      <c r="F2826" s="533">
        <v>10637</v>
      </c>
      <c r="G2826" s="534">
        <v>37864</v>
      </c>
      <c r="H2826" s="533">
        <v>5</v>
      </c>
      <c r="I2826" s="532" t="s">
        <v>409</v>
      </c>
      <c r="J2826" s="532" t="s">
        <v>3083</v>
      </c>
      <c r="K2826" s="535">
        <v>997.63</v>
      </c>
      <c r="L2826" s="545">
        <f t="shared" si="46"/>
        <v>997.63</v>
      </c>
      <c r="M2826" s="537" t="s">
        <v>138</v>
      </c>
      <c r="N2826" s="537" t="s">
        <v>186</v>
      </c>
      <c r="O2826" s="538">
        <f t="shared" si="47"/>
        <v>478.03104166666668</v>
      </c>
    </row>
    <row r="2827" spans="1:15" s="225" customFormat="1" ht="78.75">
      <c r="A2827" s="532" t="s">
        <v>406</v>
      </c>
      <c r="B2827" s="533">
        <v>353</v>
      </c>
      <c r="C2827" s="532" t="s">
        <v>410</v>
      </c>
      <c r="D2827" s="532" t="s">
        <v>470</v>
      </c>
      <c r="E2827" s="533">
        <v>3530013</v>
      </c>
      <c r="F2827" s="533">
        <v>10638</v>
      </c>
      <c r="G2827" s="534">
        <v>37864</v>
      </c>
      <c r="H2827" s="533">
        <v>1</v>
      </c>
      <c r="I2827" s="532" t="s">
        <v>409</v>
      </c>
      <c r="J2827" s="532" t="s">
        <v>3084</v>
      </c>
      <c r="K2827" s="535">
        <v>238.14</v>
      </c>
      <c r="L2827" s="545">
        <f t="shared" si="46"/>
        <v>238.14</v>
      </c>
      <c r="M2827" s="537" t="s">
        <v>138</v>
      </c>
      <c r="N2827" s="537" t="s">
        <v>186</v>
      </c>
      <c r="O2827" s="538">
        <f t="shared" si="47"/>
        <v>114.10875</v>
      </c>
    </row>
    <row r="2828" spans="1:15" s="225" customFormat="1" ht="78.75">
      <c r="A2828" s="532" t="s">
        <v>406</v>
      </c>
      <c r="B2828" s="533">
        <v>353</v>
      </c>
      <c r="C2828" s="532" t="s">
        <v>410</v>
      </c>
      <c r="D2828" s="532" t="s">
        <v>470</v>
      </c>
      <c r="E2828" s="533">
        <v>3530013</v>
      </c>
      <c r="F2828" s="533">
        <v>10639</v>
      </c>
      <c r="G2828" s="534">
        <v>37864</v>
      </c>
      <c r="H2828" s="542">
        <v>10</v>
      </c>
      <c r="I2828" s="532" t="s">
        <v>409</v>
      </c>
      <c r="J2828" s="532" t="s">
        <v>3085</v>
      </c>
      <c r="K2828" s="535">
        <v>38360.42</v>
      </c>
      <c r="L2828" s="545">
        <f t="shared" si="46"/>
        <v>38360.42</v>
      </c>
      <c r="M2828" s="537" t="s">
        <v>138</v>
      </c>
      <c r="N2828" s="537" t="s">
        <v>186</v>
      </c>
      <c r="O2828" s="538">
        <f t="shared" si="47"/>
        <v>18381.034583333334</v>
      </c>
    </row>
    <row r="2829" spans="1:15" s="225" customFormat="1" ht="78.75">
      <c r="A2829" s="532" t="s">
        <v>406</v>
      </c>
      <c r="B2829" s="533">
        <v>353</v>
      </c>
      <c r="C2829" s="532" t="s">
        <v>410</v>
      </c>
      <c r="D2829" s="532" t="s">
        <v>470</v>
      </c>
      <c r="E2829" s="533">
        <v>3530013</v>
      </c>
      <c r="F2829" s="533">
        <v>10640</v>
      </c>
      <c r="G2829" s="534">
        <v>37864</v>
      </c>
      <c r="H2829" s="533">
        <v>5</v>
      </c>
      <c r="I2829" s="532" t="s">
        <v>409</v>
      </c>
      <c r="J2829" s="532" t="s">
        <v>3086</v>
      </c>
      <c r="K2829" s="535">
        <v>23685.63</v>
      </c>
      <c r="L2829" s="545">
        <f t="shared" si="46"/>
        <v>23685.63</v>
      </c>
      <c r="M2829" s="537" t="s">
        <v>138</v>
      </c>
      <c r="N2829" s="537" t="s">
        <v>186</v>
      </c>
      <c r="O2829" s="538">
        <f t="shared" si="47"/>
        <v>11349.364375000001</v>
      </c>
    </row>
    <row r="2830" spans="1:15" s="225" customFormat="1" ht="78.75">
      <c r="A2830" s="532" t="s">
        <v>406</v>
      </c>
      <c r="B2830" s="533">
        <v>353</v>
      </c>
      <c r="C2830" s="532" t="s">
        <v>410</v>
      </c>
      <c r="D2830" s="532" t="s">
        <v>470</v>
      </c>
      <c r="E2830" s="533">
        <v>3530013</v>
      </c>
      <c r="F2830" s="533">
        <v>10641</v>
      </c>
      <c r="G2830" s="534">
        <v>37864</v>
      </c>
      <c r="H2830" s="533">
        <v>4</v>
      </c>
      <c r="I2830" s="532" t="s">
        <v>409</v>
      </c>
      <c r="J2830" s="532" t="s">
        <v>3087</v>
      </c>
      <c r="K2830" s="535">
        <v>22295.38</v>
      </c>
      <c r="L2830" s="545">
        <f t="shared" si="46"/>
        <v>22295.38</v>
      </c>
      <c r="M2830" s="537" t="s">
        <v>138</v>
      </c>
      <c r="N2830" s="537" t="s">
        <v>186</v>
      </c>
      <c r="O2830" s="538">
        <f t="shared" si="47"/>
        <v>10683.202916666667</v>
      </c>
    </row>
    <row r="2831" spans="1:15" s="225" customFormat="1" ht="63">
      <c r="A2831" s="532" t="s">
        <v>406</v>
      </c>
      <c r="B2831" s="533">
        <v>353</v>
      </c>
      <c r="C2831" s="532" t="s">
        <v>410</v>
      </c>
      <c r="D2831" s="532" t="s">
        <v>470</v>
      </c>
      <c r="E2831" s="533">
        <v>3530013</v>
      </c>
      <c r="F2831" s="533">
        <v>10642</v>
      </c>
      <c r="G2831" s="534">
        <v>37864</v>
      </c>
      <c r="H2831" s="539"/>
      <c r="I2831" s="532" t="s">
        <v>409</v>
      </c>
      <c r="J2831" s="532" t="s">
        <v>3088</v>
      </c>
      <c r="K2831" s="535">
        <v>4541.46</v>
      </c>
      <c r="L2831" s="545">
        <f t="shared" si="46"/>
        <v>4541.46</v>
      </c>
      <c r="M2831" s="537" t="s">
        <v>138</v>
      </c>
      <c r="N2831" s="537" t="s">
        <v>186</v>
      </c>
      <c r="O2831" s="538">
        <f t="shared" si="47"/>
        <v>2176.11625</v>
      </c>
    </row>
    <row r="2832" spans="1:15" s="225" customFormat="1" ht="47.25">
      <c r="A2832" s="532" t="s">
        <v>406</v>
      </c>
      <c r="B2832" s="533">
        <v>353</v>
      </c>
      <c r="C2832" s="532" t="s">
        <v>410</v>
      </c>
      <c r="D2832" s="532" t="s">
        <v>470</v>
      </c>
      <c r="E2832" s="533">
        <v>3530013</v>
      </c>
      <c r="F2832" s="533">
        <v>11996</v>
      </c>
      <c r="G2832" s="534">
        <v>38595</v>
      </c>
      <c r="H2832" s="533">
        <v>1</v>
      </c>
      <c r="I2832" s="532" t="s">
        <v>409</v>
      </c>
      <c r="J2832" s="532" t="s">
        <v>3089</v>
      </c>
      <c r="K2832" s="535">
        <v>2291.81</v>
      </c>
      <c r="L2832" s="545">
        <f t="shared" si="46"/>
        <v>2291.81</v>
      </c>
      <c r="M2832" s="537" t="s">
        <v>138</v>
      </c>
      <c r="N2832" s="537" t="s">
        <v>186</v>
      </c>
      <c r="O2832" s="538">
        <f t="shared" si="47"/>
        <v>1098.1589583333334</v>
      </c>
    </row>
    <row r="2833" spans="1:15" s="225" customFormat="1" ht="47.25">
      <c r="A2833" s="532" t="s">
        <v>406</v>
      </c>
      <c r="B2833" s="533">
        <v>353</v>
      </c>
      <c r="C2833" s="532" t="s">
        <v>410</v>
      </c>
      <c r="D2833" s="532" t="s">
        <v>470</v>
      </c>
      <c r="E2833" s="533">
        <v>3530013</v>
      </c>
      <c r="F2833" s="533">
        <v>11997</v>
      </c>
      <c r="G2833" s="534">
        <v>38595</v>
      </c>
      <c r="H2833" s="533">
        <v>6</v>
      </c>
      <c r="I2833" s="532" t="s">
        <v>409</v>
      </c>
      <c r="J2833" s="532" t="s">
        <v>3090</v>
      </c>
      <c r="K2833" s="535">
        <v>1729.95</v>
      </c>
      <c r="L2833" s="545">
        <f t="shared" si="46"/>
        <v>1729.95</v>
      </c>
      <c r="M2833" s="537" t="s">
        <v>138</v>
      </c>
      <c r="N2833" s="537" t="s">
        <v>186</v>
      </c>
      <c r="O2833" s="538">
        <f t="shared" si="47"/>
        <v>828.93437500000005</v>
      </c>
    </row>
    <row r="2834" spans="1:15" s="225" customFormat="1" ht="63">
      <c r="A2834" s="532" t="s">
        <v>406</v>
      </c>
      <c r="B2834" s="533">
        <v>353</v>
      </c>
      <c r="C2834" s="532" t="s">
        <v>410</v>
      </c>
      <c r="D2834" s="532" t="s">
        <v>470</v>
      </c>
      <c r="E2834" s="533">
        <v>3530013</v>
      </c>
      <c r="F2834" s="533">
        <v>10623</v>
      </c>
      <c r="G2834" s="534">
        <v>37864</v>
      </c>
      <c r="H2834" s="533">
        <v>1</v>
      </c>
      <c r="I2834" s="532" t="s">
        <v>409</v>
      </c>
      <c r="J2834" s="532" t="s">
        <v>3091</v>
      </c>
      <c r="K2834" s="535">
        <v>817.41</v>
      </c>
      <c r="L2834" s="545">
        <f t="shared" si="46"/>
        <v>817.41</v>
      </c>
      <c r="M2834" s="537" t="s">
        <v>138</v>
      </c>
      <c r="N2834" s="537" t="s">
        <v>186</v>
      </c>
      <c r="O2834" s="538">
        <f t="shared" si="47"/>
        <v>391.67562500000003</v>
      </c>
    </row>
    <row r="2835" spans="1:15" s="225" customFormat="1" ht="63">
      <c r="A2835" s="532" t="s">
        <v>406</v>
      </c>
      <c r="B2835" s="533">
        <v>353</v>
      </c>
      <c r="C2835" s="532" t="s">
        <v>410</v>
      </c>
      <c r="D2835" s="532" t="s">
        <v>470</v>
      </c>
      <c r="E2835" s="533">
        <v>3530013</v>
      </c>
      <c r="F2835" s="533">
        <v>10624</v>
      </c>
      <c r="G2835" s="534">
        <v>37864</v>
      </c>
      <c r="H2835" s="541">
        <v>1</v>
      </c>
      <c r="I2835" s="532" t="s">
        <v>409</v>
      </c>
      <c r="J2835" s="532" t="s">
        <v>3092</v>
      </c>
      <c r="K2835" s="535">
        <v>861.18</v>
      </c>
      <c r="L2835" s="545">
        <f t="shared" si="46"/>
        <v>861.18</v>
      </c>
      <c r="M2835" s="537" t="s">
        <v>138</v>
      </c>
      <c r="N2835" s="537" t="s">
        <v>186</v>
      </c>
      <c r="O2835" s="538">
        <f t="shared" si="47"/>
        <v>412.64875000000001</v>
      </c>
    </row>
    <row r="2836" spans="1:15" s="225" customFormat="1" ht="63">
      <c r="A2836" s="532" t="s">
        <v>406</v>
      </c>
      <c r="B2836" s="533">
        <v>353</v>
      </c>
      <c r="C2836" s="532" t="s">
        <v>410</v>
      </c>
      <c r="D2836" s="532" t="s">
        <v>470</v>
      </c>
      <c r="E2836" s="533">
        <v>3530013</v>
      </c>
      <c r="F2836" s="533">
        <v>10625</v>
      </c>
      <c r="G2836" s="534">
        <v>37864</v>
      </c>
      <c r="H2836" s="543"/>
      <c r="I2836" s="532" t="s">
        <v>409</v>
      </c>
      <c r="J2836" s="532" t="s">
        <v>3093</v>
      </c>
      <c r="K2836" s="535">
        <v>1140.2</v>
      </c>
      <c r="L2836" s="545">
        <f t="shared" si="46"/>
        <v>1140.2</v>
      </c>
      <c r="M2836" s="537" t="s">
        <v>138</v>
      </c>
      <c r="N2836" s="537" t="s">
        <v>186</v>
      </c>
      <c r="O2836" s="538">
        <f t="shared" si="47"/>
        <v>546.34583333333342</v>
      </c>
    </row>
    <row r="2837" spans="1:15" s="225" customFormat="1" ht="47.25">
      <c r="A2837" s="532" t="s">
        <v>406</v>
      </c>
      <c r="B2837" s="533">
        <v>353</v>
      </c>
      <c r="C2837" s="532" t="s">
        <v>410</v>
      </c>
      <c r="D2837" s="532" t="s">
        <v>470</v>
      </c>
      <c r="E2837" s="533">
        <v>3530013</v>
      </c>
      <c r="F2837" s="533">
        <v>11717</v>
      </c>
      <c r="G2837" s="534">
        <v>38352</v>
      </c>
      <c r="H2837" s="539"/>
      <c r="I2837" s="532" t="s">
        <v>409</v>
      </c>
      <c r="J2837" s="532" t="s">
        <v>1872</v>
      </c>
      <c r="K2837" s="535">
        <v>1622.73</v>
      </c>
      <c r="L2837" s="545">
        <f t="shared" si="46"/>
        <v>1622.73</v>
      </c>
      <c r="M2837" s="537" t="s">
        <v>138</v>
      </c>
      <c r="N2837" s="537" t="s">
        <v>186</v>
      </c>
      <c r="O2837" s="538">
        <f t="shared" si="47"/>
        <v>777.55812500000002</v>
      </c>
    </row>
    <row r="2838" spans="1:15" s="225" customFormat="1" ht="47.25">
      <c r="A2838" s="532" t="s">
        <v>406</v>
      </c>
      <c r="B2838" s="533">
        <v>353</v>
      </c>
      <c r="C2838" s="532" t="s">
        <v>410</v>
      </c>
      <c r="D2838" s="532" t="s">
        <v>470</v>
      </c>
      <c r="E2838" s="533">
        <v>3530013</v>
      </c>
      <c r="F2838" s="533">
        <v>11718</v>
      </c>
      <c r="G2838" s="534">
        <v>38352</v>
      </c>
      <c r="H2838" s="533">
        <v>30</v>
      </c>
      <c r="I2838" s="532" t="s">
        <v>409</v>
      </c>
      <c r="J2838" s="532" t="s">
        <v>3094</v>
      </c>
      <c r="K2838" s="535">
        <v>392.01</v>
      </c>
      <c r="L2838" s="545">
        <f t="shared" si="46"/>
        <v>392.01</v>
      </c>
      <c r="M2838" s="537" t="s">
        <v>138</v>
      </c>
      <c r="N2838" s="537" t="s">
        <v>186</v>
      </c>
      <c r="O2838" s="538">
        <f t="shared" si="47"/>
        <v>187.83812499999999</v>
      </c>
    </row>
    <row r="2839" spans="1:15" s="225" customFormat="1" ht="47.25">
      <c r="A2839" s="532" t="s">
        <v>406</v>
      </c>
      <c r="B2839" s="533">
        <v>353</v>
      </c>
      <c r="C2839" s="532" t="s">
        <v>410</v>
      </c>
      <c r="D2839" s="532" t="s">
        <v>470</v>
      </c>
      <c r="E2839" s="533">
        <v>3530013</v>
      </c>
      <c r="F2839" s="533">
        <v>11719</v>
      </c>
      <c r="G2839" s="534">
        <v>38352</v>
      </c>
      <c r="H2839" s="542">
        <v>1</v>
      </c>
      <c r="I2839" s="532" t="s">
        <v>409</v>
      </c>
      <c r="J2839" s="532" t="s">
        <v>3095</v>
      </c>
      <c r="K2839" s="535">
        <v>591.64</v>
      </c>
      <c r="L2839" s="545">
        <f t="shared" si="46"/>
        <v>591.64</v>
      </c>
      <c r="M2839" s="537" t="s">
        <v>138</v>
      </c>
      <c r="N2839" s="537" t="s">
        <v>186</v>
      </c>
      <c r="O2839" s="538">
        <f t="shared" si="47"/>
        <v>283.49416666666667</v>
      </c>
    </row>
    <row r="2840" spans="1:15" s="225" customFormat="1" ht="47.25">
      <c r="A2840" s="532" t="s">
        <v>406</v>
      </c>
      <c r="B2840" s="533">
        <v>353</v>
      </c>
      <c r="C2840" s="532" t="s">
        <v>410</v>
      </c>
      <c r="D2840" s="532" t="s">
        <v>470</v>
      </c>
      <c r="E2840" s="533">
        <v>3530013</v>
      </c>
      <c r="F2840" s="533">
        <v>11720</v>
      </c>
      <c r="G2840" s="534">
        <v>38352</v>
      </c>
      <c r="H2840" s="533">
        <v>1</v>
      </c>
      <c r="I2840" s="532" t="s">
        <v>409</v>
      </c>
      <c r="J2840" s="532" t="s">
        <v>3096</v>
      </c>
      <c r="K2840" s="535">
        <v>676.14</v>
      </c>
      <c r="L2840" s="545">
        <f t="shared" si="46"/>
        <v>676.14</v>
      </c>
      <c r="M2840" s="537" t="s">
        <v>138</v>
      </c>
      <c r="N2840" s="537" t="s">
        <v>186</v>
      </c>
      <c r="O2840" s="538">
        <f t="shared" si="47"/>
        <v>323.98374999999999</v>
      </c>
    </row>
    <row r="2841" spans="1:15" s="225" customFormat="1" ht="47.25">
      <c r="A2841" s="532" t="s">
        <v>406</v>
      </c>
      <c r="B2841" s="533">
        <v>353</v>
      </c>
      <c r="C2841" s="532" t="s">
        <v>410</v>
      </c>
      <c r="D2841" s="532" t="s">
        <v>470</v>
      </c>
      <c r="E2841" s="533">
        <v>3530013</v>
      </c>
      <c r="F2841" s="533">
        <v>11721</v>
      </c>
      <c r="G2841" s="534">
        <v>38352</v>
      </c>
      <c r="H2841" s="533">
        <v>1</v>
      </c>
      <c r="I2841" s="532" t="s">
        <v>409</v>
      </c>
      <c r="J2841" s="532" t="s">
        <v>3097</v>
      </c>
      <c r="K2841" s="535">
        <v>676.14</v>
      </c>
      <c r="L2841" s="545">
        <f t="shared" si="46"/>
        <v>676.14</v>
      </c>
      <c r="M2841" s="537" t="s">
        <v>138</v>
      </c>
      <c r="N2841" s="537" t="s">
        <v>186</v>
      </c>
      <c r="O2841" s="538">
        <f t="shared" si="47"/>
        <v>323.98374999999999</v>
      </c>
    </row>
    <row r="2842" spans="1:15" s="225" customFormat="1" ht="47.25">
      <c r="A2842" s="532" t="s">
        <v>406</v>
      </c>
      <c r="B2842" s="533">
        <v>353</v>
      </c>
      <c r="C2842" s="532" t="s">
        <v>410</v>
      </c>
      <c r="D2842" s="532" t="s">
        <v>470</v>
      </c>
      <c r="E2842" s="533">
        <v>3530013</v>
      </c>
      <c r="F2842" s="533">
        <v>11722</v>
      </c>
      <c r="G2842" s="534">
        <v>38352</v>
      </c>
      <c r="H2842" s="533">
        <v>1</v>
      </c>
      <c r="I2842" s="532" t="s">
        <v>409</v>
      </c>
      <c r="J2842" s="532" t="s">
        <v>3098</v>
      </c>
      <c r="K2842" s="535">
        <v>3565.54</v>
      </c>
      <c r="L2842" s="545">
        <f t="shared" si="46"/>
        <v>3565.54</v>
      </c>
      <c r="M2842" s="537" t="s">
        <v>138</v>
      </c>
      <c r="N2842" s="537" t="s">
        <v>186</v>
      </c>
      <c r="O2842" s="538">
        <f t="shared" si="47"/>
        <v>1708.4879166666667</v>
      </c>
    </row>
    <row r="2843" spans="1:15" s="225" customFormat="1" ht="47.25">
      <c r="A2843" s="532" t="s">
        <v>406</v>
      </c>
      <c r="B2843" s="533">
        <v>353</v>
      </c>
      <c r="C2843" s="532" t="s">
        <v>410</v>
      </c>
      <c r="D2843" s="532" t="s">
        <v>470</v>
      </c>
      <c r="E2843" s="533">
        <v>3530013</v>
      </c>
      <c r="F2843" s="533">
        <v>11723</v>
      </c>
      <c r="G2843" s="534">
        <v>38352</v>
      </c>
      <c r="H2843" s="533">
        <v>1</v>
      </c>
      <c r="I2843" s="532" t="s">
        <v>409</v>
      </c>
      <c r="J2843" s="532" t="s">
        <v>3099</v>
      </c>
      <c r="K2843" s="535">
        <v>1271.44</v>
      </c>
      <c r="L2843" s="545">
        <f t="shared" si="46"/>
        <v>1271.44</v>
      </c>
      <c r="M2843" s="537" t="s">
        <v>138</v>
      </c>
      <c r="N2843" s="537" t="s">
        <v>186</v>
      </c>
      <c r="O2843" s="538">
        <f t="shared" si="47"/>
        <v>609.23166666666668</v>
      </c>
    </row>
    <row r="2844" spans="1:15" s="225" customFormat="1" ht="47.25">
      <c r="A2844" s="532" t="s">
        <v>406</v>
      </c>
      <c r="B2844" s="533">
        <v>353</v>
      </c>
      <c r="C2844" s="532" t="s">
        <v>410</v>
      </c>
      <c r="D2844" s="532" t="s">
        <v>470</v>
      </c>
      <c r="E2844" s="533">
        <v>3530013</v>
      </c>
      <c r="F2844" s="533">
        <v>11724</v>
      </c>
      <c r="G2844" s="534">
        <v>38352</v>
      </c>
      <c r="H2844" s="533">
        <v>1</v>
      </c>
      <c r="I2844" s="532" t="s">
        <v>409</v>
      </c>
      <c r="J2844" s="532" t="s">
        <v>3100</v>
      </c>
      <c r="K2844" s="535">
        <v>2653.5</v>
      </c>
      <c r="L2844" s="545">
        <f t="shared" si="46"/>
        <v>2653.5</v>
      </c>
      <c r="M2844" s="537" t="s">
        <v>138</v>
      </c>
      <c r="N2844" s="537" t="s">
        <v>186</v>
      </c>
      <c r="O2844" s="538">
        <f t="shared" si="47"/>
        <v>1271.46875</v>
      </c>
    </row>
    <row r="2845" spans="1:15" s="225" customFormat="1" ht="47.25">
      <c r="A2845" s="532" t="s">
        <v>406</v>
      </c>
      <c r="B2845" s="533">
        <v>353</v>
      </c>
      <c r="C2845" s="532" t="s">
        <v>410</v>
      </c>
      <c r="D2845" s="532" t="s">
        <v>470</v>
      </c>
      <c r="E2845" s="533">
        <v>3530013</v>
      </c>
      <c r="F2845" s="533">
        <v>11725</v>
      </c>
      <c r="G2845" s="534">
        <v>38352</v>
      </c>
      <c r="H2845" s="533">
        <v>1</v>
      </c>
      <c r="I2845" s="532" t="s">
        <v>409</v>
      </c>
      <c r="J2845" s="532" t="s">
        <v>3101</v>
      </c>
      <c r="K2845" s="535">
        <v>3565.54</v>
      </c>
      <c r="L2845" s="545">
        <f t="shared" si="46"/>
        <v>3565.54</v>
      </c>
      <c r="M2845" s="537" t="s">
        <v>138</v>
      </c>
      <c r="N2845" s="537" t="s">
        <v>186</v>
      </c>
      <c r="O2845" s="538">
        <f t="shared" si="47"/>
        <v>1708.4879166666667</v>
      </c>
    </row>
    <row r="2846" spans="1:15" s="225" customFormat="1" ht="47.25">
      <c r="A2846" s="532" t="s">
        <v>406</v>
      </c>
      <c r="B2846" s="533">
        <v>353</v>
      </c>
      <c r="C2846" s="532" t="s">
        <v>410</v>
      </c>
      <c r="D2846" s="532" t="s">
        <v>470</v>
      </c>
      <c r="E2846" s="533">
        <v>3530013</v>
      </c>
      <c r="F2846" s="533">
        <v>11726</v>
      </c>
      <c r="G2846" s="534">
        <v>38352</v>
      </c>
      <c r="H2846" s="533">
        <v>1</v>
      </c>
      <c r="I2846" s="532" t="s">
        <v>409</v>
      </c>
      <c r="J2846" s="532" t="s">
        <v>3102</v>
      </c>
      <c r="K2846" s="535">
        <v>3565.54</v>
      </c>
      <c r="L2846" s="545">
        <f t="shared" si="46"/>
        <v>3565.54</v>
      </c>
      <c r="M2846" s="537" t="s">
        <v>138</v>
      </c>
      <c r="N2846" s="537" t="s">
        <v>186</v>
      </c>
      <c r="O2846" s="538">
        <f t="shared" si="47"/>
        <v>1708.4879166666667</v>
      </c>
    </row>
    <row r="2847" spans="1:15" s="225" customFormat="1" ht="47.25">
      <c r="A2847" s="532" t="s">
        <v>406</v>
      </c>
      <c r="B2847" s="533">
        <v>353</v>
      </c>
      <c r="C2847" s="532" t="s">
        <v>410</v>
      </c>
      <c r="D2847" s="532" t="s">
        <v>470</v>
      </c>
      <c r="E2847" s="533">
        <v>3530013</v>
      </c>
      <c r="F2847" s="533">
        <v>11727</v>
      </c>
      <c r="G2847" s="534">
        <v>38352</v>
      </c>
      <c r="H2847" s="533">
        <v>1</v>
      </c>
      <c r="I2847" s="532" t="s">
        <v>409</v>
      </c>
      <c r="J2847" s="532" t="s">
        <v>3103</v>
      </c>
      <c r="K2847" s="535">
        <v>3565.54</v>
      </c>
      <c r="L2847" s="545">
        <f t="shared" si="46"/>
        <v>3565.54</v>
      </c>
      <c r="M2847" s="537" t="s">
        <v>138</v>
      </c>
      <c r="N2847" s="537" t="s">
        <v>186</v>
      </c>
      <c r="O2847" s="538">
        <f t="shared" si="47"/>
        <v>1708.4879166666667</v>
      </c>
    </row>
    <row r="2848" spans="1:15" s="225" customFormat="1" ht="47.25">
      <c r="A2848" s="532" t="s">
        <v>406</v>
      </c>
      <c r="B2848" s="533">
        <v>353</v>
      </c>
      <c r="C2848" s="532" t="s">
        <v>410</v>
      </c>
      <c r="D2848" s="532" t="s">
        <v>470</v>
      </c>
      <c r="E2848" s="533">
        <v>3530013</v>
      </c>
      <c r="F2848" s="533">
        <v>11728</v>
      </c>
      <c r="G2848" s="534">
        <v>38352</v>
      </c>
      <c r="H2848" s="533">
        <v>1</v>
      </c>
      <c r="I2848" s="532" t="s">
        <v>409</v>
      </c>
      <c r="J2848" s="532" t="s">
        <v>3104</v>
      </c>
      <c r="K2848" s="535">
        <v>3565.54</v>
      </c>
      <c r="L2848" s="545">
        <f t="shared" si="46"/>
        <v>3565.54</v>
      </c>
      <c r="M2848" s="537" t="s">
        <v>138</v>
      </c>
      <c r="N2848" s="537" t="s">
        <v>186</v>
      </c>
      <c r="O2848" s="538">
        <f t="shared" si="47"/>
        <v>1708.4879166666667</v>
      </c>
    </row>
    <row r="2849" spans="1:15" s="225" customFormat="1" ht="47.25">
      <c r="A2849" s="532" t="s">
        <v>406</v>
      </c>
      <c r="B2849" s="533">
        <v>353</v>
      </c>
      <c r="C2849" s="532" t="s">
        <v>410</v>
      </c>
      <c r="D2849" s="532" t="s">
        <v>470</v>
      </c>
      <c r="E2849" s="533">
        <v>3530013</v>
      </c>
      <c r="F2849" s="533">
        <v>11729</v>
      </c>
      <c r="G2849" s="534">
        <v>38352</v>
      </c>
      <c r="H2849" s="533">
        <v>1</v>
      </c>
      <c r="I2849" s="532" t="s">
        <v>409</v>
      </c>
      <c r="J2849" s="532" t="s">
        <v>3105</v>
      </c>
      <c r="K2849" s="535">
        <v>3565.54</v>
      </c>
      <c r="L2849" s="545">
        <f t="shared" si="46"/>
        <v>3565.54</v>
      </c>
      <c r="M2849" s="537" t="s">
        <v>138</v>
      </c>
      <c r="N2849" s="537" t="s">
        <v>186</v>
      </c>
      <c r="O2849" s="538">
        <f t="shared" si="47"/>
        <v>1708.4879166666667</v>
      </c>
    </row>
    <row r="2850" spans="1:15" s="225" customFormat="1" ht="47.25">
      <c r="A2850" s="532" t="s">
        <v>406</v>
      </c>
      <c r="B2850" s="533">
        <v>353</v>
      </c>
      <c r="C2850" s="532" t="s">
        <v>410</v>
      </c>
      <c r="D2850" s="532" t="s">
        <v>470</v>
      </c>
      <c r="E2850" s="533">
        <v>3530013</v>
      </c>
      <c r="F2850" s="533">
        <v>11732</v>
      </c>
      <c r="G2850" s="534">
        <v>38352</v>
      </c>
      <c r="H2850" s="539"/>
      <c r="I2850" s="532" t="s">
        <v>409</v>
      </c>
      <c r="J2850" s="532" t="s">
        <v>3106</v>
      </c>
      <c r="K2850" s="535">
        <v>541.24</v>
      </c>
      <c r="L2850" s="545">
        <f t="shared" si="46"/>
        <v>541.24</v>
      </c>
      <c r="M2850" s="537" t="s">
        <v>138</v>
      </c>
      <c r="N2850" s="537" t="s">
        <v>186</v>
      </c>
      <c r="O2850" s="538">
        <f t="shared" si="47"/>
        <v>259.34416666666669</v>
      </c>
    </row>
    <row r="2851" spans="1:15" s="225" customFormat="1" ht="47.25">
      <c r="A2851" s="532" t="s">
        <v>406</v>
      </c>
      <c r="B2851" s="533">
        <v>353</v>
      </c>
      <c r="C2851" s="532" t="s">
        <v>410</v>
      </c>
      <c r="D2851" s="532" t="s">
        <v>470</v>
      </c>
      <c r="E2851" s="533">
        <v>3530013</v>
      </c>
      <c r="F2851" s="533">
        <v>11733</v>
      </c>
      <c r="G2851" s="534">
        <v>38352</v>
      </c>
      <c r="H2851" s="533">
        <v>1</v>
      </c>
      <c r="I2851" s="532" t="s">
        <v>409</v>
      </c>
      <c r="J2851" s="532" t="s">
        <v>3107</v>
      </c>
      <c r="K2851" s="535">
        <v>98.84</v>
      </c>
      <c r="L2851" s="545">
        <f t="shared" si="46"/>
        <v>98.84</v>
      </c>
      <c r="M2851" s="537" t="s">
        <v>138</v>
      </c>
      <c r="N2851" s="537" t="s">
        <v>186</v>
      </c>
      <c r="O2851" s="538">
        <f t="shared" si="47"/>
        <v>47.360833333333339</v>
      </c>
    </row>
    <row r="2852" spans="1:15" s="225" customFormat="1" ht="47.25">
      <c r="A2852" s="532" t="s">
        <v>406</v>
      </c>
      <c r="B2852" s="533">
        <v>353</v>
      </c>
      <c r="C2852" s="532" t="s">
        <v>410</v>
      </c>
      <c r="D2852" s="532" t="s">
        <v>470</v>
      </c>
      <c r="E2852" s="533">
        <v>3530013</v>
      </c>
      <c r="F2852" s="533">
        <v>11734</v>
      </c>
      <c r="G2852" s="534">
        <v>38352</v>
      </c>
      <c r="H2852" s="533">
        <v>5</v>
      </c>
      <c r="I2852" s="532" t="s">
        <v>409</v>
      </c>
      <c r="J2852" s="532" t="s">
        <v>3099</v>
      </c>
      <c r="K2852" s="535">
        <v>6357.18</v>
      </c>
      <c r="L2852" s="545">
        <f t="shared" si="46"/>
        <v>6357.18</v>
      </c>
      <c r="M2852" s="537" t="s">
        <v>138</v>
      </c>
      <c r="N2852" s="537" t="s">
        <v>186</v>
      </c>
      <c r="O2852" s="538">
        <f t="shared" si="47"/>
        <v>3046.1487500000003</v>
      </c>
    </row>
    <row r="2853" spans="1:15" s="225" customFormat="1" ht="47.25">
      <c r="A2853" s="532" t="s">
        <v>406</v>
      </c>
      <c r="B2853" s="533">
        <v>353</v>
      </c>
      <c r="C2853" s="532" t="s">
        <v>410</v>
      </c>
      <c r="D2853" s="532" t="s">
        <v>470</v>
      </c>
      <c r="E2853" s="533">
        <v>3530013</v>
      </c>
      <c r="F2853" s="533">
        <v>11735</v>
      </c>
      <c r="G2853" s="534">
        <v>38352</v>
      </c>
      <c r="H2853" s="533">
        <v>24</v>
      </c>
      <c r="I2853" s="532" t="s">
        <v>409</v>
      </c>
      <c r="J2853" s="532" t="s">
        <v>3108</v>
      </c>
      <c r="K2853" s="535">
        <v>641.80999999999995</v>
      </c>
      <c r="L2853" s="545">
        <f t="shared" si="46"/>
        <v>641.80999999999995</v>
      </c>
      <c r="M2853" s="537" t="s">
        <v>138</v>
      </c>
      <c r="N2853" s="537" t="s">
        <v>186</v>
      </c>
      <c r="O2853" s="538">
        <f t="shared" si="47"/>
        <v>307.53395833333332</v>
      </c>
    </row>
    <row r="2854" spans="1:15" s="225" customFormat="1" ht="47.25">
      <c r="A2854" s="532" t="s">
        <v>406</v>
      </c>
      <c r="B2854" s="533">
        <v>353</v>
      </c>
      <c r="C2854" s="532" t="s">
        <v>410</v>
      </c>
      <c r="D2854" s="532" t="s">
        <v>470</v>
      </c>
      <c r="E2854" s="533">
        <v>3530013</v>
      </c>
      <c r="F2854" s="533">
        <v>11737</v>
      </c>
      <c r="G2854" s="534">
        <v>38352</v>
      </c>
      <c r="H2854" s="533">
        <v>50</v>
      </c>
      <c r="I2854" s="532" t="s">
        <v>409</v>
      </c>
      <c r="J2854" s="532" t="s">
        <v>3109</v>
      </c>
      <c r="K2854" s="535">
        <v>277.63</v>
      </c>
      <c r="L2854" s="545">
        <f t="shared" si="46"/>
        <v>277.63</v>
      </c>
      <c r="M2854" s="537" t="s">
        <v>138</v>
      </c>
      <c r="N2854" s="537" t="s">
        <v>186</v>
      </c>
      <c r="O2854" s="538">
        <f t="shared" si="47"/>
        <v>133.03104166666668</v>
      </c>
    </row>
    <row r="2855" spans="1:15" s="225" customFormat="1" ht="47.25">
      <c r="A2855" s="532" t="s">
        <v>406</v>
      </c>
      <c r="B2855" s="533">
        <v>353</v>
      </c>
      <c r="C2855" s="532" t="s">
        <v>410</v>
      </c>
      <c r="D2855" s="532" t="s">
        <v>470</v>
      </c>
      <c r="E2855" s="533">
        <v>3530013</v>
      </c>
      <c r="F2855" s="533">
        <v>11738</v>
      </c>
      <c r="G2855" s="534">
        <v>38352</v>
      </c>
      <c r="H2855" s="533">
        <v>1</v>
      </c>
      <c r="I2855" s="532" t="s">
        <v>409</v>
      </c>
      <c r="J2855" s="532" t="s">
        <v>3110</v>
      </c>
      <c r="K2855" s="535">
        <v>1974.37</v>
      </c>
      <c r="L2855" s="545">
        <f t="shared" si="46"/>
        <v>1974.37</v>
      </c>
      <c r="M2855" s="537" t="s">
        <v>138</v>
      </c>
      <c r="N2855" s="537" t="s">
        <v>186</v>
      </c>
      <c r="O2855" s="538">
        <f t="shared" si="47"/>
        <v>946.05229166666663</v>
      </c>
    </row>
    <row r="2856" spans="1:15" s="225" customFormat="1" ht="47.25">
      <c r="A2856" s="532" t="s">
        <v>406</v>
      </c>
      <c r="B2856" s="533">
        <v>353</v>
      </c>
      <c r="C2856" s="532" t="s">
        <v>410</v>
      </c>
      <c r="D2856" s="532" t="s">
        <v>470</v>
      </c>
      <c r="E2856" s="533">
        <v>3530013</v>
      </c>
      <c r="F2856" s="533">
        <v>11739</v>
      </c>
      <c r="G2856" s="534">
        <v>38352</v>
      </c>
      <c r="H2856" s="533">
        <v>1</v>
      </c>
      <c r="I2856" s="532" t="s">
        <v>409</v>
      </c>
      <c r="J2856" s="532" t="s">
        <v>3111</v>
      </c>
      <c r="K2856" s="535">
        <v>4421.42</v>
      </c>
      <c r="L2856" s="545">
        <f t="shared" si="46"/>
        <v>4421.42</v>
      </c>
      <c r="M2856" s="537" t="s">
        <v>138</v>
      </c>
      <c r="N2856" s="537" t="s">
        <v>186</v>
      </c>
      <c r="O2856" s="538">
        <f t="shared" si="47"/>
        <v>2118.5970833333336</v>
      </c>
    </row>
    <row r="2857" spans="1:15" s="225" customFormat="1" ht="63">
      <c r="A2857" s="532" t="s">
        <v>406</v>
      </c>
      <c r="B2857" s="533">
        <v>353</v>
      </c>
      <c r="C2857" s="532" t="s">
        <v>410</v>
      </c>
      <c r="D2857" s="532" t="s">
        <v>470</v>
      </c>
      <c r="E2857" s="533">
        <v>3530013</v>
      </c>
      <c r="F2857" s="533">
        <v>11740</v>
      </c>
      <c r="G2857" s="534">
        <v>38352</v>
      </c>
      <c r="H2857" s="533">
        <v>1</v>
      </c>
      <c r="I2857" s="532" t="s">
        <v>409</v>
      </c>
      <c r="J2857" s="532" t="s">
        <v>3112</v>
      </c>
      <c r="K2857" s="535">
        <v>4500.24</v>
      </c>
      <c r="L2857" s="545">
        <f t="shared" si="46"/>
        <v>4500.24</v>
      </c>
      <c r="M2857" s="537" t="s">
        <v>138</v>
      </c>
      <c r="N2857" s="537" t="s">
        <v>186</v>
      </c>
      <c r="O2857" s="538">
        <f t="shared" si="47"/>
        <v>2156.3649999999998</v>
      </c>
    </row>
    <row r="2858" spans="1:15" s="225" customFormat="1" ht="47.25">
      <c r="A2858" s="532" t="s">
        <v>406</v>
      </c>
      <c r="B2858" s="533">
        <v>353</v>
      </c>
      <c r="C2858" s="532" t="s">
        <v>410</v>
      </c>
      <c r="D2858" s="532" t="s">
        <v>470</v>
      </c>
      <c r="E2858" s="533">
        <v>3530013</v>
      </c>
      <c r="F2858" s="533">
        <v>11741</v>
      </c>
      <c r="G2858" s="534">
        <v>38352</v>
      </c>
      <c r="H2858" s="533">
        <v>2</v>
      </c>
      <c r="I2858" s="532" t="s">
        <v>409</v>
      </c>
      <c r="J2858" s="532" t="s">
        <v>3113</v>
      </c>
      <c r="K2858" s="535">
        <v>601.96</v>
      </c>
      <c r="L2858" s="545">
        <f t="shared" si="46"/>
        <v>601.96</v>
      </c>
      <c r="M2858" s="537" t="s">
        <v>138</v>
      </c>
      <c r="N2858" s="537" t="s">
        <v>186</v>
      </c>
      <c r="O2858" s="538">
        <f t="shared" si="47"/>
        <v>288.43916666666672</v>
      </c>
    </row>
    <row r="2859" spans="1:15" s="225" customFormat="1" ht="47.25">
      <c r="A2859" s="532" t="s">
        <v>406</v>
      </c>
      <c r="B2859" s="533">
        <v>353</v>
      </c>
      <c r="C2859" s="532" t="s">
        <v>410</v>
      </c>
      <c r="D2859" s="532" t="s">
        <v>470</v>
      </c>
      <c r="E2859" s="533">
        <v>3530013</v>
      </c>
      <c r="F2859" s="533">
        <v>11742</v>
      </c>
      <c r="G2859" s="534">
        <v>38352</v>
      </c>
      <c r="H2859" s="533">
        <v>1</v>
      </c>
      <c r="I2859" s="532" t="s">
        <v>409</v>
      </c>
      <c r="J2859" s="532" t="s">
        <v>3114</v>
      </c>
      <c r="K2859" s="535">
        <v>476.14</v>
      </c>
      <c r="L2859" s="545">
        <f t="shared" si="46"/>
        <v>476.14</v>
      </c>
      <c r="M2859" s="537" t="s">
        <v>138</v>
      </c>
      <c r="N2859" s="537" t="s">
        <v>186</v>
      </c>
      <c r="O2859" s="538">
        <f t="shared" si="47"/>
        <v>228.15041666666667</v>
      </c>
    </row>
    <row r="2860" spans="1:15" s="225" customFormat="1" ht="47.25">
      <c r="A2860" s="532" t="s">
        <v>406</v>
      </c>
      <c r="B2860" s="533">
        <v>353</v>
      </c>
      <c r="C2860" s="532" t="s">
        <v>410</v>
      </c>
      <c r="D2860" s="532" t="s">
        <v>470</v>
      </c>
      <c r="E2860" s="533">
        <v>3530013</v>
      </c>
      <c r="F2860" s="533">
        <v>11743</v>
      </c>
      <c r="G2860" s="534">
        <v>38352</v>
      </c>
      <c r="H2860" s="533">
        <v>1</v>
      </c>
      <c r="I2860" s="532" t="s">
        <v>409</v>
      </c>
      <c r="J2860" s="532" t="s">
        <v>3115</v>
      </c>
      <c r="K2860" s="535">
        <v>1499.76</v>
      </c>
      <c r="L2860" s="545">
        <f t="shared" si="46"/>
        <v>1499.76</v>
      </c>
      <c r="M2860" s="537" t="s">
        <v>138</v>
      </c>
      <c r="N2860" s="537" t="s">
        <v>186</v>
      </c>
      <c r="O2860" s="538">
        <f t="shared" si="47"/>
        <v>718.63499999999999</v>
      </c>
    </row>
    <row r="2861" spans="1:15" s="225" customFormat="1" ht="47.25">
      <c r="A2861" s="532" t="s">
        <v>406</v>
      </c>
      <c r="B2861" s="533">
        <v>353</v>
      </c>
      <c r="C2861" s="532" t="s">
        <v>410</v>
      </c>
      <c r="D2861" s="532" t="s">
        <v>470</v>
      </c>
      <c r="E2861" s="533">
        <v>3530013</v>
      </c>
      <c r="F2861" s="533">
        <v>11745</v>
      </c>
      <c r="G2861" s="534">
        <v>38352</v>
      </c>
      <c r="H2861" s="533">
        <v>1</v>
      </c>
      <c r="I2861" s="532" t="s">
        <v>409</v>
      </c>
      <c r="J2861" s="532" t="s">
        <v>3116</v>
      </c>
      <c r="K2861" s="535">
        <v>4151.8999999999996</v>
      </c>
      <c r="L2861" s="545">
        <f t="shared" si="46"/>
        <v>4151.8999999999996</v>
      </c>
      <c r="M2861" s="537" t="s">
        <v>138</v>
      </c>
      <c r="N2861" s="537" t="s">
        <v>186</v>
      </c>
      <c r="O2861" s="538">
        <f t="shared" si="47"/>
        <v>1989.4520833333333</v>
      </c>
    </row>
    <row r="2862" spans="1:15" s="225" customFormat="1" ht="47.25">
      <c r="A2862" s="532" t="s">
        <v>406</v>
      </c>
      <c r="B2862" s="533">
        <v>353</v>
      </c>
      <c r="C2862" s="532" t="s">
        <v>410</v>
      </c>
      <c r="D2862" s="532" t="s">
        <v>470</v>
      </c>
      <c r="E2862" s="533">
        <v>3530013</v>
      </c>
      <c r="F2862" s="533">
        <v>11746</v>
      </c>
      <c r="G2862" s="534">
        <v>38352</v>
      </c>
      <c r="H2862" s="542">
        <v>1</v>
      </c>
      <c r="I2862" s="532" t="s">
        <v>409</v>
      </c>
      <c r="J2862" s="532" t="s">
        <v>3117</v>
      </c>
      <c r="K2862" s="535">
        <v>4672.22</v>
      </c>
      <c r="L2862" s="545">
        <f t="shared" si="46"/>
        <v>4672.22</v>
      </c>
      <c r="M2862" s="537" t="s">
        <v>138</v>
      </c>
      <c r="N2862" s="537" t="s">
        <v>186</v>
      </c>
      <c r="O2862" s="538">
        <f t="shared" si="47"/>
        <v>2238.7720833333337</v>
      </c>
    </row>
    <row r="2863" spans="1:15" s="225" customFormat="1" ht="47.25">
      <c r="A2863" s="532" t="s">
        <v>406</v>
      </c>
      <c r="B2863" s="533">
        <v>353</v>
      </c>
      <c r="C2863" s="532" t="s">
        <v>410</v>
      </c>
      <c r="D2863" s="532" t="s">
        <v>470</v>
      </c>
      <c r="E2863" s="533">
        <v>3530013</v>
      </c>
      <c r="F2863" s="533">
        <v>11747</v>
      </c>
      <c r="G2863" s="534">
        <v>38352</v>
      </c>
      <c r="H2863" s="542">
        <v>1</v>
      </c>
      <c r="I2863" s="532" t="s">
        <v>409</v>
      </c>
      <c r="J2863" s="532" t="s">
        <v>3118</v>
      </c>
      <c r="K2863" s="535">
        <v>128850.88</v>
      </c>
      <c r="L2863" s="545">
        <f t="shared" si="46"/>
        <v>128850.88</v>
      </c>
      <c r="M2863" s="537" t="s">
        <v>138</v>
      </c>
      <c r="N2863" s="537" t="s">
        <v>186</v>
      </c>
      <c r="O2863" s="538">
        <f t="shared" si="47"/>
        <v>61741.046666666669</v>
      </c>
    </row>
    <row r="2864" spans="1:15" s="225" customFormat="1" ht="47.25">
      <c r="A2864" s="532" t="s">
        <v>406</v>
      </c>
      <c r="B2864" s="533">
        <v>353</v>
      </c>
      <c r="C2864" s="532" t="s">
        <v>410</v>
      </c>
      <c r="D2864" s="532" t="s">
        <v>470</v>
      </c>
      <c r="E2864" s="533">
        <v>3530013</v>
      </c>
      <c r="F2864" s="533">
        <v>11748</v>
      </c>
      <c r="G2864" s="534">
        <v>38352</v>
      </c>
      <c r="H2864" s="533">
        <v>1</v>
      </c>
      <c r="I2864" s="532" t="s">
        <v>409</v>
      </c>
      <c r="J2864" s="532" t="s">
        <v>3119</v>
      </c>
      <c r="K2864" s="535">
        <v>4254.84</v>
      </c>
      <c r="L2864" s="545">
        <f t="shared" si="46"/>
        <v>4254.84</v>
      </c>
      <c r="M2864" s="537" t="s">
        <v>138</v>
      </c>
      <c r="N2864" s="537" t="s">
        <v>186</v>
      </c>
      <c r="O2864" s="538">
        <f t="shared" si="47"/>
        <v>2038.7775000000001</v>
      </c>
    </row>
    <row r="2865" spans="1:15" s="225" customFormat="1" ht="47.25">
      <c r="A2865" s="532" t="s">
        <v>406</v>
      </c>
      <c r="B2865" s="533">
        <v>353</v>
      </c>
      <c r="C2865" s="532" t="s">
        <v>410</v>
      </c>
      <c r="D2865" s="532" t="s">
        <v>470</v>
      </c>
      <c r="E2865" s="533">
        <v>3530013</v>
      </c>
      <c r="F2865" s="533">
        <v>11749</v>
      </c>
      <c r="G2865" s="534">
        <v>38352</v>
      </c>
      <c r="H2865" s="533">
        <v>32</v>
      </c>
      <c r="I2865" s="532" t="s">
        <v>409</v>
      </c>
      <c r="J2865" s="532" t="s">
        <v>3120</v>
      </c>
      <c r="K2865" s="535">
        <v>15601.1</v>
      </c>
      <c r="L2865" s="545">
        <f t="shared" si="46"/>
        <v>15601.1</v>
      </c>
      <c r="M2865" s="537" t="s">
        <v>138</v>
      </c>
      <c r="N2865" s="537" t="s">
        <v>186</v>
      </c>
      <c r="O2865" s="538">
        <f t="shared" si="47"/>
        <v>7475.5270833333334</v>
      </c>
    </row>
    <row r="2866" spans="1:15" s="225" customFormat="1" ht="47.25">
      <c r="A2866" s="532" t="s">
        <v>406</v>
      </c>
      <c r="B2866" s="533">
        <v>353</v>
      </c>
      <c r="C2866" s="532" t="s">
        <v>410</v>
      </c>
      <c r="D2866" s="532" t="s">
        <v>470</v>
      </c>
      <c r="E2866" s="533">
        <v>3530013</v>
      </c>
      <c r="F2866" s="533">
        <v>11750</v>
      </c>
      <c r="G2866" s="534">
        <v>38352</v>
      </c>
      <c r="H2866" s="533">
        <v>2</v>
      </c>
      <c r="I2866" s="532" t="s">
        <v>409</v>
      </c>
      <c r="J2866" s="532" t="s">
        <v>3121</v>
      </c>
      <c r="K2866" s="535">
        <v>1347.37</v>
      </c>
      <c r="L2866" s="545">
        <f t="shared" si="46"/>
        <v>1347.37</v>
      </c>
      <c r="M2866" s="537" t="s">
        <v>138</v>
      </c>
      <c r="N2866" s="537" t="s">
        <v>186</v>
      </c>
      <c r="O2866" s="538">
        <f t="shared" si="47"/>
        <v>645.61479166666663</v>
      </c>
    </row>
    <row r="2867" spans="1:15" s="225" customFormat="1" ht="47.25">
      <c r="A2867" s="532" t="s">
        <v>406</v>
      </c>
      <c r="B2867" s="533">
        <v>353</v>
      </c>
      <c r="C2867" s="532" t="s">
        <v>410</v>
      </c>
      <c r="D2867" s="532" t="s">
        <v>470</v>
      </c>
      <c r="E2867" s="533">
        <v>3530013</v>
      </c>
      <c r="F2867" s="533">
        <v>11751</v>
      </c>
      <c r="G2867" s="534">
        <v>38352</v>
      </c>
      <c r="H2867" s="533">
        <v>1</v>
      </c>
      <c r="I2867" s="532" t="s">
        <v>409</v>
      </c>
      <c r="J2867" s="532" t="s">
        <v>3122</v>
      </c>
      <c r="K2867" s="535">
        <v>1191.3599999999999</v>
      </c>
      <c r="L2867" s="545">
        <f t="shared" ref="L2867:L2898" si="48">K2867</f>
        <v>1191.3599999999999</v>
      </c>
      <c r="M2867" s="537" t="s">
        <v>138</v>
      </c>
      <c r="N2867" s="537" t="s">
        <v>186</v>
      </c>
      <c r="O2867" s="538">
        <f t="shared" ref="O2867:O2898" si="49">IF(L2867&lt;&gt;0,11.5/24*L2867,K2867)</f>
        <v>570.86</v>
      </c>
    </row>
    <row r="2868" spans="1:15" s="225" customFormat="1" ht="47.25">
      <c r="A2868" s="532" t="s">
        <v>406</v>
      </c>
      <c r="B2868" s="533">
        <v>353</v>
      </c>
      <c r="C2868" s="532" t="s">
        <v>410</v>
      </c>
      <c r="D2868" s="532" t="s">
        <v>470</v>
      </c>
      <c r="E2868" s="533">
        <v>3530013</v>
      </c>
      <c r="F2868" s="533">
        <v>11752</v>
      </c>
      <c r="G2868" s="534">
        <v>38352</v>
      </c>
      <c r="H2868" s="533">
        <v>1</v>
      </c>
      <c r="I2868" s="532" t="s">
        <v>409</v>
      </c>
      <c r="J2868" s="532" t="s">
        <v>3123</v>
      </c>
      <c r="K2868" s="535">
        <v>4467.59</v>
      </c>
      <c r="L2868" s="545">
        <f t="shared" si="48"/>
        <v>4467.59</v>
      </c>
      <c r="M2868" s="537" t="s">
        <v>138</v>
      </c>
      <c r="N2868" s="537" t="s">
        <v>186</v>
      </c>
      <c r="O2868" s="538">
        <f t="shared" si="49"/>
        <v>2140.7202083333336</v>
      </c>
    </row>
    <row r="2869" spans="1:15" s="225" customFormat="1" ht="63">
      <c r="A2869" s="532" t="s">
        <v>406</v>
      </c>
      <c r="B2869" s="533">
        <v>353</v>
      </c>
      <c r="C2869" s="532" t="s">
        <v>410</v>
      </c>
      <c r="D2869" s="532" t="s">
        <v>470</v>
      </c>
      <c r="E2869" s="533">
        <v>3530013</v>
      </c>
      <c r="F2869" s="533">
        <v>11753</v>
      </c>
      <c r="G2869" s="534">
        <v>38352</v>
      </c>
      <c r="H2869" s="533">
        <v>1</v>
      </c>
      <c r="I2869" s="532" t="s">
        <v>409</v>
      </c>
      <c r="J2869" s="532" t="s">
        <v>3124</v>
      </c>
      <c r="K2869" s="535">
        <v>19288.62</v>
      </c>
      <c r="L2869" s="545">
        <f t="shared" si="48"/>
        <v>19288.62</v>
      </c>
      <c r="M2869" s="537" t="s">
        <v>138</v>
      </c>
      <c r="N2869" s="537" t="s">
        <v>186</v>
      </c>
      <c r="O2869" s="538">
        <f t="shared" si="49"/>
        <v>9242.463749999999</v>
      </c>
    </row>
    <row r="2870" spans="1:15" s="225" customFormat="1" ht="63">
      <c r="A2870" s="532" t="s">
        <v>406</v>
      </c>
      <c r="B2870" s="533">
        <v>353</v>
      </c>
      <c r="C2870" s="532" t="s">
        <v>410</v>
      </c>
      <c r="D2870" s="532" t="s">
        <v>470</v>
      </c>
      <c r="E2870" s="533">
        <v>3530013</v>
      </c>
      <c r="F2870" s="533">
        <v>11754</v>
      </c>
      <c r="G2870" s="534">
        <v>38352</v>
      </c>
      <c r="H2870" s="533">
        <v>6</v>
      </c>
      <c r="I2870" s="532" t="s">
        <v>409</v>
      </c>
      <c r="J2870" s="532" t="s">
        <v>3125</v>
      </c>
      <c r="K2870" s="535">
        <v>7531.08</v>
      </c>
      <c r="L2870" s="545">
        <f t="shared" si="48"/>
        <v>7531.08</v>
      </c>
      <c r="M2870" s="537" t="s">
        <v>138</v>
      </c>
      <c r="N2870" s="537" t="s">
        <v>186</v>
      </c>
      <c r="O2870" s="538">
        <f t="shared" si="49"/>
        <v>3608.6424999999999</v>
      </c>
    </row>
    <row r="2871" spans="1:15" s="225" customFormat="1" ht="63">
      <c r="A2871" s="532" t="s">
        <v>406</v>
      </c>
      <c r="B2871" s="533">
        <v>353</v>
      </c>
      <c r="C2871" s="532" t="s">
        <v>410</v>
      </c>
      <c r="D2871" s="532" t="s">
        <v>470</v>
      </c>
      <c r="E2871" s="533">
        <v>3530013</v>
      </c>
      <c r="F2871" s="533">
        <v>11755</v>
      </c>
      <c r="G2871" s="534">
        <v>38352</v>
      </c>
      <c r="H2871" s="533">
        <v>2</v>
      </c>
      <c r="I2871" s="532" t="s">
        <v>409</v>
      </c>
      <c r="J2871" s="532" t="s">
        <v>3126</v>
      </c>
      <c r="K2871" s="535">
        <v>978.63</v>
      </c>
      <c r="L2871" s="545">
        <f t="shared" si="48"/>
        <v>978.63</v>
      </c>
      <c r="M2871" s="537" t="s">
        <v>138</v>
      </c>
      <c r="N2871" s="537" t="s">
        <v>186</v>
      </c>
      <c r="O2871" s="538">
        <f t="shared" si="49"/>
        <v>468.926875</v>
      </c>
    </row>
    <row r="2872" spans="1:15" s="225" customFormat="1" ht="47.25">
      <c r="A2872" s="532" t="s">
        <v>406</v>
      </c>
      <c r="B2872" s="533">
        <v>353</v>
      </c>
      <c r="C2872" s="532" t="s">
        <v>410</v>
      </c>
      <c r="D2872" s="532" t="s">
        <v>470</v>
      </c>
      <c r="E2872" s="533">
        <v>3530013</v>
      </c>
      <c r="F2872" s="533">
        <v>11756</v>
      </c>
      <c r="G2872" s="534">
        <v>38352</v>
      </c>
      <c r="H2872" s="533">
        <v>1</v>
      </c>
      <c r="I2872" s="532" t="s">
        <v>409</v>
      </c>
      <c r="J2872" s="532" t="s">
        <v>3127</v>
      </c>
      <c r="K2872" s="535">
        <v>10239.99</v>
      </c>
      <c r="L2872" s="545">
        <f t="shared" si="48"/>
        <v>10239.99</v>
      </c>
      <c r="M2872" s="537" t="s">
        <v>138</v>
      </c>
      <c r="N2872" s="537" t="s">
        <v>186</v>
      </c>
      <c r="O2872" s="538">
        <f t="shared" si="49"/>
        <v>4906.6618749999998</v>
      </c>
    </row>
    <row r="2873" spans="1:15" s="225" customFormat="1" ht="47.25">
      <c r="A2873" s="532" t="s">
        <v>406</v>
      </c>
      <c r="B2873" s="533">
        <v>353</v>
      </c>
      <c r="C2873" s="532" t="s">
        <v>410</v>
      </c>
      <c r="D2873" s="532" t="s">
        <v>470</v>
      </c>
      <c r="E2873" s="533">
        <v>3530013</v>
      </c>
      <c r="F2873" s="533">
        <v>11757</v>
      </c>
      <c r="G2873" s="534">
        <v>38352</v>
      </c>
      <c r="H2873" s="533">
        <v>1</v>
      </c>
      <c r="I2873" s="532" t="s">
        <v>409</v>
      </c>
      <c r="J2873" s="532" t="s">
        <v>3128</v>
      </c>
      <c r="K2873" s="535">
        <v>9431.58</v>
      </c>
      <c r="L2873" s="545">
        <f t="shared" si="48"/>
        <v>9431.58</v>
      </c>
      <c r="M2873" s="537" t="s">
        <v>138</v>
      </c>
      <c r="N2873" s="537" t="s">
        <v>186</v>
      </c>
      <c r="O2873" s="538">
        <f t="shared" si="49"/>
        <v>4519.2987499999999</v>
      </c>
    </row>
    <row r="2874" spans="1:15" s="225" customFormat="1" ht="47.25">
      <c r="A2874" s="532" t="s">
        <v>406</v>
      </c>
      <c r="B2874" s="533">
        <v>353</v>
      </c>
      <c r="C2874" s="532" t="s">
        <v>410</v>
      </c>
      <c r="D2874" s="532" t="s">
        <v>470</v>
      </c>
      <c r="E2874" s="533">
        <v>3530013</v>
      </c>
      <c r="F2874" s="533">
        <v>11758</v>
      </c>
      <c r="G2874" s="534">
        <v>38352</v>
      </c>
      <c r="H2874" s="533">
        <v>1</v>
      </c>
      <c r="I2874" s="532" t="s">
        <v>409</v>
      </c>
      <c r="J2874" s="532" t="s">
        <v>3129</v>
      </c>
      <c r="K2874" s="535">
        <v>9502.49</v>
      </c>
      <c r="L2874" s="545">
        <f t="shared" si="48"/>
        <v>9502.49</v>
      </c>
      <c r="M2874" s="537" t="s">
        <v>138</v>
      </c>
      <c r="N2874" s="537" t="s">
        <v>186</v>
      </c>
      <c r="O2874" s="538">
        <f t="shared" si="49"/>
        <v>4553.2764583333337</v>
      </c>
    </row>
    <row r="2875" spans="1:15" s="225" customFormat="1" ht="47.25">
      <c r="A2875" s="532" t="s">
        <v>406</v>
      </c>
      <c r="B2875" s="533">
        <v>353</v>
      </c>
      <c r="C2875" s="532" t="s">
        <v>410</v>
      </c>
      <c r="D2875" s="532" t="s">
        <v>470</v>
      </c>
      <c r="E2875" s="533">
        <v>3530013</v>
      </c>
      <c r="F2875" s="533">
        <v>11760</v>
      </c>
      <c r="G2875" s="534">
        <v>38352</v>
      </c>
      <c r="H2875" s="533">
        <v>1</v>
      </c>
      <c r="I2875" s="532" t="s">
        <v>409</v>
      </c>
      <c r="J2875" s="532" t="s">
        <v>3130</v>
      </c>
      <c r="K2875" s="535">
        <v>5318.56</v>
      </c>
      <c r="L2875" s="545">
        <f t="shared" si="48"/>
        <v>5318.56</v>
      </c>
      <c r="M2875" s="537" t="s">
        <v>138</v>
      </c>
      <c r="N2875" s="537" t="s">
        <v>186</v>
      </c>
      <c r="O2875" s="538">
        <f t="shared" si="49"/>
        <v>2548.4766666666669</v>
      </c>
    </row>
    <row r="2876" spans="1:15" s="225" customFormat="1" ht="47.25">
      <c r="A2876" s="532" t="s">
        <v>406</v>
      </c>
      <c r="B2876" s="533">
        <v>353</v>
      </c>
      <c r="C2876" s="532" t="s">
        <v>410</v>
      </c>
      <c r="D2876" s="532" t="s">
        <v>470</v>
      </c>
      <c r="E2876" s="533">
        <v>3530013</v>
      </c>
      <c r="F2876" s="533">
        <v>11761</v>
      </c>
      <c r="G2876" s="534">
        <v>38352</v>
      </c>
      <c r="H2876" s="533">
        <v>2</v>
      </c>
      <c r="I2876" s="532" t="s">
        <v>409</v>
      </c>
      <c r="J2876" s="532" t="s">
        <v>3131</v>
      </c>
      <c r="K2876" s="535">
        <v>24536.27</v>
      </c>
      <c r="L2876" s="545">
        <f t="shared" si="48"/>
        <v>24536.27</v>
      </c>
      <c r="M2876" s="537" t="s">
        <v>138</v>
      </c>
      <c r="N2876" s="537" t="s">
        <v>186</v>
      </c>
      <c r="O2876" s="538">
        <f t="shared" si="49"/>
        <v>11756.962708333334</v>
      </c>
    </row>
    <row r="2877" spans="1:15" s="225" customFormat="1" ht="47.25">
      <c r="A2877" s="532" t="s">
        <v>406</v>
      </c>
      <c r="B2877" s="533">
        <v>353</v>
      </c>
      <c r="C2877" s="532" t="s">
        <v>410</v>
      </c>
      <c r="D2877" s="532" t="s">
        <v>470</v>
      </c>
      <c r="E2877" s="533">
        <v>3530013</v>
      </c>
      <c r="F2877" s="533">
        <v>11763</v>
      </c>
      <c r="G2877" s="534">
        <v>38352</v>
      </c>
      <c r="H2877" s="533">
        <v>1</v>
      </c>
      <c r="I2877" s="532" t="s">
        <v>409</v>
      </c>
      <c r="J2877" s="532" t="s">
        <v>3132</v>
      </c>
      <c r="K2877" s="535">
        <v>4254.84</v>
      </c>
      <c r="L2877" s="545">
        <f t="shared" si="48"/>
        <v>4254.84</v>
      </c>
      <c r="M2877" s="537" t="s">
        <v>138</v>
      </c>
      <c r="N2877" s="537" t="s">
        <v>186</v>
      </c>
      <c r="O2877" s="538">
        <f t="shared" si="49"/>
        <v>2038.7775000000001</v>
      </c>
    </row>
    <row r="2878" spans="1:15" s="225" customFormat="1" ht="47.25">
      <c r="A2878" s="532" t="s">
        <v>406</v>
      </c>
      <c r="B2878" s="533">
        <v>353</v>
      </c>
      <c r="C2878" s="532" t="s">
        <v>410</v>
      </c>
      <c r="D2878" s="532" t="s">
        <v>470</v>
      </c>
      <c r="E2878" s="533">
        <v>3530013</v>
      </c>
      <c r="F2878" s="533">
        <v>11764</v>
      </c>
      <c r="G2878" s="534">
        <v>38352</v>
      </c>
      <c r="H2878" s="533">
        <v>2</v>
      </c>
      <c r="I2878" s="532" t="s">
        <v>409</v>
      </c>
      <c r="J2878" s="532" t="s">
        <v>3133</v>
      </c>
      <c r="K2878" s="535">
        <v>9927.9699999999993</v>
      </c>
      <c r="L2878" s="545">
        <f t="shared" si="48"/>
        <v>9927.9699999999993</v>
      </c>
      <c r="M2878" s="537" t="s">
        <v>138</v>
      </c>
      <c r="N2878" s="537" t="s">
        <v>186</v>
      </c>
      <c r="O2878" s="538">
        <f t="shared" si="49"/>
        <v>4757.1522916666663</v>
      </c>
    </row>
    <row r="2879" spans="1:15" s="225" customFormat="1" ht="47.25">
      <c r="A2879" s="536" t="s">
        <v>406</v>
      </c>
      <c r="B2879" s="542">
        <v>353</v>
      </c>
      <c r="C2879" s="536" t="s">
        <v>410</v>
      </c>
      <c r="D2879" s="536" t="s">
        <v>470</v>
      </c>
      <c r="E2879" s="542">
        <v>3530013</v>
      </c>
      <c r="F2879" s="542">
        <v>11765</v>
      </c>
      <c r="G2879" s="546">
        <v>38352</v>
      </c>
      <c r="H2879" s="542">
        <v>1</v>
      </c>
      <c r="I2879" s="536" t="s">
        <v>409</v>
      </c>
      <c r="J2879" s="536" t="s">
        <v>3134</v>
      </c>
      <c r="K2879" s="547">
        <v>1134.6300000000001</v>
      </c>
      <c r="L2879" s="545">
        <f t="shared" si="48"/>
        <v>1134.6300000000001</v>
      </c>
      <c r="M2879" s="537" t="s">
        <v>138</v>
      </c>
      <c r="N2879" s="537" t="s">
        <v>186</v>
      </c>
      <c r="O2879" s="538">
        <f t="shared" si="49"/>
        <v>543.67687500000011</v>
      </c>
    </row>
    <row r="2880" spans="1:15" s="225" customFormat="1" ht="47.25">
      <c r="A2880" s="532" t="s">
        <v>406</v>
      </c>
      <c r="B2880" s="533">
        <v>353</v>
      </c>
      <c r="C2880" s="532" t="s">
        <v>410</v>
      </c>
      <c r="D2880" s="532" t="s">
        <v>470</v>
      </c>
      <c r="E2880" s="533">
        <v>3530013</v>
      </c>
      <c r="F2880" s="533">
        <v>11766</v>
      </c>
      <c r="G2880" s="534">
        <v>38352</v>
      </c>
      <c r="H2880" s="533">
        <v>2</v>
      </c>
      <c r="I2880" s="532" t="s">
        <v>409</v>
      </c>
      <c r="J2880" s="532" t="s">
        <v>3135</v>
      </c>
      <c r="K2880" s="535">
        <v>47041.04</v>
      </c>
      <c r="L2880" s="545">
        <f t="shared" si="48"/>
        <v>47041.04</v>
      </c>
      <c r="M2880" s="537" t="s">
        <v>138</v>
      </c>
      <c r="N2880" s="537" t="s">
        <v>186</v>
      </c>
      <c r="O2880" s="538">
        <f t="shared" si="49"/>
        <v>22540.498333333333</v>
      </c>
    </row>
    <row r="2881" spans="1:15" s="225" customFormat="1" ht="47.25">
      <c r="A2881" s="532" t="s">
        <v>406</v>
      </c>
      <c r="B2881" s="533">
        <v>353</v>
      </c>
      <c r="C2881" s="532" t="s">
        <v>410</v>
      </c>
      <c r="D2881" s="532" t="s">
        <v>470</v>
      </c>
      <c r="E2881" s="533">
        <v>3530013</v>
      </c>
      <c r="F2881" s="533">
        <v>11767</v>
      </c>
      <c r="G2881" s="534">
        <v>38352</v>
      </c>
      <c r="H2881" s="533">
        <v>2</v>
      </c>
      <c r="I2881" s="532" t="s">
        <v>409</v>
      </c>
      <c r="J2881" s="532" t="s">
        <v>3136</v>
      </c>
      <c r="K2881" s="535">
        <v>3174.72</v>
      </c>
      <c r="L2881" s="545">
        <f t="shared" si="48"/>
        <v>3174.72</v>
      </c>
      <c r="M2881" s="537" t="s">
        <v>138</v>
      </c>
      <c r="N2881" s="537" t="s">
        <v>186</v>
      </c>
      <c r="O2881" s="538">
        <f t="shared" si="49"/>
        <v>1521.22</v>
      </c>
    </row>
    <row r="2882" spans="1:15" s="225" customFormat="1" ht="78.75">
      <c r="A2882" s="532" t="s">
        <v>406</v>
      </c>
      <c r="B2882" s="533">
        <v>353</v>
      </c>
      <c r="C2882" s="532" t="s">
        <v>410</v>
      </c>
      <c r="D2882" s="532" t="s">
        <v>470</v>
      </c>
      <c r="E2882" s="533">
        <v>3530013</v>
      </c>
      <c r="F2882" s="533">
        <v>11768</v>
      </c>
      <c r="G2882" s="534">
        <v>38352</v>
      </c>
      <c r="H2882" s="533">
        <v>2</v>
      </c>
      <c r="I2882" s="532" t="s">
        <v>409</v>
      </c>
      <c r="J2882" s="532" t="s">
        <v>3137</v>
      </c>
      <c r="K2882" s="535">
        <v>8465.91</v>
      </c>
      <c r="L2882" s="545">
        <f t="shared" si="48"/>
        <v>8465.91</v>
      </c>
      <c r="M2882" s="537" t="s">
        <v>138</v>
      </c>
      <c r="N2882" s="537" t="s">
        <v>186</v>
      </c>
      <c r="O2882" s="538">
        <f t="shared" si="49"/>
        <v>4056.5818750000003</v>
      </c>
    </row>
    <row r="2883" spans="1:15" s="225" customFormat="1" ht="47.25">
      <c r="A2883" s="532" t="s">
        <v>406</v>
      </c>
      <c r="B2883" s="533">
        <v>353</v>
      </c>
      <c r="C2883" s="532" t="s">
        <v>410</v>
      </c>
      <c r="D2883" s="532" t="s">
        <v>470</v>
      </c>
      <c r="E2883" s="533">
        <v>3530013</v>
      </c>
      <c r="F2883" s="533">
        <v>11769</v>
      </c>
      <c r="G2883" s="534">
        <v>38352</v>
      </c>
      <c r="H2883" s="533">
        <v>1</v>
      </c>
      <c r="I2883" s="532" t="s">
        <v>409</v>
      </c>
      <c r="J2883" s="532" t="s">
        <v>3138</v>
      </c>
      <c r="K2883" s="535">
        <v>6485.78</v>
      </c>
      <c r="L2883" s="545">
        <f t="shared" si="48"/>
        <v>6485.78</v>
      </c>
      <c r="M2883" s="537" t="s">
        <v>138</v>
      </c>
      <c r="N2883" s="537" t="s">
        <v>186</v>
      </c>
      <c r="O2883" s="538">
        <f t="shared" si="49"/>
        <v>3107.7695833333332</v>
      </c>
    </row>
    <row r="2884" spans="1:15" s="225" customFormat="1" ht="47.25">
      <c r="A2884" s="532" t="s">
        <v>406</v>
      </c>
      <c r="B2884" s="533">
        <v>353</v>
      </c>
      <c r="C2884" s="532" t="s">
        <v>410</v>
      </c>
      <c r="D2884" s="532" t="s">
        <v>470</v>
      </c>
      <c r="E2884" s="533">
        <v>3530013</v>
      </c>
      <c r="F2884" s="533">
        <v>11770</v>
      </c>
      <c r="G2884" s="534">
        <v>38352</v>
      </c>
      <c r="H2884" s="533">
        <v>1</v>
      </c>
      <c r="I2884" s="532" t="s">
        <v>409</v>
      </c>
      <c r="J2884" s="532" t="s">
        <v>3139</v>
      </c>
      <c r="K2884" s="535">
        <v>5107.5600000000004</v>
      </c>
      <c r="L2884" s="545">
        <f t="shared" si="48"/>
        <v>5107.5600000000004</v>
      </c>
      <c r="M2884" s="537" t="s">
        <v>138</v>
      </c>
      <c r="N2884" s="537" t="s">
        <v>186</v>
      </c>
      <c r="O2884" s="538">
        <f t="shared" si="49"/>
        <v>2447.3725000000004</v>
      </c>
    </row>
    <row r="2885" spans="1:15" s="225" customFormat="1" ht="47.25">
      <c r="A2885" s="532" t="s">
        <v>406</v>
      </c>
      <c r="B2885" s="533">
        <v>353</v>
      </c>
      <c r="C2885" s="532" t="s">
        <v>410</v>
      </c>
      <c r="D2885" s="532" t="s">
        <v>470</v>
      </c>
      <c r="E2885" s="533">
        <v>3530013</v>
      </c>
      <c r="F2885" s="533">
        <v>11771</v>
      </c>
      <c r="G2885" s="534">
        <v>38352</v>
      </c>
      <c r="H2885" s="533">
        <v>1</v>
      </c>
      <c r="I2885" s="532" t="s">
        <v>409</v>
      </c>
      <c r="J2885" s="532" t="s">
        <v>3140</v>
      </c>
      <c r="K2885" s="535">
        <v>1584.15</v>
      </c>
      <c r="L2885" s="545">
        <f t="shared" si="48"/>
        <v>1584.15</v>
      </c>
      <c r="M2885" s="537" t="s">
        <v>138</v>
      </c>
      <c r="N2885" s="537" t="s">
        <v>186</v>
      </c>
      <c r="O2885" s="538">
        <f t="shared" si="49"/>
        <v>759.07187500000009</v>
      </c>
    </row>
    <row r="2886" spans="1:15" s="225" customFormat="1" ht="47.25">
      <c r="A2886" s="532" t="s">
        <v>406</v>
      </c>
      <c r="B2886" s="533">
        <v>353</v>
      </c>
      <c r="C2886" s="532" t="s">
        <v>410</v>
      </c>
      <c r="D2886" s="532" t="s">
        <v>470</v>
      </c>
      <c r="E2886" s="533">
        <v>3530013</v>
      </c>
      <c r="F2886" s="533">
        <v>11772</v>
      </c>
      <c r="G2886" s="534">
        <v>38352</v>
      </c>
      <c r="H2886" s="533">
        <v>1</v>
      </c>
      <c r="I2886" s="532" t="s">
        <v>409</v>
      </c>
      <c r="J2886" s="532" t="s">
        <v>3141</v>
      </c>
      <c r="K2886" s="535">
        <v>1246.2</v>
      </c>
      <c r="L2886" s="545">
        <f t="shared" si="48"/>
        <v>1246.2</v>
      </c>
      <c r="M2886" s="537" t="s">
        <v>138</v>
      </c>
      <c r="N2886" s="537" t="s">
        <v>186</v>
      </c>
      <c r="O2886" s="538">
        <f t="shared" si="49"/>
        <v>597.13750000000005</v>
      </c>
    </row>
    <row r="2887" spans="1:15" s="225" customFormat="1" ht="47.25">
      <c r="A2887" s="532" t="s">
        <v>406</v>
      </c>
      <c r="B2887" s="533">
        <v>353</v>
      </c>
      <c r="C2887" s="532" t="s">
        <v>410</v>
      </c>
      <c r="D2887" s="532" t="s">
        <v>470</v>
      </c>
      <c r="E2887" s="533">
        <v>3530013</v>
      </c>
      <c r="F2887" s="533">
        <v>11773</v>
      </c>
      <c r="G2887" s="534">
        <v>38352</v>
      </c>
      <c r="H2887" s="533">
        <v>1</v>
      </c>
      <c r="I2887" s="532" t="s">
        <v>409</v>
      </c>
      <c r="J2887" s="532" t="s">
        <v>3142</v>
      </c>
      <c r="K2887" s="535">
        <v>173.37</v>
      </c>
      <c r="L2887" s="545">
        <f t="shared" si="48"/>
        <v>173.37</v>
      </c>
      <c r="M2887" s="537" t="s">
        <v>138</v>
      </c>
      <c r="N2887" s="537" t="s">
        <v>186</v>
      </c>
      <c r="O2887" s="538">
        <f t="shared" si="49"/>
        <v>83.073125000000005</v>
      </c>
    </row>
    <row r="2888" spans="1:15" s="225" customFormat="1" ht="47.25">
      <c r="A2888" s="532" t="s">
        <v>406</v>
      </c>
      <c r="B2888" s="533">
        <v>353</v>
      </c>
      <c r="C2888" s="532" t="s">
        <v>410</v>
      </c>
      <c r="D2888" s="532" t="s">
        <v>470</v>
      </c>
      <c r="E2888" s="533">
        <v>3530013</v>
      </c>
      <c r="F2888" s="533">
        <v>11774</v>
      </c>
      <c r="G2888" s="534">
        <v>38352</v>
      </c>
      <c r="H2888" s="533">
        <v>4</v>
      </c>
      <c r="I2888" s="532" t="s">
        <v>409</v>
      </c>
      <c r="J2888" s="532" t="s">
        <v>3143</v>
      </c>
      <c r="K2888" s="535">
        <v>15381.05</v>
      </c>
      <c r="L2888" s="545">
        <f t="shared" si="48"/>
        <v>15381.05</v>
      </c>
      <c r="M2888" s="537" t="s">
        <v>138</v>
      </c>
      <c r="N2888" s="537" t="s">
        <v>186</v>
      </c>
      <c r="O2888" s="538">
        <f t="shared" si="49"/>
        <v>7370.0864583333332</v>
      </c>
    </row>
    <row r="2889" spans="1:15" s="225" customFormat="1" ht="47.25">
      <c r="A2889" s="532" t="s">
        <v>406</v>
      </c>
      <c r="B2889" s="533">
        <v>353</v>
      </c>
      <c r="C2889" s="532" t="s">
        <v>410</v>
      </c>
      <c r="D2889" s="532" t="s">
        <v>470</v>
      </c>
      <c r="E2889" s="533">
        <v>3530013</v>
      </c>
      <c r="F2889" s="533">
        <v>11730</v>
      </c>
      <c r="G2889" s="534">
        <v>38352</v>
      </c>
      <c r="H2889" s="533">
        <v>1000</v>
      </c>
      <c r="I2889" s="532" t="s">
        <v>409</v>
      </c>
      <c r="J2889" s="532" t="s">
        <v>3144</v>
      </c>
      <c r="K2889" s="535">
        <v>158.52000000000001</v>
      </c>
      <c r="L2889" s="545">
        <f t="shared" si="48"/>
        <v>158.52000000000001</v>
      </c>
      <c r="M2889" s="537" t="s">
        <v>138</v>
      </c>
      <c r="N2889" s="537" t="s">
        <v>186</v>
      </c>
      <c r="O2889" s="538">
        <f t="shared" si="49"/>
        <v>75.95750000000001</v>
      </c>
    </row>
    <row r="2890" spans="1:15" s="225" customFormat="1" ht="47.25">
      <c r="A2890" s="532" t="s">
        <v>406</v>
      </c>
      <c r="B2890" s="533">
        <v>353</v>
      </c>
      <c r="C2890" s="532" t="s">
        <v>410</v>
      </c>
      <c r="D2890" s="532" t="s">
        <v>470</v>
      </c>
      <c r="E2890" s="533">
        <v>3530013</v>
      </c>
      <c r="F2890" s="533">
        <v>11731</v>
      </c>
      <c r="G2890" s="534">
        <v>38352</v>
      </c>
      <c r="H2890" s="533">
        <v>2000</v>
      </c>
      <c r="I2890" s="532" t="s">
        <v>409</v>
      </c>
      <c r="J2890" s="532" t="s">
        <v>3145</v>
      </c>
      <c r="K2890" s="535">
        <v>181.9</v>
      </c>
      <c r="L2890" s="545">
        <f t="shared" si="48"/>
        <v>181.9</v>
      </c>
      <c r="M2890" s="537" t="s">
        <v>138</v>
      </c>
      <c r="N2890" s="537" t="s">
        <v>186</v>
      </c>
      <c r="O2890" s="538">
        <f t="shared" si="49"/>
        <v>87.160416666666677</v>
      </c>
    </row>
    <row r="2891" spans="1:15" s="225" customFormat="1" ht="47.25">
      <c r="A2891" s="532" t="s">
        <v>406</v>
      </c>
      <c r="B2891" s="533">
        <v>353</v>
      </c>
      <c r="C2891" s="532" t="s">
        <v>410</v>
      </c>
      <c r="D2891" s="532" t="s">
        <v>470</v>
      </c>
      <c r="E2891" s="533">
        <v>3530013</v>
      </c>
      <c r="F2891" s="533">
        <v>11736</v>
      </c>
      <c r="G2891" s="534">
        <v>38352</v>
      </c>
      <c r="H2891" s="533">
        <v>1000</v>
      </c>
      <c r="I2891" s="532" t="s">
        <v>409</v>
      </c>
      <c r="J2891" s="532" t="s">
        <v>3146</v>
      </c>
      <c r="K2891" s="535">
        <v>512.54999999999995</v>
      </c>
      <c r="L2891" s="545">
        <f t="shared" si="48"/>
        <v>512.54999999999995</v>
      </c>
      <c r="M2891" s="537" t="s">
        <v>138</v>
      </c>
      <c r="N2891" s="537" t="s">
        <v>186</v>
      </c>
      <c r="O2891" s="538">
        <f t="shared" si="49"/>
        <v>245.59687499999998</v>
      </c>
    </row>
    <row r="2892" spans="1:15" s="225" customFormat="1" ht="47.25">
      <c r="A2892" s="532" t="s">
        <v>406</v>
      </c>
      <c r="B2892" s="533">
        <v>353</v>
      </c>
      <c r="C2892" s="532" t="s">
        <v>410</v>
      </c>
      <c r="D2892" s="532" t="s">
        <v>470</v>
      </c>
      <c r="E2892" s="533">
        <v>3530013</v>
      </c>
      <c r="F2892" s="533">
        <v>11744</v>
      </c>
      <c r="G2892" s="534">
        <v>38352</v>
      </c>
      <c r="H2892" s="539"/>
      <c r="I2892" s="532" t="s">
        <v>409</v>
      </c>
      <c r="J2892" s="532" t="s">
        <v>3147</v>
      </c>
      <c r="K2892" s="535">
        <v>682.59</v>
      </c>
      <c r="L2892" s="545">
        <f t="shared" si="48"/>
        <v>682.59</v>
      </c>
      <c r="M2892" s="537" t="s">
        <v>138</v>
      </c>
      <c r="N2892" s="537" t="s">
        <v>186</v>
      </c>
      <c r="O2892" s="538">
        <f t="shared" si="49"/>
        <v>327.07437500000003</v>
      </c>
    </row>
    <row r="2893" spans="1:15" s="225" customFormat="1" ht="47.25">
      <c r="A2893" s="532" t="s">
        <v>406</v>
      </c>
      <c r="B2893" s="533">
        <v>353</v>
      </c>
      <c r="C2893" s="532" t="s">
        <v>410</v>
      </c>
      <c r="D2893" s="532" t="s">
        <v>470</v>
      </c>
      <c r="E2893" s="533">
        <v>3530013</v>
      </c>
      <c r="F2893" s="533">
        <v>11759</v>
      </c>
      <c r="G2893" s="534">
        <v>38352</v>
      </c>
      <c r="H2893" s="533">
        <v>1</v>
      </c>
      <c r="I2893" s="532" t="s">
        <v>409</v>
      </c>
      <c r="J2893" s="532" t="s">
        <v>3148</v>
      </c>
      <c r="K2893" s="535">
        <v>3545.71</v>
      </c>
      <c r="L2893" s="545">
        <f t="shared" si="48"/>
        <v>3545.71</v>
      </c>
      <c r="M2893" s="537" t="s">
        <v>138</v>
      </c>
      <c r="N2893" s="537" t="s">
        <v>186</v>
      </c>
      <c r="O2893" s="538">
        <f t="shared" si="49"/>
        <v>1698.9860416666668</v>
      </c>
    </row>
    <row r="2894" spans="1:15" s="225" customFormat="1" ht="47.25">
      <c r="A2894" s="532" t="s">
        <v>406</v>
      </c>
      <c r="B2894" s="533">
        <v>353</v>
      </c>
      <c r="C2894" s="532" t="s">
        <v>410</v>
      </c>
      <c r="D2894" s="532" t="s">
        <v>470</v>
      </c>
      <c r="E2894" s="533">
        <v>3530013</v>
      </c>
      <c r="F2894" s="533">
        <v>11762</v>
      </c>
      <c r="G2894" s="534">
        <v>38352</v>
      </c>
      <c r="H2894" s="533">
        <v>5</v>
      </c>
      <c r="I2894" s="532" t="s">
        <v>409</v>
      </c>
      <c r="J2894" s="532" t="s">
        <v>3149</v>
      </c>
      <c r="K2894" s="535">
        <v>482.22</v>
      </c>
      <c r="L2894" s="545">
        <f t="shared" si="48"/>
        <v>482.22</v>
      </c>
      <c r="M2894" s="537" t="s">
        <v>138</v>
      </c>
      <c r="N2894" s="537" t="s">
        <v>186</v>
      </c>
      <c r="O2894" s="538">
        <f t="shared" si="49"/>
        <v>231.06375000000003</v>
      </c>
    </row>
    <row r="2895" spans="1:15" s="225" customFormat="1" ht="47.25">
      <c r="A2895" s="532" t="s">
        <v>406</v>
      </c>
      <c r="B2895" s="533">
        <v>353</v>
      </c>
      <c r="C2895" s="532" t="s">
        <v>410</v>
      </c>
      <c r="D2895" s="532" t="s">
        <v>470</v>
      </c>
      <c r="E2895" s="533">
        <v>3530013</v>
      </c>
      <c r="F2895" s="533">
        <v>11998</v>
      </c>
      <c r="G2895" s="534">
        <v>38503</v>
      </c>
      <c r="H2895" s="533">
        <v>6</v>
      </c>
      <c r="I2895" s="532" t="s">
        <v>409</v>
      </c>
      <c r="J2895" s="532" t="s">
        <v>3090</v>
      </c>
      <c r="K2895" s="535">
        <v>1723.83</v>
      </c>
      <c r="L2895" s="545">
        <f t="shared" si="48"/>
        <v>1723.83</v>
      </c>
      <c r="M2895" s="537" t="s">
        <v>138</v>
      </c>
      <c r="N2895" s="537" t="s">
        <v>186</v>
      </c>
      <c r="O2895" s="538">
        <f t="shared" si="49"/>
        <v>826.00187500000004</v>
      </c>
    </row>
    <row r="2896" spans="1:15" s="225" customFormat="1" ht="47.25">
      <c r="A2896" s="532" t="s">
        <v>406</v>
      </c>
      <c r="B2896" s="533">
        <v>353</v>
      </c>
      <c r="C2896" s="532" t="s">
        <v>410</v>
      </c>
      <c r="D2896" s="532" t="s">
        <v>470</v>
      </c>
      <c r="E2896" s="533">
        <v>3530013</v>
      </c>
      <c r="F2896" s="533">
        <v>12646</v>
      </c>
      <c r="G2896" s="534">
        <v>38717</v>
      </c>
      <c r="H2896" s="539"/>
      <c r="I2896" s="532" t="s">
        <v>409</v>
      </c>
      <c r="J2896" s="532" t="s">
        <v>3150</v>
      </c>
      <c r="K2896" s="535">
        <v>-15000</v>
      </c>
      <c r="L2896" s="545">
        <f t="shared" si="48"/>
        <v>-15000</v>
      </c>
      <c r="M2896" s="537" t="s">
        <v>138</v>
      </c>
      <c r="N2896" s="537" t="s">
        <v>186</v>
      </c>
      <c r="O2896" s="538">
        <f t="shared" si="49"/>
        <v>-7187.5</v>
      </c>
    </row>
    <row r="2897" spans="1:15" s="225" customFormat="1" ht="47.25">
      <c r="A2897" s="532" t="s">
        <v>406</v>
      </c>
      <c r="B2897" s="533">
        <v>353</v>
      </c>
      <c r="C2897" s="532" t="s">
        <v>410</v>
      </c>
      <c r="D2897" s="532" t="s">
        <v>470</v>
      </c>
      <c r="E2897" s="533">
        <v>3530013</v>
      </c>
      <c r="F2897" s="533">
        <v>12946</v>
      </c>
      <c r="G2897" s="534">
        <v>38681</v>
      </c>
      <c r="H2897" s="533">
        <v>1</v>
      </c>
      <c r="I2897" s="532" t="s">
        <v>409</v>
      </c>
      <c r="J2897" s="532" t="s">
        <v>3151</v>
      </c>
      <c r="K2897" s="535">
        <v>3016.7</v>
      </c>
      <c r="L2897" s="545">
        <f t="shared" si="48"/>
        <v>3016.7</v>
      </c>
      <c r="M2897" s="537" t="s">
        <v>138</v>
      </c>
      <c r="N2897" s="537" t="s">
        <v>186</v>
      </c>
      <c r="O2897" s="538">
        <f t="shared" si="49"/>
        <v>1445.5020833333333</v>
      </c>
    </row>
    <row r="2898" spans="1:15" s="225" customFormat="1" ht="47.25">
      <c r="A2898" s="532" t="s">
        <v>406</v>
      </c>
      <c r="B2898" s="533">
        <v>353</v>
      </c>
      <c r="C2898" s="532" t="s">
        <v>410</v>
      </c>
      <c r="D2898" s="532" t="s">
        <v>470</v>
      </c>
      <c r="E2898" s="533">
        <v>3530013</v>
      </c>
      <c r="F2898" s="533">
        <v>12948</v>
      </c>
      <c r="G2898" s="534">
        <v>38751</v>
      </c>
      <c r="H2898" s="533">
        <v>1</v>
      </c>
      <c r="I2898" s="532" t="s">
        <v>409</v>
      </c>
      <c r="J2898" s="532" t="s">
        <v>3152</v>
      </c>
      <c r="K2898" s="535">
        <v>13806.5</v>
      </c>
      <c r="L2898" s="545">
        <f t="shared" si="48"/>
        <v>13806.5</v>
      </c>
      <c r="M2898" s="537" t="s">
        <v>138</v>
      </c>
      <c r="N2898" s="537" t="s">
        <v>186</v>
      </c>
      <c r="O2898" s="538">
        <f t="shared" si="49"/>
        <v>6615.6145833333339</v>
      </c>
    </row>
    <row r="2899" spans="1:15" s="225" customFormat="1" ht="31.5">
      <c r="A2899" s="532" t="s">
        <v>406</v>
      </c>
      <c r="B2899" s="533">
        <v>353</v>
      </c>
      <c r="C2899" s="532" t="s">
        <v>410</v>
      </c>
      <c r="D2899" s="532" t="s">
        <v>3153</v>
      </c>
      <c r="E2899" s="533">
        <v>3530094</v>
      </c>
      <c r="F2899" s="533">
        <v>13628</v>
      </c>
      <c r="G2899" s="534">
        <v>40543</v>
      </c>
      <c r="H2899" s="533">
        <v>73</v>
      </c>
      <c r="I2899" s="532" t="s">
        <v>409</v>
      </c>
      <c r="J2899" s="532" t="s">
        <v>3154</v>
      </c>
      <c r="K2899" s="535">
        <v>2063.54</v>
      </c>
      <c r="L2899" s="536"/>
      <c r="M2899" s="537" t="s">
        <v>174</v>
      </c>
      <c r="N2899" s="537" t="s">
        <v>186</v>
      </c>
      <c r="O2899" s="538">
        <f>+K2899*0.0684931506849315</f>
        <v>141.33835616438355</v>
      </c>
    </row>
    <row r="2900" spans="1:15" s="225" customFormat="1" ht="31.5">
      <c r="A2900" s="532" t="s">
        <v>406</v>
      </c>
      <c r="B2900" s="533">
        <v>353</v>
      </c>
      <c r="C2900" s="532" t="s">
        <v>410</v>
      </c>
      <c r="D2900" s="532" t="s">
        <v>411</v>
      </c>
      <c r="E2900" s="533">
        <v>3530001</v>
      </c>
      <c r="F2900" s="533">
        <v>13995</v>
      </c>
      <c r="G2900" s="534">
        <v>41274</v>
      </c>
      <c r="H2900" s="533">
        <v>0</v>
      </c>
      <c r="I2900" s="532" t="s">
        <v>409</v>
      </c>
      <c r="J2900" s="532" t="s">
        <v>3155</v>
      </c>
      <c r="K2900" s="535">
        <v>68697.039999999994</v>
      </c>
      <c r="L2900" s="545">
        <f t="shared" ref="L2900:L2909" si="50">K2900</f>
        <v>68697.039999999994</v>
      </c>
      <c r="M2900" s="537" t="s">
        <v>138</v>
      </c>
      <c r="N2900" s="537" t="s">
        <v>186</v>
      </c>
      <c r="O2900" s="538">
        <f t="shared" ref="O2900:O2909" si="51">IF(L2900&lt;&gt;0,11.5/24*L2900,K2900)</f>
        <v>32917.331666666665</v>
      </c>
    </row>
    <row r="2901" spans="1:15" s="225" customFormat="1" ht="31.5">
      <c r="A2901" s="532" t="s">
        <v>406</v>
      </c>
      <c r="B2901" s="533">
        <v>353</v>
      </c>
      <c r="C2901" s="532" t="s">
        <v>410</v>
      </c>
      <c r="D2901" s="532" t="s">
        <v>411</v>
      </c>
      <c r="E2901" s="533">
        <v>3530001</v>
      </c>
      <c r="F2901" s="533">
        <v>13932</v>
      </c>
      <c r="G2901" s="534">
        <v>41274</v>
      </c>
      <c r="H2901" s="533">
        <v>1</v>
      </c>
      <c r="I2901" s="532" t="s">
        <v>409</v>
      </c>
      <c r="J2901" s="532" t="s">
        <v>3156</v>
      </c>
      <c r="K2901" s="535">
        <v>6299.54</v>
      </c>
      <c r="L2901" s="545">
        <f t="shared" si="50"/>
        <v>6299.54</v>
      </c>
      <c r="M2901" s="537" t="s">
        <v>138</v>
      </c>
      <c r="N2901" s="537" t="s">
        <v>186</v>
      </c>
      <c r="O2901" s="538">
        <f t="shared" si="51"/>
        <v>3018.5295833333334</v>
      </c>
    </row>
    <row r="2902" spans="1:15" s="225" customFormat="1" ht="31.5">
      <c r="A2902" s="532" t="s">
        <v>406</v>
      </c>
      <c r="B2902" s="533">
        <v>353</v>
      </c>
      <c r="C2902" s="532" t="s">
        <v>410</v>
      </c>
      <c r="D2902" s="532" t="s">
        <v>411</v>
      </c>
      <c r="E2902" s="533">
        <v>3530001</v>
      </c>
      <c r="F2902" s="533">
        <v>13931</v>
      </c>
      <c r="G2902" s="534">
        <v>41274</v>
      </c>
      <c r="H2902" s="533">
        <v>8</v>
      </c>
      <c r="I2902" s="532" t="s">
        <v>409</v>
      </c>
      <c r="J2902" s="532" t="s">
        <v>3157</v>
      </c>
      <c r="K2902" s="535">
        <v>18433.900000000001</v>
      </c>
      <c r="L2902" s="545">
        <f t="shared" si="50"/>
        <v>18433.900000000001</v>
      </c>
      <c r="M2902" s="537" t="s">
        <v>138</v>
      </c>
      <c r="N2902" s="537" t="s">
        <v>186</v>
      </c>
      <c r="O2902" s="538">
        <f t="shared" si="51"/>
        <v>8832.9104166666675</v>
      </c>
    </row>
    <row r="2903" spans="1:15" s="225" customFormat="1" ht="31.5">
      <c r="A2903" s="532" t="s">
        <v>406</v>
      </c>
      <c r="B2903" s="533">
        <v>353</v>
      </c>
      <c r="C2903" s="532" t="s">
        <v>410</v>
      </c>
      <c r="D2903" s="532" t="s">
        <v>411</v>
      </c>
      <c r="E2903" s="533">
        <v>3530001</v>
      </c>
      <c r="F2903" s="533">
        <v>13930</v>
      </c>
      <c r="G2903" s="534">
        <v>41274</v>
      </c>
      <c r="H2903" s="533">
        <v>2</v>
      </c>
      <c r="I2903" s="532" t="s">
        <v>409</v>
      </c>
      <c r="J2903" s="532" t="s">
        <v>3158</v>
      </c>
      <c r="K2903" s="535">
        <v>3074.26</v>
      </c>
      <c r="L2903" s="545">
        <f t="shared" si="50"/>
        <v>3074.26</v>
      </c>
      <c r="M2903" s="537" t="s">
        <v>138</v>
      </c>
      <c r="N2903" s="537" t="s">
        <v>186</v>
      </c>
      <c r="O2903" s="538">
        <f t="shared" si="51"/>
        <v>1473.0829166666667</v>
      </c>
    </row>
    <row r="2904" spans="1:15" s="225" customFormat="1" ht="31.5">
      <c r="A2904" s="532" t="s">
        <v>406</v>
      </c>
      <c r="B2904" s="533">
        <v>353</v>
      </c>
      <c r="C2904" s="532" t="s">
        <v>410</v>
      </c>
      <c r="D2904" s="532" t="s">
        <v>411</v>
      </c>
      <c r="E2904" s="533">
        <v>3530001</v>
      </c>
      <c r="F2904" s="533">
        <v>13929</v>
      </c>
      <c r="G2904" s="534">
        <v>41274</v>
      </c>
      <c r="H2904" s="533">
        <v>1</v>
      </c>
      <c r="I2904" s="532" t="s">
        <v>409</v>
      </c>
      <c r="J2904" s="532" t="s">
        <v>3157</v>
      </c>
      <c r="K2904" s="535">
        <v>2463.46</v>
      </c>
      <c r="L2904" s="545">
        <f t="shared" si="50"/>
        <v>2463.46</v>
      </c>
      <c r="M2904" s="537" t="s">
        <v>138</v>
      </c>
      <c r="N2904" s="537" t="s">
        <v>186</v>
      </c>
      <c r="O2904" s="538">
        <f t="shared" si="51"/>
        <v>1180.4079166666668</v>
      </c>
    </row>
    <row r="2905" spans="1:15" s="225" customFormat="1" ht="31.5">
      <c r="A2905" s="532" t="s">
        <v>406</v>
      </c>
      <c r="B2905" s="533">
        <v>353</v>
      </c>
      <c r="C2905" s="532" t="s">
        <v>410</v>
      </c>
      <c r="D2905" s="532" t="s">
        <v>411</v>
      </c>
      <c r="E2905" s="533">
        <v>3530001</v>
      </c>
      <c r="F2905" s="533">
        <v>13928</v>
      </c>
      <c r="G2905" s="534">
        <v>41274</v>
      </c>
      <c r="H2905" s="533">
        <v>2</v>
      </c>
      <c r="I2905" s="532" t="s">
        <v>409</v>
      </c>
      <c r="J2905" s="532" t="s">
        <v>3159</v>
      </c>
      <c r="K2905" s="535">
        <v>7006.84</v>
      </c>
      <c r="L2905" s="545">
        <f t="shared" si="50"/>
        <v>7006.84</v>
      </c>
      <c r="M2905" s="537" t="s">
        <v>138</v>
      </c>
      <c r="N2905" s="537" t="s">
        <v>186</v>
      </c>
      <c r="O2905" s="538">
        <f t="shared" si="51"/>
        <v>3357.4441666666667</v>
      </c>
    </row>
    <row r="2906" spans="1:15" s="225" customFormat="1" ht="31.5">
      <c r="A2906" s="532" t="s">
        <v>406</v>
      </c>
      <c r="B2906" s="533">
        <v>353</v>
      </c>
      <c r="C2906" s="532" t="s">
        <v>410</v>
      </c>
      <c r="D2906" s="532" t="s">
        <v>411</v>
      </c>
      <c r="E2906" s="533">
        <v>3530001</v>
      </c>
      <c r="F2906" s="533">
        <v>13927</v>
      </c>
      <c r="G2906" s="534">
        <v>41274</v>
      </c>
      <c r="H2906" s="533">
        <v>3</v>
      </c>
      <c r="I2906" s="532" t="s">
        <v>409</v>
      </c>
      <c r="J2906" s="532" t="s">
        <v>3157</v>
      </c>
      <c r="K2906" s="535">
        <v>5730.75</v>
      </c>
      <c r="L2906" s="545">
        <f t="shared" si="50"/>
        <v>5730.75</v>
      </c>
      <c r="M2906" s="537" t="s">
        <v>138</v>
      </c>
      <c r="N2906" s="537" t="s">
        <v>186</v>
      </c>
      <c r="O2906" s="538">
        <f t="shared" si="51"/>
        <v>2745.984375</v>
      </c>
    </row>
    <row r="2907" spans="1:15" s="225" customFormat="1" ht="31.5">
      <c r="A2907" s="532" t="s">
        <v>406</v>
      </c>
      <c r="B2907" s="533">
        <v>353</v>
      </c>
      <c r="C2907" s="532" t="s">
        <v>410</v>
      </c>
      <c r="D2907" s="532" t="s">
        <v>411</v>
      </c>
      <c r="E2907" s="533">
        <v>3530001</v>
      </c>
      <c r="F2907" s="533">
        <v>13926</v>
      </c>
      <c r="G2907" s="534">
        <v>41274</v>
      </c>
      <c r="H2907" s="533">
        <v>21</v>
      </c>
      <c r="I2907" s="532" t="s">
        <v>409</v>
      </c>
      <c r="J2907" s="532" t="s">
        <v>3157</v>
      </c>
      <c r="K2907" s="535">
        <v>64169.32</v>
      </c>
      <c r="L2907" s="545">
        <f t="shared" si="50"/>
        <v>64169.32</v>
      </c>
      <c r="M2907" s="537" t="s">
        <v>138</v>
      </c>
      <c r="N2907" s="537" t="s">
        <v>186</v>
      </c>
      <c r="O2907" s="538">
        <f t="shared" si="51"/>
        <v>30747.799166666668</v>
      </c>
    </row>
    <row r="2908" spans="1:15" s="225" customFormat="1" ht="31.5">
      <c r="A2908" s="532" t="s">
        <v>406</v>
      </c>
      <c r="B2908" s="533">
        <v>353</v>
      </c>
      <c r="C2908" s="532" t="s">
        <v>410</v>
      </c>
      <c r="D2908" s="532" t="s">
        <v>411</v>
      </c>
      <c r="E2908" s="533">
        <v>3530001</v>
      </c>
      <c r="F2908" s="533">
        <v>13925</v>
      </c>
      <c r="G2908" s="534">
        <v>41274</v>
      </c>
      <c r="H2908" s="533">
        <v>1</v>
      </c>
      <c r="I2908" s="532" t="s">
        <v>409</v>
      </c>
      <c r="J2908" s="532" t="s">
        <v>3160</v>
      </c>
      <c r="K2908" s="535">
        <v>3791.3</v>
      </c>
      <c r="L2908" s="545">
        <f t="shared" si="50"/>
        <v>3791.3</v>
      </c>
      <c r="M2908" s="537" t="s">
        <v>138</v>
      </c>
      <c r="N2908" s="537" t="s">
        <v>186</v>
      </c>
      <c r="O2908" s="538">
        <f t="shared" si="51"/>
        <v>1816.6645833333334</v>
      </c>
    </row>
    <row r="2909" spans="1:15" s="225" customFormat="1" ht="31.5">
      <c r="A2909" s="532" t="s">
        <v>406</v>
      </c>
      <c r="B2909" s="533">
        <v>353</v>
      </c>
      <c r="C2909" s="532" t="s">
        <v>410</v>
      </c>
      <c r="D2909" s="532" t="s">
        <v>411</v>
      </c>
      <c r="E2909" s="533">
        <v>3530001</v>
      </c>
      <c r="F2909" s="533">
        <v>13924</v>
      </c>
      <c r="G2909" s="534">
        <v>41274</v>
      </c>
      <c r="H2909" s="533">
        <v>22</v>
      </c>
      <c r="I2909" s="532" t="s">
        <v>409</v>
      </c>
      <c r="J2909" s="532" t="s">
        <v>3159</v>
      </c>
      <c r="K2909" s="535">
        <v>58742.81</v>
      </c>
      <c r="L2909" s="545">
        <f t="shared" si="50"/>
        <v>58742.81</v>
      </c>
      <c r="M2909" s="537" t="s">
        <v>138</v>
      </c>
      <c r="N2909" s="537" t="s">
        <v>186</v>
      </c>
      <c r="O2909" s="538">
        <f t="shared" si="51"/>
        <v>28147.596458333333</v>
      </c>
    </row>
    <row r="2910" spans="1:15" s="225" customFormat="1" ht="47.25">
      <c r="A2910" s="532" t="s">
        <v>406</v>
      </c>
      <c r="B2910" s="533">
        <v>353</v>
      </c>
      <c r="C2910" s="532" t="s">
        <v>410</v>
      </c>
      <c r="D2910" s="532" t="s">
        <v>470</v>
      </c>
      <c r="E2910" s="533">
        <v>3530013</v>
      </c>
      <c r="F2910" s="533">
        <v>13866</v>
      </c>
      <c r="G2910" s="534">
        <v>41243</v>
      </c>
      <c r="H2910" s="533">
        <v>1</v>
      </c>
      <c r="I2910" s="532" t="s">
        <v>409</v>
      </c>
      <c r="J2910" s="532" t="s">
        <v>3161</v>
      </c>
      <c r="K2910" s="535">
        <v>12615.39</v>
      </c>
      <c r="L2910" s="536"/>
      <c r="M2910" s="537" t="s">
        <v>174</v>
      </c>
      <c r="N2910" s="537" t="s">
        <v>186</v>
      </c>
      <c r="O2910" s="538">
        <f>+K2910/5</f>
        <v>2523.078</v>
      </c>
    </row>
    <row r="2911" spans="1:15" s="225" customFormat="1" ht="47.25">
      <c r="A2911" s="532" t="s">
        <v>406</v>
      </c>
      <c r="B2911" s="533">
        <v>353</v>
      </c>
      <c r="C2911" s="532" t="s">
        <v>410</v>
      </c>
      <c r="D2911" s="532" t="s">
        <v>470</v>
      </c>
      <c r="E2911" s="533">
        <v>3530013</v>
      </c>
      <c r="F2911" s="533">
        <v>13830</v>
      </c>
      <c r="G2911" s="534">
        <v>41121</v>
      </c>
      <c r="H2911" s="533">
        <v>3</v>
      </c>
      <c r="I2911" s="532" t="s">
        <v>409</v>
      </c>
      <c r="J2911" s="532" t="s">
        <v>3162</v>
      </c>
      <c r="K2911" s="535">
        <v>4901.16</v>
      </c>
      <c r="L2911" s="545">
        <f t="shared" ref="L2911:L2917" si="52">K2911</f>
        <v>4901.16</v>
      </c>
      <c r="M2911" s="537" t="s">
        <v>174</v>
      </c>
      <c r="N2911" s="537" t="s">
        <v>186</v>
      </c>
      <c r="O2911" s="538">
        <f t="shared" ref="O2911:O2974" si="53">IF(L2911&lt;&gt;0,11.5/24*L2911,K2911)</f>
        <v>2348.4724999999999</v>
      </c>
    </row>
    <row r="2912" spans="1:15" s="225" customFormat="1" ht="47.25">
      <c r="A2912" s="532" t="s">
        <v>406</v>
      </c>
      <c r="B2912" s="533">
        <v>353</v>
      </c>
      <c r="C2912" s="532" t="s">
        <v>410</v>
      </c>
      <c r="D2912" s="532" t="s">
        <v>470</v>
      </c>
      <c r="E2912" s="533">
        <v>3530013</v>
      </c>
      <c r="F2912" s="533">
        <v>13829</v>
      </c>
      <c r="G2912" s="534">
        <v>41061</v>
      </c>
      <c r="H2912" s="533">
        <v>20</v>
      </c>
      <c r="I2912" s="532" t="s">
        <v>409</v>
      </c>
      <c r="J2912" s="532" t="s">
        <v>472</v>
      </c>
      <c r="K2912" s="535">
        <v>80502.37</v>
      </c>
      <c r="L2912" s="545">
        <f t="shared" si="52"/>
        <v>80502.37</v>
      </c>
      <c r="M2912" s="537" t="s">
        <v>174</v>
      </c>
      <c r="N2912" s="537" t="s">
        <v>186</v>
      </c>
      <c r="O2912" s="538">
        <f t="shared" si="53"/>
        <v>38574.052291666667</v>
      </c>
    </row>
    <row r="2913" spans="1:15" s="225" customFormat="1" ht="47.25">
      <c r="A2913" s="532" t="s">
        <v>406</v>
      </c>
      <c r="B2913" s="533">
        <v>353</v>
      </c>
      <c r="C2913" s="532" t="s">
        <v>410</v>
      </c>
      <c r="D2913" s="532" t="s">
        <v>470</v>
      </c>
      <c r="E2913" s="533">
        <v>3530013</v>
      </c>
      <c r="F2913" s="533">
        <v>13828</v>
      </c>
      <c r="G2913" s="534">
        <v>41061</v>
      </c>
      <c r="H2913" s="533">
        <v>2</v>
      </c>
      <c r="I2913" s="532" t="s">
        <v>409</v>
      </c>
      <c r="J2913" s="532" t="s">
        <v>3163</v>
      </c>
      <c r="K2913" s="535">
        <v>14061.13</v>
      </c>
      <c r="L2913" s="545">
        <f t="shared" si="52"/>
        <v>14061.13</v>
      </c>
      <c r="M2913" s="537" t="s">
        <v>138</v>
      </c>
      <c r="N2913" s="537" t="s">
        <v>186</v>
      </c>
      <c r="O2913" s="538">
        <f t="shared" si="53"/>
        <v>6737.6247916666662</v>
      </c>
    </row>
    <row r="2914" spans="1:15" s="225" customFormat="1" ht="47.25">
      <c r="A2914" s="532" t="s">
        <v>406</v>
      </c>
      <c r="B2914" s="533">
        <v>353</v>
      </c>
      <c r="C2914" s="532" t="s">
        <v>410</v>
      </c>
      <c r="D2914" s="532" t="s">
        <v>470</v>
      </c>
      <c r="E2914" s="533">
        <v>3530013</v>
      </c>
      <c r="F2914" s="533">
        <v>13825</v>
      </c>
      <c r="G2914" s="534">
        <v>41061</v>
      </c>
      <c r="H2914" s="533">
        <v>3</v>
      </c>
      <c r="I2914" s="532" t="s">
        <v>409</v>
      </c>
      <c r="J2914" s="532" t="s">
        <v>3164</v>
      </c>
      <c r="K2914" s="535">
        <v>7651.06</v>
      </c>
      <c r="L2914" s="545">
        <f t="shared" si="52"/>
        <v>7651.06</v>
      </c>
      <c r="M2914" s="537" t="s">
        <v>174</v>
      </c>
      <c r="N2914" s="537" t="s">
        <v>186</v>
      </c>
      <c r="O2914" s="538">
        <f t="shared" si="53"/>
        <v>3666.1329166666669</v>
      </c>
    </row>
    <row r="2915" spans="1:15" s="225" customFormat="1" ht="63">
      <c r="A2915" s="532" t="s">
        <v>406</v>
      </c>
      <c r="B2915" s="533">
        <v>353</v>
      </c>
      <c r="C2915" s="532" t="s">
        <v>410</v>
      </c>
      <c r="D2915" s="532" t="s">
        <v>473</v>
      </c>
      <c r="E2915" s="533">
        <v>3530100</v>
      </c>
      <c r="F2915" s="533">
        <v>13865</v>
      </c>
      <c r="G2915" s="534">
        <v>41213</v>
      </c>
      <c r="H2915" s="533">
        <v>5</v>
      </c>
      <c r="I2915" s="532" t="s">
        <v>409</v>
      </c>
      <c r="J2915" s="532" t="s">
        <v>3165</v>
      </c>
      <c r="K2915" s="535">
        <v>482.93</v>
      </c>
      <c r="L2915" s="545">
        <f t="shared" si="52"/>
        <v>482.93</v>
      </c>
      <c r="M2915" s="537" t="s">
        <v>174</v>
      </c>
      <c r="N2915" s="537" t="s">
        <v>186</v>
      </c>
      <c r="O2915" s="538">
        <f t="shared" si="53"/>
        <v>231.40395833333335</v>
      </c>
    </row>
    <row r="2916" spans="1:15" s="225" customFormat="1" ht="63">
      <c r="A2916" s="532" t="s">
        <v>406</v>
      </c>
      <c r="B2916" s="533">
        <v>353</v>
      </c>
      <c r="C2916" s="532" t="s">
        <v>410</v>
      </c>
      <c r="D2916" s="532" t="s">
        <v>473</v>
      </c>
      <c r="E2916" s="533">
        <v>3530100</v>
      </c>
      <c r="F2916" s="533">
        <v>13864</v>
      </c>
      <c r="G2916" s="534">
        <v>41213</v>
      </c>
      <c r="H2916" s="533">
        <v>1</v>
      </c>
      <c r="I2916" s="532" t="s">
        <v>409</v>
      </c>
      <c r="J2916" s="532" t="s">
        <v>3166</v>
      </c>
      <c r="K2916" s="535">
        <v>578</v>
      </c>
      <c r="L2916" s="545">
        <f t="shared" si="52"/>
        <v>578</v>
      </c>
      <c r="M2916" s="537" t="s">
        <v>174</v>
      </c>
      <c r="N2916" s="537" t="s">
        <v>186</v>
      </c>
      <c r="O2916" s="538">
        <f t="shared" si="53"/>
        <v>276.95833333333337</v>
      </c>
    </row>
    <row r="2917" spans="1:15" s="225" customFormat="1" ht="63">
      <c r="A2917" s="532" t="s">
        <v>406</v>
      </c>
      <c r="B2917" s="533">
        <v>353</v>
      </c>
      <c r="C2917" s="532" t="s">
        <v>410</v>
      </c>
      <c r="D2917" s="532" t="s">
        <v>473</v>
      </c>
      <c r="E2917" s="533">
        <v>3530100</v>
      </c>
      <c r="F2917" s="533">
        <v>13806</v>
      </c>
      <c r="G2917" s="534">
        <v>41060</v>
      </c>
      <c r="H2917" s="533">
        <v>1</v>
      </c>
      <c r="I2917" s="532" t="s">
        <v>409</v>
      </c>
      <c r="J2917" s="532" t="s">
        <v>3167</v>
      </c>
      <c r="K2917" s="535">
        <v>236606.18</v>
      </c>
      <c r="L2917" s="545">
        <f t="shared" si="52"/>
        <v>236606.18</v>
      </c>
      <c r="M2917" s="537" t="s">
        <v>174</v>
      </c>
      <c r="N2917" s="537" t="s">
        <v>186</v>
      </c>
      <c r="O2917" s="538">
        <f t="shared" si="53"/>
        <v>113373.79458333334</v>
      </c>
    </row>
    <row r="2918" spans="1:15" s="225" customFormat="1" ht="47.25">
      <c r="A2918" s="532" t="s">
        <v>406</v>
      </c>
      <c r="B2918" s="533">
        <v>350</v>
      </c>
      <c r="C2918" s="532" t="s">
        <v>407</v>
      </c>
      <c r="D2918" s="532" t="s">
        <v>413</v>
      </c>
      <c r="E2918" s="533">
        <v>3500003</v>
      </c>
      <c r="F2918" s="533">
        <v>12990</v>
      </c>
      <c r="G2918" s="534">
        <v>25569</v>
      </c>
      <c r="H2918" s="533">
        <v>1</v>
      </c>
      <c r="I2918" s="532" t="s">
        <v>409</v>
      </c>
      <c r="J2918" s="532" t="s">
        <v>3168</v>
      </c>
      <c r="K2918" s="535">
        <v>205.93</v>
      </c>
      <c r="L2918" s="536"/>
      <c r="M2918" s="537" t="s">
        <v>174</v>
      </c>
      <c r="N2918" s="537" t="s">
        <v>252</v>
      </c>
      <c r="O2918" s="538">
        <f t="shared" si="53"/>
        <v>205.93</v>
      </c>
    </row>
    <row r="2919" spans="1:15" s="225" customFormat="1" ht="47.25">
      <c r="A2919" s="532" t="s">
        <v>406</v>
      </c>
      <c r="B2919" s="533">
        <v>350</v>
      </c>
      <c r="C2919" s="532" t="s">
        <v>407</v>
      </c>
      <c r="D2919" s="532" t="s">
        <v>3169</v>
      </c>
      <c r="E2919" s="533">
        <v>3500009</v>
      </c>
      <c r="F2919" s="533">
        <v>12997</v>
      </c>
      <c r="G2919" s="534">
        <v>37622</v>
      </c>
      <c r="H2919" s="533">
        <v>1</v>
      </c>
      <c r="I2919" s="532" t="s">
        <v>409</v>
      </c>
      <c r="J2919" s="532" t="s">
        <v>3170</v>
      </c>
      <c r="K2919" s="535">
        <v>8677.3799999999992</v>
      </c>
      <c r="L2919" s="536"/>
      <c r="M2919" s="537" t="s">
        <v>174</v>
      </c>
      <c r="N2919" s="537" t="s">
        <v>252</v>
      </c>
      <c r="O2919" s="538">
        <f t="shared" si="53"/>
        <v>8677.3799999999992</v>
      </c>
    </row>
    <row r="2920" spans="1:15" s="225" customFormat="1" ht="47.25">
      <c r="A2920" s="532" t="s">
        <v>406</v>
      </c>
      <c r="B2920" s="533">
        <v>353</v>
      </c>
      <c r="C2920" s="532" t="s">
        <v>410</v>
      </c>
      <c r="D2920" s="532" t="s">
        <v>469</v>
      </c>
      <c r="E2920" s="533">
        <v>3530012</v>
      </c>
      <c r="F2920" s="533">
        <v>624</v>
      </c>
      <c r="G2920" s="534">
        <v>27210</v>
      </c>
      <c r="H2920" s="539"/>
      <c r="I2920" s="532" t="s">
        <v>409</v>
      </c>
      <c r="J2920" s="532" t="s">
        <v>3171</v>
      </c>
      <c r="K2920" s="535">
        <v>2845.45</v>
      </c>
      <c r="L2920" s="536"/>
      <c r="M2920" s="537" t="s">
        <v>174</v>
      </c>
      <c r="N2920" s="537" t="s">
        <v>252</v>
      </c>
      <c r="O2920" s="538">
        <f t="shared" si="53"/>
        <v>2845.45</v>
      </c>
    </row>
    <row r="2921" spans="1:15" s="225" customFormat="1" ht="31.5">
      <c r="A2921" s="532" t="s">
        <v>406</v>
      </c>
      <c r="B2921" s="533">
        <v>353</v>
      </c>
      <c r="C2921" s="532" t="s">
        <v>410</v>
      </c>
      <c r="D2921" s="532" t="s">
        <v>469</v>
      </c>
      <c r="E2921" s="533">
        <v>3530012</v>
      </c>
      <c r="F2921" s="533">
        <v>625</v>
      </c>
      <c r="G2921" s="534">
        <v>27210</v>
      </c>
      <c r="H2921" s="539"/>
      <c r="I2921" s="532" t="s">
        <v>409</v>
      </c>
      <c r="J2921" s="532" t="s">
        <v>1705</v>
      </c>
      <c r="K2921" s="535">
        <v>1494.09</v>
      </c>
      <c r="L2921" s="536"/>
      <c r="M2921" s="537" t="s">
        <v>174</v>
      </c>
      <c r="N2921" s="537" t="s">
        <v>252</v>
      </c>
      <c r="O2921" s="538">
        <f t="shared" si="53"/>
        <v>1494.09</v>
      </c>
    </row>
    <row r="2922" spans="1:15" s="225" customFormat="1" ht="31.5">
      <c r="A2922" s="532" t="s">
        <v>406</v>
      </c>
      <c r="B2922" s="533">
        <v>353</v>
      </c>
      <c r="C2922" s="532" t="s">
        <v>410</v>
      </c>
      <c r="D2922" s="532" t="s">
        <v>469</v>
      </c>
      <c r="E2922" s="533">
        <v>3530012</v>
      </c>
      <c r="F2922" s="533">
        <v>626</v>
      </c>
      <c r="G2922" s="534">
        <v>27210</v>
      </c>
      <c r="H2922" s="533">
        <v>1</v>
      </c>
      <c r="I2922" s="532" t="s">
        <v>409</v>
      </c>
      <c r="J2922" s="532" t="s">
        <v>3172</v>
      </c>
      <c r="K2922" s="535">
        <v>289.79000000000002</v>
      </c>
      <c r="L2922" s="536"/>
      <c r="M2922" s="537" t="s">
        <v>174</v>
      </c>
      <c r="N2922" s="537" t="s">
        <v>252</v>
      </c>
      <c r="O2922" s="538">
        <f t="shared" si="53"/>
        <v>289.79000000000002</v>
      </c>
    </row>
    <row r="2923" spans="1:15" s="225" customFormat="1" ht="31.5">
      <c r="A2923" s="532" t="s">
        <v>406</v>
      </c>
      <c r="B2923" s="533">
        <v>353</v>
      </c>
      <c r="C2923" s="532" t="s">
        <v>410</v>
      </c>
      <c r="D2923" s="532" t="s">
        <v>469</v>
      </c>
      <c r="E2923" s="533">
        <v>3530012</v>
      </c>
      <c r="F2923" s="533">
        <v>628</v>
      </c>
      <c r="G2923" s="534">
        <v>27210</v>
      </c>
      <c r="H2923" s="539"/>
      <c r="I2923" s="532" t="s">
        <v>409</v>
      </c>
      <c r="J2923" s="532" t="s">
        <v>3173</v>
      </c>
      <c r="K2923" s="535">
        <v>2130.54</v>
      </c>
      <c r="L2923" s="536"/>
      <c r="M2923" s="537" t="s">
        <v>174</v>
      </c>
      <c r="N2923" s="537" t="s">
        <v>252</v>
      </c>
      <c r="O2923" s="538">
        <f t="shared" si="53"/>
        <v>2130.54</v>
      </c>
    </row>
    <row r="2924" spans="1:15" s="225" customFormat="1" ht="31.5">
      <c r="A2924" s="532" t="s">
        <v>406</v>
      </c>
      <c r="B2924" s="533">
        <v>353</v>
      </c>
      <c r="C2924" s="532" t="s">
        <v>410</v>
      </c>
      <c r="D2924" s="532" t="s">
        <v>469</v>
      </c>
      <c r="E2924" s="533">
        <v>3530012</v>
      </c>
      <c r="F2924" s="533">
        <v>631</v>
      </c>
      <c r="G2924" s="534">
        <v>27210</v>
      </c>
      <c r="H2924" s="533">
        <v>3</v>
      </c>
      <c r="I2924" s="532" t="s">
        <v>409</v>
      </c>
      <c r="J2924" s="532" t="s">
        <v>3174</v>
      </c>
      <c r="K2924" s="535">
        <v>1812.74</v>
      </c>
      <c r="L2924" s="536"/>
      <c r="M2924" s="537" t="s">
        <v>174</v>
      </c>
      <c r="N2924" s="537" t="s">
        <v>252</v>
      </c>
      <c r="O2924" s="538">
        <f t="shared" si="53"/>
        <v>1812.74</v>
      </c>
    </row>
    <row r="2925" spans="1:15" s="225" customFormat="1" ht="31.5">
      <c r="A2925" s="532" t="s">
        <v>406</v>
      </c>
      <c r="B2925" s="533">
        <v>353</v>
      </c>
      <c r="C2925" s="532" t="s">
        <v>410</v>
      </c>
      <c r="D2925" s="532" t="s">
        <v>469</v>
      </c>
      <c r="E2925" s="533">
        <v>3530012</v>
      </c>
      <c r="F2925" s="533">
        <v>632</v>
      </c>
      <c r="G2925" s="534">
        <v>27210</v>
      </c>
      <c r="H2925" s="539"/>
      <c r="I2925" s="532" t="s">
        <v>409</v>
      </c>
      <c r="J2925" s="532" t="s">
        <v>1719</v>
      </c>
      <c r="K2925" s="535">
        <v>39.69</v>
      </c>
      <c r="L2925" s="536"/>
      <c r="M2925" s="537" t="s">
        <v>174</v>
      </c>
      <c r="N2925" s="537" t="s">
        <v>252</v>
      </c>
      <c r="O2925" s="538">
        <f t="shared" si="53"/>
        <v>39.69</v>
      </c>
    </row>
    <row r="2926" spans="1:15" s="225" customFormat="1" ht="31.5">
      <c r="A2926" s="532" t="s">
        <v>406</v>
      </c>
      <c r="B2926" s="533">
        <v>353</v>
      </c>
      <c r="C2926" s="532" t="s">
        <v>410</v>
      </c>
      <c r="D2926" s="532" t="s">
        <v>469</v>
      </c>
      <c r="E2926" s="533">
        <v>3530012</v>
      </c>
      <c r="F2926" s="533">
        <v>633</v>
      </c>
      <c r="G2926" s="534">
        <v>27880</v>
      </c>
      <c r="H2926" s="533">
        <v>6</v>
      </c>
      <c r="I2926" s="532" t="s">
        <v>409</v>
      </c>
      <c r="J2926" s="532" t="s">
        <v>1724</v>
      </c>
      <c r="K2926" s="535">
        <v>1874.27</v>
      </c>
      <c r="L2926" s="536"/>
      <c r="M2926" s="537" t="s">
        <v>174</v>
      </c>
      <c r="N2926" s="537" t="s">
        <v>252</v>
      </c>
      <c r="O2926" s="538">
        <f t="shared" si="53"/>
        <v>1874.27</v>
      </c>
    </row>
    <row r="2927" spans="1:15" s="225" customFormat="1" ht="31.5">
      <c r="A2927" s="532" t="s">
        <v>406</v>
      </c>
      <c r="B2927" s="533">
        <v>353</v>
      </c>
      <c r="C2927" s="532" t="s">
        <v>410</v>
      </c>
      <c r="D2927" s="532" t="s">
        <v>469</v>
      </c>
      <c r="E2927" s="533">
        <v>3530012</v>
      </c>
      <c r="F2927" s="533">
        <v>634</v>
      </c>
      <c r="G2927" s="534">
        <v>27880</v>
      </c>
      <c r="H2927" s="539"/>
      <c r="I2927" s="532" t="s">
        <v>409</v>
      </c>
      <c r="J2927" s="532" t="s">
        <v>3175</v>
      </c>
      <c r="K2927" s="535">
        <v>4770.9399999999996</v>
      </c>
      <c r="L2927" s="536"/>
      <c r="M2927" s="537" t="s">
        <v>174</v>
      </c>
      <c r="N2927" s="537" t="s">
        <v>252</v>
      </c>
      <c r="O2927" s="538">
        <f t="shared" si="53"/>
        <v>4770.9399999999996</v>
      </c>
    </row>
    <row r="2928" spans="1:15" s="225" customFormat="1" ht="31.5">
      <c r="A2928" s="532" t="s">
        <v>406</v>
      </c>
      <c r="B2928" s="533">
        <v>353</v>
      </c>
      <c r="C2928" s="532" t="s">
        <v>410</v>
      </c>
      <c r="D2928" s="532" t="s">
        <v>469</v>
      </c>
      <c r="E2928" s="533">
        <v>3530012</v>
      </c>
      <c r="F2928" s="533">
        <v>635</v>
      </c>
      <c r="G2928" s="534">
        <v>27880</v>
      </c>
      <c r="H2928" s="539"/>
      <c r="I2928" s="532" t="s">
        <v>409</v>
      </c>
      <c r="J2928" s="532" t="s">
        <v>3176</v>
      </c>
      <c r="K2928" s="535">
        <v>1657.79</v>
      </c>
      <c r="L2928" s="536"/>
      <c r="M2928" s="537" t="s">
        <v>174</v>
      </c>
      <c r="N2928" s="537" t="s">
        <v>252</v>
      </c>
      <c r="O2928" s="538">
        <f t="shared" si="53"/>
        <v>1657.79</v>
      </c>
    </row>
    <row r="2929" spans="1:15" s="225" customFormat="1" ht="31.5">
      <c r="A2929" s="532" t="s">
        <v>406</v>
      </c>
      <c r="B2929" s="533">
        <v>353</v>
      </c>
      <c r="C2929" s="532" t="s">
        <v>410</v>
      </c>
      <c r="D2929" s="532" t="s">
        <v>469</v>
      </c>
      <c r="E2929" s="533">
        <v>3530012</v>
      </c>
      <c r="F2929" s="533">
        <v>637</v>
      </c>
      <c r="G2929" s="534">
        <v>27880</v>
      </c>
      <c r="H2929" s="539"/>
      <c r="I2929" s="532" t="s">
        <v>409</v>
      </c>
      <c r="J2929" s="532" t="s">
        <v>1701</v>
      </c>
      <c r="K2929" s="535">
        <v>17491.11</v>
      </c>
      <c r="L2929" s="536"/>
      <c r="M2929" s="537" t="s">
        <v>174</v>
      </c>
      <c r="N2929" s="537" t="s">
        <v>252</v>
      </c>
      <c r="O2929" s="538">
        <f t="shared" si="53"/>
        <v>17491.11</v>
      </c>
    </row>
    <row r="2930" spans="1:15" s="225" customFormat="1" ht="31.5">
      <c r="A2930" s="532" t="s">
        <v>406</v>
      </c>
      <c r="B2930" s="533">
        <v>353</v>
      </c>
      <c r="C2930" s="532" t="s">
        <v>410</v>
      </c>
      <c r="D2930" s="532" t="s">
        <v>469</v>
      </c>
      <c r="E2930" s="533">
        <v>3530012</v>
      </c>
      <c r="F2930" s="533">
        <v>640</v>
      </c>
      <c r="G2930" s="534">
        <v>27880</v>
      </c>
      <c r="H2930" s="539"/>
      <c r="I2930" s="532" t="s">
        <v>409</v>
      </c>
      <c r="J2930" s="532" t="s">
        <v>3177</v>
      </c>
      <c r="K2930" s="535">
        <v>7115.15</v>
      </c>
      <c r="L2930" s="536"/>
      <c r="M2930" s="537" t="s">
        <v>174</v>
      </c>
      <c r="N2930" s="537" t="s">
        <v>252</v>
      </c>
      <c r="O2930" s="538">
        <f t="shared" si="53"/>
        <v>7115.15</v>
      </c>
    </row>
    <row r="2931" spans="1:15" s="225" customFormat="1" ht="31.5">
      <c r="A2931" s="532" t="s">
        <v>406</v>
      </c>
      <c r="B2931" s="533">
        <v>353</v>
      </c>
      <c r="C2931" s="532" t="s">
        <v>410</v>
      </c>
      <c r="D2931" s="532" t="s">
        <v>469</v>
      </c>
      <c r="E2931" s="533">
        <v>3530012</v>
      </c>
      <c r="F2931" s="533">
        <v>641</v>
      </c>
      <c r="G2931" s="534">
        <v>27880</v>
      </c>
      <c r="H2931" s="539"/>
      <c r="I2931" s="532" t="s">
        <v>409</v>
      </c>
      <c r="J2931" s="532" t="s">
        <v>3178</v>
      </c>
      <c r="K2931" s="535">
        <v>241.55</v>
      </c>
      <c r="L2931" s="536"/>
      <c r="M2931" s="537" t="s">
        <v>174</v>
      </c>
      <c r="N2931" s="537" t="s">
        <v>252</v>
      </c>
      <c r="O2931" s="538">
        <f t="shared" si="53"/>
        <v>241.55</v>
      </c>
    </row>
    <row r="2932" spans="1:15" s="225" customFormat="1" ht="31.5">
      <c r="A2932" s="532" t="s">
        <v>406</v>
      </c>
      <c r="B2932" s="533">
        <v>353</v>
      </c>
      <c r="C2932" s="532" t="s">
        <v>410</v>
      </c>
      <c r="D2932" s="532" t="s">
        <v>469</v>
      </c>
      <c r="E2932" s="533">
        <v>3530012</v>
      </c>
      <c r="F2932" s="533">
        <v>645</v>
      </c>
      <c r="G2932" s="534">
        <v>27880</v>
      </c>
      <c r="H2932" s="539"/>
      <c r="I2932" s="532" t="s">
        <v>409</v>
      </c>
      <c r="J2932" s="532" t="s">
        <v>1715</v>
      </c>
      <c r="K2932" s="535">
        <v>8790.09</v>
      </c>
      <c r="L2932" s="536"/>
      <c r="M2932" s="537" t="s">
        <v>174</v>
      </c>
      <c r="N2932" s="537" t="s">
        <v>252</v>
      </c>
      <c r="O2932" s="538">
        <f t="shared" si="53"/>
        <v>8790.09</v>
      </c>
    </row>
    <row r="2933" spans="1:15" s="225" customFormat="1" ht="31.5">
      <c r="A2933" s="532" t="s">
        <v>406</v>
      </c>
      <c r="B2933" s="533">
        <v>353</v>
      </c>
      <c r="C2933" s="532" t="s">
        <v>410</v>
      </c>
      <c r="D2933" s="532" t="s">
        <v>469</v>
      </c>
      <c r="E2933" s="533">
        <v>3530012</v>
      </c>
      <c r="F2933" s="533">
        <v>646</v>
      </c>
      <c r="G2933" s="534">
        <v>27880</v>
      </c>
      <c r="H2933" s="539"/>
      <c r="I2933" s="532" t="s">
        <v>409</v>
      </c>
      <c r="J2933" s="532" t="s">
        <v>1710</v>
      </c>
      <c r="K2933" s="535">
        <v>20043.189999999999</v>
      </c>
      <c r="L2933" s="536"/>
      <c r="M2933" s="537" t="s">
        <v>174</v>
      </c>
      <c r="N2933" s="537" t="s">
        <v>252</v>
      </c>
      <c r="O2933" s="538">
        <f t="shared" si="53"/>
        <v>20043.189999999999</v>
      </c>
    </row>
    <row r="2934" spans="1:15" s="225" customFormat="1" ht="31.5">
      <c r="A2934" s="532" t="s">
        <v>406</v>
      </c>
      <c r="B2934" s="533">
        <v>353</v>
      </c>
      <c r="C2934" s="532" t="s">
        <v>410</v>
      </c>
      <c r="D2934" s="532" t="s">
        <v>469</v>
      </c>
      <c r="E2934" s="533">
        <v>3530012</v>
      </c>
      <c r="F2934" s="533">
        <v>647</v>
      </c>
      <c r="G2934" s="534">
        <v>27880</v>
      </c>
      <c r="H2934" s="539"/>
      <c r="I2934" s="532" t="s">
        <v>409</v>
      </c>
      <c r="J2934" s="532" t="s">
        <v>3179</v>
      </c>
      <c r="K2934" s="535">
        <v>225.37</v>
      </c>
      <c r="L2934" s="536"/>
      <c r="M2934" s="537" t="s">
        <v>174</v>
      </c>
      <c r="N2934" s="537" t="s">
        <v>252</v>
      </c>
      <c r="O2934" s="538">
        <f t="shared" si="53"/>
        <v>225.37</v>
      </c>
    </row>
    <row r="2935" spans="1:15" s="225" customFormat="1" ht="31.5">
      <c r="A2935" s="532" t="s">
        <v>406</v>
      </c>
      <c r="B2935" s="533">
        <v>353</v>
      </c>
      <c r="C2935" s="532" t="s">
        <v>410</v>
      </c>
      <c r="D2935" s="532" t="s">
        <v>469</v>
      </c>
      <c r="E2935" s="533">
        <v>3530012</v>
      </c>
      <c r="F2935" s="533">
        <v>648</v>
      </c>
      <c r="G2935" s="534">
        <v>27880</v>
      </c>
      <c r="H2935" s="539"/>
      <c r="I2935" s="532" t="s">
        <v>409</v>
      </c>
      <c r="J2935" s="532" t="s">
        <v>3180</v>
      </c>
      <c r="K2935" s="535">
        <v>-983.27</v>
      </c>
      <c r="L2935" s="536"/>
      <c r="M2935" s="537" t="s">
        <v>174</v>
      </c>
      <c r="N2935" s="537" t="s">
        <v>252</v>
      </c>
      <c r="O2935" s="538">
        <f t="shared" si="53"/>
        <v>-983.27</v>
      </c>
    </row>
    <row r="2936" spans="1:15" s="225" customFormat="1" ht="31.5">
      <c r="A2936" s="532" t="s">
        <v>406</v>
      </c>
      <c r="B2936" s="533">
        <v>353</v>
      </c>
      <c r="C2936" s="532" t="s">
        <v>410</v>
      </c>
      <c r="D2936" s="532" t="s">
        <v>469</v>
      </c>
      <c r="E2936" s="533">
        <v>3530012</v>
      </c>
      <c r="F2936" s="533">
        <v>649</v>
      </c>
      <c r="G2936" s="534">
        <v>27880</v>
      </c>
      <c r="H2936" s="539"/>
      <c r="I2936" s="532" t="s">
        <v>409</v>
      </c>
      <c r="J2936" s="532" t="s">
        <v>3181</v>
      </c>
      <c r="K2936" s="535">
        <v>-47.22</v>
      </c>
      <c r="L2936" s="536"/>
      <c r="M2936" s="537" t="s">
        <v>174</v>
      </c>
      <c r="N2936" s="537" t="s">
        <v>252</v>
      </c>
      <c r="O2936" s="538">
        <f t="shared" si="53"/>
        <v>-47.22</v>
      </c>
    </row>
    <row r="2937" spans="1:15" s="225" customFormat="1" ht="31.5">
      <c r="A2937" s="532" t="s">
        <v>406</v>
      </c>
      <c r="B2937" s="533">
        <v>353</v>
      </c>
      <c r="C2937" s="532" t="s">
        <v>410</v>
      </c>
      <c r="D2937" s="532" t="s">
        <v>469</v>
      </c>
      <c r="E2937" s="533">
        <v>3530012</v>
      </c>
      <c r="F2937" s="533">
        <v>652</v>
      </c>
      <c r="G2937" s="534">
        <v>27880</v>
      </c>
      <c r="H2937" s="539"/>
      <c r="I2937" s="532" t="s">
        <v>409</v>
      </c>
      <c r="J2937" s="532" t="s">
        <v>3182</v>
      </c>
      <c r="K2937" s="535">
        <v>2597.0700000000002</v>
      </c>
      <c r="L2937" s="536"/>
      <c r="M2937" s="537" t="s">
        <v>174</v>
      </c>
      <c r="N2937" s="537" t="s">
        <v>252</v>
      </c>
      <c r="O2937" s="538">
        <f t="shared" si="53"/>
        <v>2597.0700000000002</v>
      </c>
    </row>
    <row r="2938" spans="1:15" s="225" customFormat="1" ht="31.5">
      <c r="A2938" s="532" t="s">
        <v>406</v>
      </c>
      <c r="B2938" s="533">
        <v>353</v>
      </c>
      <c r="C2938" s="532" t="s">
        <v>410</v>
      </c>
      <c r="D2938" s="532" t="s">
        <v>469</v>
      </c>
      <c r="E2938" s="533">
        <v>3530012</v>
      </c>
      <c r="F2938" s="533">
        <v>653</v>
      </c>
      <c r="G2938" s="534">
        <v>27880</v>
      </c>
      <c r="H2938" s="539"/>
      <c r="I2938" s="532" t="s">
        <v>409</v>
      </c>
      <c r="J2938" s="532" t="s">
        <v>3183</v>
      </c>
      <c r="K2938" s="535">
        <v>2962.78</v>
      </c>
      <c r="L2938" s="536"/>
      <c r="M2938" s="537" t="s">
        <v>174</v>
      </c>
      <c r="N2938" s="537" t="s">
        <v>252</v>
      </c>
      <c r="O2938" s="538">
        <f t="shared" si="53"/>
        <v>2962.78</v>
      </c>
    </row>
    <row r="2939" spans="1:15" s="225" customFormat="1" ht="31.5">
      <c r="A2939" s="532" t="s">
        <v>406</v>
      </c>
      <c r="B2939" s="533">
        <v>353</v>
      </c>
      <c r="C2939" s="532" t="s">
        <v>410</v>
      </c>
      <c r="D2939" s="532" t="s">
        <v>469</v>
      </c>
      <c r="E2939" s="533">
        <v>3530012</v>
      </c>
      <c r="F2939" s="533">
        <v>8289</v>
      </c>
      <c r="G2939" s="534">
        <v>35795</v>
      </c>
      <c r="H2939" s="533">
        <v>1</v>
      </c>
      <c r="I2939" s="532" t="s">
        <v>409</v>
      </c>
      <c r="J2939" s="532" t="s">
        <v>1739</v>
      </c>
      <c r="K2939" s="535">
        <v>18970.919999999998</v>
      </c>
      <c r="L2939" s="536"/>
      <c r="M2939" s="537" t="s">
        <v>174</v>
      </c>
      <c r="N2939" s="537" t="s">
        <v>252</v>
      </c>
      <c r="O2939" s="538">
        <f t="shared" si="53"/>
        <v>18970.919999999998</v>
      </c>
    </row>
    <row r="2940" spans="1:15" s="225" customFormat="1" ht="31.5">
      <c r="A2940" s="532" t="s">
        <v>406</v>
      </c>
      <c r="B2940" s="533">
        <v>353</v>
      </c>
      <c r="C2940" s="532" t="s">
        <v>410</v>
      </c>
      <c r="D2940" s="532" t="s">
        <v>469</v>
      </c>
      <c r="E2940" s="533">
        <v>3530012</v>
      </c>
      <c r="F2940" s="533">
        <v>8290</v>
      </c>
      <c r="G2940" s="534">
        <v>35795</v>
      </c>
      <c r="H2940" s="539"/>
      <c r="I2940" s="532" t="s">
        <v>409</v>
      </c>
      <c r="J2940" s="532" t="s">
        <v>1706</v>
      </c>
      <c r="K2940" s="535">
        <v>6846.62</v>
      </c>
      <c r="L2940" s="536"/>
      <c r="M2940" s="537" t="s">
        <v>174</v>
      </c>
      <c r="N2940" s="537" t="s">
        <v>252</v>
      </c>
      <c r="O2940" s="538">
        <f t="shared" si="53"/>
        <v>6846.62</v>
      </c>
    </row>
    <row r="2941" spans="1:15" s="225" customFormat="1" ht="31.5">
      <c r="A2941" s="532" t="s">
        <v>406</v>
      </c>
      <c r="B2941" s="533">
        <v>353</v>
      </c>
      <c r="C2941" s="532" t="s">
        <v>410</v>
      </c>
      <c r="D2941" s="532" t="s">
        <v>469</v>
      </c>
      <c r="E2941" s="533">
        <v>3530012</v>
      </c>
      <c r="F2941" s="533">
        <v>8291</v>
      </c>
      <c r="G2941" s="534">
        <v>35795</v>
      </c>
      <c r="H2941" s="539"/>
      <c r="I2941" s="532" t="s">
        <v>409</v>
      </c>
      <c r="J2941" s="532" t="s">
        <v>3184</v>
      </c>
      <c r="K2941" s="535">
        <v>10122.02</v>
      </c>
      <c r="L2941" s="536"/>
      <c r="M2941" s="537" t="s">
        <v>174</v>
      </c>
      <c r="N2941" s="537" t="s">
        <v>252</v>
      </c>
      <c r="O2941" s="538">
        <f t="shared" si="53"/>
        <v>10122.02</v>
      </c>
    </row>
    <row r="2942" spans="1:15" s="225" customFormat="1" ht="31.5">
      <c r="A2942" s="532" t="s">
        <v>406</v>
      </c>
      <c r="B2942" s="533">
        <v>353</v>
      </c>
      <c r="C2942" s="532" t="s">
        <v>410</v>
      </c>
      <c r="D2942" s="532" t="s">
        <v>469</v>
      </c>
      <c r="E2942" s="533">
        <v>3530012</v>
      </c>
      <c r="F2942" s="533">
        <v>8292</v>
      </c>
      <c r="G2942" s="534">
        <v>35795</v>
      </c>
      <c r="H2942" s="539"/>
      <c r="I2942" s="532" t="s">
        <v>409</v>
      </c>
      <c r="J2942" s="532" t="s">
        <v>1710</v>
      </c>
      <c r="K2942" s="535">
        <v>17977.740000000002</v>
      </c>
      <c r="L2942" s="536"/>
      <c r="M2942" s="537" t="s">
        <v>174</v>
      </c>
      <c r="N2942" s="537" t="s">
        <v>252</v>
      </c>
      <c r="O2942" s="538">
        <f t="shared" si="53"/>
        <v>17977.740000000002</v>
      </c>
    </row>
    <row r="2943" spans="1:15" s="225" customFormat="1" ht="31.5">
      <c r="A2943" s="532" t="s">
        <v>406</v>
      </c>
      <c r="B2943" s="533">
        <v>353</v>
      </c>
      <c r="C2943" s="532" t="s">
        <v>410</v>
      </c>
      <c r="D2943" s="532" t="s">
        <v>469</v>
      </c>
      <c r="E2943" s="533">
        <v>3530012</v>
      </c>
      <c r="F2943" s="533">
        <v>8293</v>
      </c>
      <c r="G2943" s="534">
        <v>35795</v>
      </c>
      <c r="H2943" s="539"/>
      <c r="I2943" s="532" t="s">
        <v>409</v>
      </c>
      <c r="J2943" s="532" t="s">
        <v>1790</v>
      </c>
      <c r="K2943" s="535">
        <v>3721.09</v>
      </c>
      <c r="L2943" s="536"/>
      <c r="M2943" s="537" t="s">
        <v>174</v>
      </c>
      <c r="N2943" s="537" t="s">
        <v>252</v>
      </c>
      <c r="O2943" s="538">
        <f t="shared" si="53"/>
        <v>3721.09</v>
      </c>
    </row>
    <row r="2944" spans="1:15" s="225" customFormat="1" ht="31.5">
      <c r="A2944" s="532" t="s">
        <v>406</v>
      </c>
      <c r="B2944" s="533">
        <v>353</v>
      </c>
      <c r="C2944" s="532" t="s">
        <v>410</v>
      </c>
      <c r="D2944" s="532" t="s">
        <v>469</v>
      </c>
      <c r="E2944" s="533">
        <v>3530012</v>
      </c>
      <c r="F2944" s="533">
        <v>8294</v>
      </c>
      <c r="G2944" s="534">
        <v>35795</v>
      </c>
      <c r="H2944" s="539"/>
      <c r="I2944" s="532" t="s">
        <v>409</v>
      </c>
      <c r="J2944" s="532" t="s">
        <v>1705</v>
      </c>
      <c r="K2944" s="535">
        <v>378.71</v>
      </c>
      <c r="L2944" s="536"/>
      <c r="M2944" s="537" t="s">
        <v>174</v>
      </c>
      <c r="N2944" s="537" t="s">
        <v>252</v>
      </c>
      <c r="O2944" s="538">
        <f t="shared" si="53"/>
        <v>378.71</v>
      </c>
    </row>
    <row r="2945" spans="1:15" s="225" customFormat="1" ht="31.5">
      <c r="A2945" s="532" t="s">
        <v>406</v>
      </c>
      <c r="B2945" s="533">
        <v>353</v>
      </c>
      <c r="C2945" s="532" t="s">
        <v>410</v>
      </c>
      <c r="D2945" s="532" t="s">
        <v>469</v>
      </c>
      <c r="E2945" s="533">
        <v>3530012</v>
      </c>
      <c r="F2945" s="533">
        <v>8295</v>
      </c>
      <c r="G2945" s="534">
        <v>35795</v>
      </c>
      <c r="H2945" s="533">
        <v>3</v>
      </c>
      <c r="I2945" s="532" t="s">
        <v>409</v>
      </c>
      <c r="J2945" s="532" t="s">
        <v>3185</v>
      </c>
      <c r="K2945" s="535">
        <v>14590.05</v>
      </c>
      <c r="L2945" s="536"/>
      <c r="M2945" s="537" t="s">
        <v>174</v>
      </c>
      <c r="N2945" s="537" t="s">
        <v>252</v>
      </c>
      <c r="O2945" s="538">
        <f t="shared" si="53"/>
        <v>14590.05</v>
      </c>
    </row>
    <row r="2946" spans="1:15" s="225" customFormat="1" ht="31.5">
      <c r="A2946" s="532" t="s">
        <v>406</v>
      </c>
      <c r="B2946" s="533">
        <v>353</v>
      </c>
      <c r="C2946" s="532" t="s">
        <v>410</v>
      </c>
      <c r="D2946" s="532" t="s">
        <v>469</v>
      </c>
      <c r="E2946" s="533">
        <v>3530012</v>
      </c>
      <c r="F2946" s="533">
        <v>8296</v>
      </c>
      <c r="G2946" s="534">
        <v>35795</v>
      </c>
      <c r="H2946" s="533">
        <v>2</v>
      </c>
      <c r="I2946" s="532" t="s">
        <v>409</v>
      </c>
      <c r="J2946" s="532" t="s">
        <v>3186</v>
      </c>
      <c r="K2946" s="535">
        <v>1932.16</v>
      </c>
      <c r="L2946" s="536"/>
      <c r="M2946" s="537" t="s">
        <v>174</v>
      </c>
      <c r="N2946" s="537" t="s">
        <v>252</v>
      </c>
      <c r="O2946" s="538">
        <f t="shared" si="53"/>
        <v>1932.16</v>
      </c>
    </row>
    <row r="2947" spans="1:15" s="225" customFormat="1" ht="31.5">
      <c r="A2947" s="532" t="s">
        <v>406</v>
      </c>
      <c r="B2947" s="533">
        <v>353</v>
      </c>
      <c r="C2947" s="532" t="s">
        <v>410</v>
      </c>
      <c r="D2947" s="532" t="s">
        <v>469</v>
      </c>
      <c r="E2947" s="533">
        <v>3530012</v>
      </c>
      <c r="F2947" s="533">
        <v>8297</v>
      </c>
      <c r="G2947" s="534">
        <v>35795</v>
      </c>
      <c r="H2947" s="539"/>
      <c r="I2947" s="532" t="s">
        <v>409</v>
      </c>
      <c r="J2947" s="532" t="s">
        <v>3187</v>
      </c>
      <c r="K2947" s="535">
        <v>911.77</v>
      </c>
      <c r="L2947" s="536"/>
      <c r="M2947" s="537" t="s">
        <v>174</v>
      </c>
      <c r="N2947" s="537" t="s">
        <v>252</v>
      </c>
      <c r="O2947" s="538">
        <f t="shared" si="53"/>
        <v>911.77</v>
      </c>
    </row>
    <row r="2948" spans="1:15" s="225" customFormat="1" ht="31.5">
      <c r="A2948" s="532" t="s">
        <v>406</v>
      </c>
      <c r="B2948" s="533">
        <v>353</v>
      </c>
      <c r="C2948" s="532" t="s">
        <v>410</v>
      </c>
      <c r="D2948" s="532" t="s">
        <v>469</v>
      </c>
      <c r="E2948" s="533">
        <v>3530012</v>
      </c>
      <c r="F2948" s="533">
        <v>8298</v>
      </c>
      <c r="G2948" s="534">
        <v>35795</v>
      </c>
      <c r="H2948" s="539"/>
      <c r="I2948" s="532" t="s">
        <v>409</v>
      </c>
      <c r="J2948" s="532" t="s">
        <v>3188</v>
      </c>
      <c r="K2948" s="535">
        <v>2320.0500000000002</v>
      </c>
      <c r="L2948" s="536"/>
      <c r="M2948" s="537" t="s">
        <v>174</v>
      </c>
      <c r="N2948" s="537" t="s">
        <v>252</v>
      </c>
      <c r="O2948" s="538">
        <f t="shared" si="53"/>
        <v>2320.0500000000002</v>
      </c>
    </row>
    <row r="2949" spans="1:15" s="225" customFormat="1" ht="31.5">
      <c r="A2949" s="532" t="s">
        <v>406</v>
      </c>
      <c r="B2949" s="533">
        <v>353</v>
      </c>
      <c r="C2949" s="532" t="s">
        <v>410</v>
      </c>
      <c r="D2949" s="532" t="s">
        <v>469</v>
      </c>
      <c r="E2949" s="533">
        <v>3530012</v>
      </c>
      <c r="F2949" s="533">
        <v>13493</v>
      </c>
      <c r="G2949" s="534">
        <v>40178</v>
      </c>
      <c r="H2949" s="533">
        <v>1</v>
      </c>
      <c r="I2949" s="532" t="s">
        <v>409</v>
      </c>
      <c r="J2949" s="532" t="s">
        <v>3189</v>
      </c>
      <c r="K2949" s="535">
        <v>1771.06</v>
      </c>
      <c r="L2949" s="536"/>
      <c r="M2949" s="537" t="s">
        <v>174</v>
      </c>
      <c r="N2949" s="537" t="s">
        <v>252</v>
      </c>
      <c r="O2949" s="538">
        <f t="shared" si="53"/>
        <v>1771.06</v>
      </c>
    </row>
    <row r="2950" spans="1:15" s="225" customFormat="1" ht="31.5">
      <c r="A2950" s="532" t="s">
        <v>406</v>
      </c>
      <c r="B2950" s="533">
        <v>353</v>
      </c>
      <c r="C2950" s="532" t="s">
        <v>410</v>
      </c>
      <c r="D2950" s="532" t="s">
        <v>469</v>
      </c>
      <c r="E2950" s="533">
        <v>3530012</v>
      </c>
      <c r="F2950" s="533">
        <v>10977</v>
      </c>
      <c r="G2950" s="534">
        <v>37986</v>
      </c>
      <c r="H2950" s="533">
        <v>1</v>
      </c>
      <c r="I2950" s="532" t="s">
        <v>409</v>
      </c>
      <c r="J2950" s="532" t="s">
        <v>3190</v>
      </c>
      <c r="K2950" s="535">
        <v>1628.43</v>
      </c>
      <c r="L2950" s="536"/>
      <c r="M2950" s="537" t="s">
        <v>174</v>
      </c>
      <c r="N2950" s="537" t="s">
        <v>252</v>
      </c>
      <c r="O2950" s="538">
        <f t="shared" si="53"/>
        <v>1628.43</v>
      </c>
    </row>
    <row r="2951" spans="1:15" s="225" customFormat="1" ht="31.5">
      <c r="A2951" s="532" t="s">
        <v>406</v>
      </c>
      <c r="B2951" s="533">
        <v>353</v>
      </c>
      <c r="C2951" s="532" t="s">
        <v>410</v>
      </c>
      <c r="D2951" s="532" t="s">
        <v>469</v>
      </c>
      <c r="E2951" s="533">
        <v>3530012</v>
      </c>
      <c r="F2951" s="533">
        <v>13633</v>
      </c>
      <c r="G2951" s="534">
        <v>40574</v>
      </c>
      <c r="H2951" s="533">
        <v>1</v>
      </c>
      <c r="I2951" s="532" t="s">
        <v>409</v>
      </c>
      <c r="J2951" s="532" t="s">
        <v>3191</v>
      </c>
      <c r="K2951" s="535">
        <v>18454.45</v>
      </c>
      <c r="L2951" s="536"/>
      <c r="M2951" s="537" t="s">
        <v>174</v>
      </c>
      <c r="N2951" s="537" t="s">
        <v>252</v>
      </c>
      <c r="O2951" s="538">
        <f t="shared" si="53"/>
        <v>18454.45</v>
      </c>
    </row>
    <row r="2952" spans="1:15" s="225" customFormat="1" ht="31.5">
      <c r="A2952" s="532" t="s">
        <v>406</v>
      </c>
      <c r="B2952" s="533">
        <v>353</v>
      </c>
      <c r="C2952" s="532" t="s">
        <v>410</v>
      </c>
      <c r="D2952" s="532" t="s">
        <v>469</v>
      </c>
      <c r="E2952" s="533">
        <v>3530012</v>
      </c>
      <c r="F2952" s="533">
        <v>13634</v>
      </c>
      <c r="G2952" s="534">
        <v>40574</v>
      </c>
      <c r="H2952" s="533">
        <v>-1</v>
      </c>
      <c r="I2952" s="532" t="s">
        <v>409</v>
      </c>
      <c r="J2952" s="532" t="s">
        <v>3192</v>
      </c>
      <c r="K2952" s="535">
        <v>-1657.79</v>
      </c>
      <c r="L2952" s="536"/>
      <c r="M2952" s="537" t="s">
        <v>174</v>
      </c>
      <c r="N2952" s="537" t="s">
        <v>252</v>
      </c>
      <c r="O2952" s="538">
        <f t="shared" si="53"/>
        <v>-1657.79</v>
      </c>
    </row>
    <row r="2953" spans="1:15" s="225" customFormat="1" ht="31.5">
      <c r="A2953" s="532" t="s">
        <v>406</v>
      </c>
      <c r="B2953" s="533">
        <v>353</v>
      </c>
      <c r="C2953" s="532" t="s">
        <v>410</v>
      </c>
      <c r="D2953" s="532" t="s">
        <v>469</v>
      </c>
      <c r="E2953" s="533">
        <v>3530012</v>
      </c>
      <c r="F2953" s="533">
        <v>13635</v>
      </c>
      <c r="G2953" s="534">
        <v>40574</v>
      </c>
      <c r="H2953" s="533">
        <v>-1</v>
      </c>
      <c r="I2953" s="532" t="s">
        <v>409</v>
      </c>
      <c r="J2953" s="532" t="s">
        <v>3193</v>
      </c>
      <c r="K2953" s="535">
        <v>-4770.9399999999996</v>
      </c>
      <c r="L2953" s="536"/>
      <c r="M2953" s="537" t="s">
        <v>174</v>
      </c>
      <c r="N2953" s="537" t="s">
        <v>252</v>
      </c>
      <c r="O2953" s="538">
        <f t="shared" si="53"/>
        <v>-4770.9399999999996</v>
      </c>
    </row>
    <row r="2954" spans="1:15" s="225" customFormat="1" ht="47.25">
      <c r="A2954" s="532" t="s">
        <v>406</v>
      </c>
      <c r="B2954" s="533">
        <v>353</v>
      </c>
      <c r="C2954" s="532" t="s">
        <v>410</v>
      </c>
      <c r="D2954" s="532" t="s">
        <v>470</v>
      </c>
      <c r="E2954" s="533">
        <v>3530013</v>
      </c>
      <c r="F2954" s="533">
        <v>654</v>
      </c>
      <c r="G2954" s="534">
        <v>26542</v>
      </c>
      <c r="H2954" s="533">
        <v>5</v>
      </c>
      <c r="I2954" s="532" t="s">
        <v>409</v>
      </c>
      <c r="J2954" s="532" t="s">
        <v>3194</v>
      </c>
      <c r="K2954" s="535">
        <v>22965.26</v>
      </c>
      <c r="L2954" s="536"/>
      <c r="M2954" s="537" t="s">
        <v>174</v>
      </c>
      <c r="N2954" s="537" t="s">
        <v>252</v>
      </c>
      <c r="O2954" s="538">
        <f t="shared" si="53"/>
        <v>22965.26</v>
      </c>
    </row>
    <row r="2955" spans="1:15" s="225" customFormat="1" ht="47.25">
      <c r="A2955" s="532" t="s">
        <v>406</v>
      </c>
      <c r="B2955" s="533">
        <v>353</v>
      </c>
      <c r="C2955" s="532" t="s">
        <v>410</v>
      </c>
      <c r="D2955" s="532" t="s">
        <v>470</v>
      </c>
      <c r="E2955" s="533">
        <v>3530013</v>
      </c>
      <c r="F2955" s="533">
        <v>655</v>
      </c>
      <c r="G2955" s="534">
        <v>26542</v>
      </c>
      <c r="H2955" s="533">
        <v>8</v>
      </c>
      <c r="I2955" s="532" t="s">
        <v>409</v>
      </c>
      <c r="J2955" s="532" t="s">
        <v>3195</v>
      </c>
      <c r="K2955" s="535">
        <v>8421.4599999999991</v>
      </c>
      <c r="L2955" s="536"/>
      <c r="M2955" s="537" t="s">
        <v>174</v>
      </c>
      <c r="N2955" s="537" t="s">
        <v>252</v>
      </c>
      <c r="O2955" s="538">
        <f t="shared" si="53"/>
        <v>8421.4599999999991</v>
      </c>
    </row>
    <row r="2956" spans="1:15" s="225" customFormat="1" ht="47.25">
      <c r="A2956" s="532" t="s">
        <v>406</v>
      </c>
      <c r="B2956" s="533">
        <v>353</v>
      </c>
      <c r="C2956" s="532" t="s">
        <v>410</v>
      </c>
      <c r="D2956" s="532" t="s">
        <v>1869</v>
      </c>
      <c r="E2956" s="533">
        <v>3530092</v>
      </c>
      <c r="F2956" s="533">
        <v>11106</v>
      </c>
      <c r="G2956" s="534">
        <v>38077</v>
      </c>
      <c r="H2956" s="533">
        <v>7</v>
      </c>
      <c r="I2956" s="532" t="s">
        <v>409</v>
      </c>
      <c r="J2956" s="532" t="s">
        <v>3196</v>
      </c>
      <c r="K2956" s="535">
        <v>19063.25</v>
      </c>
      <c r="L2956" s="536"/>
      <c r="M2956" s="537" t="s">
        <v>174</v>
      </c>
      <c r="N2956" s="537" t="s">
        <v>252</v>
      </c>
      <c r="O2956" s="538">
        <f t="shared" si="53"/>
        <v>19063.25</v>
      </c>
    </row>
    <row r="2957" spans="1:15" s="225" customFormat="1" ht="47.25">
      <c r="A2957" s="532" t="s">
        <v>406</v>
      </c>
      <c r="B2957" s="533">
        <v>353</v>
      </c>
      <c r="C2957" s="532" t="s">
        <v>410</v>
      </c>
      <c r="D2957" s="532" t="s">
        <v>1869</v>
      </c>
      <c r="E2957" s="533">
        <v>3530092</v>
      </c>
      <c r="F2957" s="533">
        <v>11109</v>
      </c>
      <c r="G2957" s="534">
        <v>38077</v>
      </c>
      <c r="H2957" s="533">
        <v>1</v>
      </c>
      <c r="I2957" s="532" t="s">
        <v>409</v>
      </c>
      <c r="J2957" s="532" t="s">
        <v>3197</v>
      </c>
      <c r="K2957" s="535">
        <v>681.71</v>
      </c>
      <c r="L2957" s="536"/>
      <c r="M2957" s="537" t="s">
        <v>174</v>
      </c>
      <c r="N2957" s="537" t="s">
        <v>252</v>
      </c>
      <c r="O2957" s="538">
        <f t="shared" si="53"/>
        <v>681.71</v>
      </c>
    </row>
    <row r="2958" spans="1:15" s="225" customFormat="1" ht="31.5">
      <c r="A2958" s="532" t="s">
        <v>406</v>
      </c>
      <c r="B2958" s="533">
        <v>354</v>
      </c>
      <c r="C2958" s="532" t="s">
        <v>443</v>
      </c>
      <c r="D2958" s="532" t="s">
        <v>444</v>
      </c>
      <c r="E2958" s="533">
        <v>3540001</v>
      </c>
      <c r="F2958" s="533">
        <v>730</v>
      </c>
      <c r="G2958" s="534">
        <v>14245</v>
      </c>
      <c r="H2958" s="539"/>
      <c r="I2958" s="532" t="s">
        <v>409</v>
      </c>
      <c r="J2958" s="532" t="s">
        <v>3198</v>
      </c>
      <c r="K2958" s="535">
        <v>12630.81</v>
      </c>
      <c r="L2958" s="536"/>
      <c r="M2958" s="537" t="s">
        <v>151</v>
      </c>
      <c r="N2958" s="537" t="s">
        <v>252</v>
      </c>
      <c r="O2958" s="538">
        <f t="shared" si="53"/>
        <v>12630.81</v>
      </c>
    </row>
    <row r="2959" spans="1:15" s="225" customFormat="1" ht="31.5">
      <c r="A2959" s="532" t="s">
        <v>406</v>
      </c>
      <c r="B2959" s="533">
        <v>354</v>
      </c>
      <c r="C2959" s="532" t="s">
        <v>443</v>
      </c>
      <c r="D2959" s="532" t="s">
        <v>444</v>
      </c>
      <c r="E2959" s="533">
        <v>3540001</v>
      </c>
      <c r="F2959" s="533">
        <v>733</v>
      </c>
      <c r="G2959" s="534">
        <v>25262</v>
      </c>
      <c r="H2959" s="539"/>
      <c r="I2959" s="532" t="s">
        <v>409</v>
      </c>
      <c r="J2959" s="532" t="s">
        <v>3198</v>
      </c>
      <c r="K2959" s="535">
        <v>1152.18</v>
      </c>
      <c r="L2959" s="536"/>
      <c r="M2959" s="537" t="s">
        <v>151</v>
      </c>
      <c r="N2959" s="537" t="s">
        <v>252</v>
      </c>
      <c r="O2959" s="538">
        <f t="shared" si="53"/>
        <v>1152.18</v>
      </c>
    </row>
    <row r="2960" spans="1:15" s="225" customFormat="1" ht="47.25">
      <c r="A2960" s="532" t="s">
        <v>406</v>
      </c>
      <c r="B2960" s="533">
        <v>355</v>
      </c>
      <c r="C2960" s="532" t="s">
        <v>416</v>
      </c>
      <c r="D2960" s="532" t="s">
        <v>3199</v>
      </c>
      <c r="E2960" s="533">
        <v>3550040</v>
      </c>
      <c r="F2960" s="533">
        <v>9488</v>
      </c>
      <c r="G2960" s="534">
        <v>37376</v>
      </c>
      <c r="H2960" s="533">
        <v>3</v>
      </c>
      <c r="I2960" s="532" t="s">
        <v>409</v>
      </c>
      <c r="J2960" s="532" t="s">
        <v>2160</v>
      </c>
      <c r="K2960" s="535">
        <v>9016.67</v>
      </c>
      <c r="L2960" s="536"/>
      <c r="M2960" s="537" t="s">
        <v>151</v>
      </c>
      <c r="N2960" s="537" t="s">
        <v>252</v>
      </c>
      <c r="O2960" s="538">
        <f t="shared" si="53"/>
        <v>9016.67</v>
      </c>
    </row>
    <row r="2961" spans="1:15" s="225" customFormat="1" ht="47.25">
      <c r="A2961" s="532" t="s">
        <v>406</v>
      </c>
      <c r="B2961" s="533">
        <v>355</v>
      </c>
      <c r="C2961" s="532" t="s">
        <v>416</v>
      </c>
      <c r="D2961" s="532" t="s">
        <v>3199</v>
      </c>
      <c r="E2961" s="533">
        <v>3550040</v>
      </c>
      <c r="F2961" s="533">
        <v>9489</v>
      </c>
      <c r="G2961" s="534">
        <v>37376</v>
      </c>
      <c r="H2961" s="533">
        <v>1</v>
      </c>
      <c r="I2961" s="532" t="s">
        <v>409</v>
      </c>
      <c r="J2961" s="532" t="s">
        <v>2949</v>
      </c>
      <c r="K2961" s="535">
        <v>4615.57</v>
      </c>
      <c r="L2961" s="536"/>
      <c r="M2961" s="537" t="s">
        <v>151</v>
      </c>
      <c r="N2961" s="537" t="s">
        <v>252</v>
      </c>
      <c r="O2961" s="538">
        <f t="shared" si="53"/>
        <v>4615.57</v>
      </c>
    </row>
    <row r="2962" spans="1:15" s="225" customFormat="1" ht="47.25">
      <c r="A2962" s="532" t="s">
        <v>406</v>
      </c>
      <c r="B2962" s="533">
        <v>355</v>
      </c>
      <c r="C2962" s="532" t="s">
        <v>416</v>
      </c>
      <c r="D2962" s="532" t="s">
        <v>3199</v>
      </c>
      <c r="E2962" s="533">
        <v>3550040</v>
      </c>
      <c r="F2962" s="533">
        <v>9490</v>
      </c>
      <c r="G2962" s="534">
        <v>37376</v>
      </c>
      <c r="H2962" s="533">
        <v>1</v>
      </c>
      <c r="I2962" s="532" t="s">
        <v>409</v>
      </c>
      <c r="J2962" s="532" t="s">
        <v>2545</v>
      </c>
      <c r="K2962" s="535">
        <v>849.86</v>
      </c>
      <c r="L2962" s="536"/>
      <c r="M2962" s="537" t="s">
        <v>151</v>
      </c>
      <c r="N2962" s="537" t="s">
        <v>252</v>
      </c>
      <c r="O2962" s="538">
        <f t="shared" si="53"/>
        <v>849.86</v>
      </c>
    </row>
    <row r="2963" spans="1:15" s="225" customFormat="1" ht="47.25">
      <c r="A2963" s="532" t="s">
        <v>406</v>
      </c>
      <c r="B2963" s="533">
        <v>355</v>
      </c>
      <c r="C2963" s="532" t="s">
        <v>416</v>
      </c>
      <c r="D2963" s="532" t="s">
        <v>3199</v>
      </c>
      <c r="E2963" s="533">
        <v>3550040</v>
      </c>
      <c r="F2963" s="533">
        <v>9491</v>
      </c>
      <c r="G2963" s="534">
        <v>37376</v>
      </c>
      <c r="H2963" s="542">
        <v>12</v>
      </c>
      <c r="I2963" s="532" t="s">
        <v>409</v>
      </c>
      <c r="J2963" s="532" t="s">
        <v>3200</v>
      </c>
      <c r="K2963" s="535">
        <v>454.17</v>
      </c>
      <c r="L2963" s="536"/>
      <c r="M2963" s="537" t="s">
        <v>151</v>
      </c>
      <c r="N2963" s="537" t="s">
        <v>252</v>
      </c>
      <c r="O2963" s="538">
        <f t="shared" si="53"/>
        <v>454.17</v>
      </c>
    </row>
    <row r="2964" spans="1:15" s="225" customFormat="1" ht="47.25">
      <c r="A2964" s="532" t="s">
        <v>406</v>
      </c>
      <c r="B2964" s="533">
        <v>355</v>
      </c>
      <c r="C2964" s="532" t="s">
        <v>416</v>
      </c>
      <c r="D2964" s="532" t="s">
        <v>3199</v>
      </c>
      <c r="E2964" s="533">
        <v>3550040</v>
      </c>
      <c r="F2964" s="533">
        <v>9492</v>
      </c>
      <c r="G2964" s="534">
        <v>37376</v>
      </c>
      <c r="H2964" s="533">
        <v>18</v>
      </c>
      <c r="I2964" s="532" t="s">
        <v>409</v>
      </c>
      <c r="J2964" s="532" t="s">
        <v>2680</v>
      </c>
      <c r="K2964" s="535">
        <v>915.49</v>
      </c>
      <c r="L2964" s="536"/>
      <c r="M2964" s="537" t="s">
        <v>151</v>
      </c>
      <c r="N2964" s="537" t="s">
        <v>252</v>
      </c>
      <c r="O2964" s="538">
        <f t="shared" si="53"/>
        <v>915.49</v>
      </c>
    </row>
    <row r="2965" spans="1:15" s="225" customFormat="1" ht="47.25">
      <c r="A2965" s="532" t="s">
        <v>406</v>
      </c>
      <c r="B2965" s="533">
        <v>355</v>
      </c>
      <c r="C2965" s="532" t="s">
        <v>416</v>
      </c>
      <c r="D2965" s="532" t="s">
        <v>3199</v>
      </c>
      <c r="E2965" s="533">
        <v>3550040</v>
      </c>
      <c r="F2965" s="533">
        <v>9493</v>
      </c>
      <c r="G2965" s="534">
        <v>37376</v>
      </c>
      <c r="H2965" s="533">
        <v>3</v>
      </c>
      <c r="I2965" s="532" t="s">
        <v>409</v>
      </c>
      <c r="J2965" s="532" t="s">
        <v>3201</v>
      </c>
      <c r="K2965" s="535">
        <v>130.26</v>
      </c>
      <c r="L2965" s="536"/>
      <c r="M2965" s="537" t="s">
        <v>151</v>
      </c>
      <c r="N2965" s="537" t="s">
        <v>252</v>
      </c>
      <c r="O2965" s="538">
        <f t="shared" si="53"/>
        <v>130.26</v>
      </c>
    </row>
    <row r="2966" spans="1:15" s="225" customFormat="1" ht="47.25">
      <c r="A2966" s="532" t="s">
        <v>406</v>
      </c>
      <c r="B2966" s="533">
        <v>355</v>
      </c>
      <c r="C2966" s="532" t="s">
        <v>416</v>
      </c>
      <c r="D2966" s="532" t="s">
        <v>3199</v>
      </c>
      <c r="E2966" s="533">
        <v>3550040</v>
      </c>
      <c r="F2966" s="533">
        <v>9494</v>
      </c>
      <c r="G2966" s="534">
        <v>37376</v>
      </c>
      <c r="H2966" s="533">
        <v>12</v>
      </c>
      <c r="I2966" s="532" t="s">
        <v>409</v>
      </c>
      <c r="J2966" s="532" t="s">
        <v>3202</v>
      </c>
      <c r="K2966" s="535">
        <v>3162.61</v>
      </c>
      <c r="L2966" s="536"/>
      <c r="M2966" s="537" t="s">
        <v>151</v>
      </c>
      <c r="N2966" s="537" t="s">
        <v>252</v>
      </c>
      <c r="O2966" s="538">
        <f t="shared" si="53"/>
        <v>3162.61</v>
      </c>
    </row>
    <row r="2967" spans="1:15" s="225" customFormat="1" ht="47.25">
      <c r="A2967" s="532" t="s">
        <v>406</v>
      </c>
      <c r="B2967" s="533">
        <v>355</v>
      </c>
      <c r="C2967" s="532" t="s">
        <v>416</v>
      </c>
      <c r="D2967" s="532" t="s">
        <v>3199</v>
      </c>
      <c r="E2967" s="533">
        <v>3550040</v>
      </c>
      <c r="F2967" s="533">
        <v>9495</v>
      </c>
      <c r="G2967" s="534">
        <v>37376</v>
      </c>
      <c r="H2967" s="533">
        <v>1</v>
      </c>
      <c r="I2967" s="532" t="s">
        <v>409</v>
      </c>
      <c r="J2967" s="532" t="s">
        <v>3203</v>
      </c>
      <c r="K2967" s="535">
        <v>105.12</v>
      </c>
      <c r="L2967" s="536"/>
      <c r="M2967" s="537" t="s">
        <v>151</v>
      </c>
      <c r="N2967" s="537" t="s">
        <v>252</v>
      </c>
      <c r="O2967" s="538">
        <f t="shared" si="53"/>
        <v>105.12</v>
      </c>
    </row>
    <row r="2968" spans="1:15" s="225" customFormat="1" ht="47.25">
      <c r="A2968" s="532" t="s">
        <v>406</v>
      </c>
      <c r="B2968" s="533">
        <v>355</v>
      </c>
      <c r="C2968" s="532" t="s">
        <v>416</v>
      </c>
      <c r="D2968" s="532" t="s">
        <v>3199</v>
      </c>
      <c r="E2968" s="533">
        <v>3550040</v>
      </c>
      <c r="F2968" s="533">
        <v>9496</v>
      </c>
      <c r="G2968" s="534">
        <v>37376</v>
      </c>
      <c r="H2968" s="533">
        <v>16</v>
      </c>
      <c r="I2968" s="532" t="s">
        <v>409</v>
      </c>
      <c r="J2968" s="532" t="s">
        <v>3204</v>
      </c>
      <c r="K2968" s="535">
        <v>1544.58</v>
      </c>
      <c r="L2968" s="536"/>
      <c r="M2968" s="537" t="s">
        <v>151</v>
      </c>
      <c r="N2968" s="537" t="s">
        <v>252</v>
      </c>
      <c r="O2968" s="538">
        <f t="shared" si="53"/>
        <v>1544.58</v>
      </c>
    </row>
    <row r="2969" spans="1:15" s="225" customFormat="1" ht="47.25">
      <c r="A2969" s="532" t="s">
        <v>406</v>
      </c>
      <c r="B2969" s="533">
        <v>355</v>
      </c>
      <c r="C2969" s="532" t="s">
        <v>416</v>
      </c>
      <c r="D2969" s="532" t="s">
        <v>3199</v>
      </c>
      <c r="E2969" s="533">
        <v>3550040</v>
      </c>
      <c r="F2969" s="533">
        <v>9497</v>
      </c>
      <c r="G2969" s="534">
        <v>37376</v>
      </c>
      <c r="H2969" s="533">
        <v>2</v>
      </c>
      <c r="I2969" s="532" t="s">
        <v>409</v>
      </c>
      <c r="J2969" s="532" t="s">
        <v>3205</v>
      </c>
      <c r="K2969" s="535">
        <v>251.05</v>
      </c>
      <c r="L2969" s="536"/>
      <c r="M2969" s="537" t="s">
        <v>151</v>
      </c>
      <c r="N2969" s="537" t="s">
        <v>252</v>
      </c>
      <c r="O2969" s="538">
        <f t="shared" si="53"/>
        <v>251.05</v>
      </c>
    </row>
    <row r="2970" spans="1:15" s="225" customFormat="1" ht="47.25">
      <c r="A2970" s="532" t="s">
        <v>406</v>
      </c>
      <c r="B2970" s="533">
        <v>355</v>
      </c>
      <c r="C2970" s="532" t="s">
        <v>416</v>
      </c>
      <c r="D2970" s="532" t="s">
        <v>3199</v>
      </c>
      <c r="E2970" s="533">
        <v>3550040</v>
      </c>
      <c r="F2970" s="533">
        <v>9498</v>
      </c>
      <c r="G2970" s="534">
        <v>37376</v>
      </c>
      <c r="H2970" s="533">
        <v>74</v>
      </c>
      <c r="I2970" s="532" t="s">
        <v>409</v>
      </c>
      <c r="J2970" s="532" t="s">
        <v>2587</v>
      </c>
      <c r="K2970" s="535">
        <v>313.06</v>
      </c>
      <c r="L2970" s="536"/>
      <c r="M2970" s="537" t="s">
        <v>151</v>
      </c>
      <c r="N2970" s="537" t="s">
        <v>252</v>
      </c>
      <c r="O2970" s="538">
        <f t="shared" si="53"/>
        <v>313.06</v>
      </c>
    </row>
    <row r="2971" spans="1:15" s="225" customFormat="1" ht="47.25">
      <c r="A2971" s="532" t="s">
        <v>406</v>
      </c>
      <c r="B2971" s="533">
        <v>355</v>
      </c>
      <c r="C2971" s="532" t="s">
        <v>416</v>
      </c>
      <c r="D2971" s="532" t="s">
        <v>3199</v>
      </c>
      <c r="E2971" s="533">
        <v>3550040</v>
      </c>
      <c r="F2971" s="533">
        <v>9499</v>
      </c>
      <c r="G2971" s="534">
        <v>37376</v>
      </c>
      <c r="H2971" s="533">
        <v>36</v>
      </c>
      <c r="I2971" s="532" t="s">
        <v>409</v>
      </c>
      <c r="J2971" s="532" t="s">
        <v>2588</v>
      </c>
      <c r="K2971" s="535">
        <v>1751.48</v>
      </c>
      <c r="L2971" s="536"/>
      <c r="M2971" s="537" t="s">
        <v>151</v>
      </c>
      <c r="N2971" s="537" t="s">
        <v>252</v>
      </c>
      <c r="O2971" s="538">
        <f t="shared" si="53"/>
        <v>1751.48</v>
      </c>
    </row>
    <row r="2972" spans="1:15" s="225" customFormat="1" ht="47.25">
      <c r="A2972" s="532" t="s">
        <v>406</v>
      </c>
      <c r="B2972" s="533">
        <v>355</v>
      </c>
      <c r="C2972" s="532" t="s">
        <v>416</v>
      </c>
      <c r="D2972" s="532" t="s">
        <v>3199</v>
      </c>
      <c r="E2972" s="533">
        <v>3550040</v>
      </c>
      <c r="F2972" s="533">
        <v>9500</v>
      </c>
      <c r="G2972" s="534">
        <v>37376</v>
      </c>
      <c r="H2972" s="533">
        <v>7</v>
      </c>
      <c r="I2972" s="532" t="s">
        <v>409</v>
      </c>
      <c r="J2972" s="532" t="s">
        <v>2488</v>
      </c>
      <c r="K2972" s="535">
        <v>104.76</v>
      </c>
      <c r="L2972" s="536"/>
      <c r="M2972" s="537" t="s">
        <v>151</v>
      </c>
      <c r="N2972" s="537" t="s">
        <v>252</v>
      </c>
      <c r="O2972" s="538">
        <f t="shared" si="53"/>
        <v>104.76</v>
      </c>
    </row>
    <row r="2973" spans="1:15" s="225" customFormat="1" ht="47.25">
      <c r="A2973" s="532" t="s">
        <v>406</v>
      </c>
      <c r="B2973" s="533">
        <v>355</v>
      </c>
      <c r="C2973" s="532" t="s">
        <v>416</v>
      </c>
      <c r="D2973" s="532" t="s">
        <v>3199</v>
      </c>
      <c r="E2973" s="533">
        <v>3550040</v>
      </c>
      <c r="F2973" s="533">
        <v>9501</v>
      </c>
      <c r="G2973" s="534">
        <v>37376</v>
      </c>
      <c r="H2973" s="533">
        <v>7</v>
      </c>
      <c r="I2973" s="532" t="s">
        <v>409</v>
      </c>
      <c r="J2973" s="532" t="s">
        <v>2703</v>
      </c>
      <c r="K2973" s="535">
        <v>62.89</v>
      </c>
      <c r="L2973" s="536"/>
      <c r="M2973" s="537" t="s">
        <v>151</v>
      </c>
      <c r="N2973" s="537" t="s">
        <v>252</v>
      </c>
      <c r="O2973" s="538">
        <f t="shared" si="53"/>
        <v>62.89</v>
      </c>
    </row>
    <row r="2974" spans="1:15" s="225" customFormat="1" ht="47.25">
      <c r="A2974" s="532" t="s">
        <v>406</v>
      </c>
      <c r="B2974" s="533">
        <v>355</v>
      </c>
      <c r="C2974" s="532" t="s">
        <v>416</v>
      </c>
      <c r="D2974" s="532" t="s">
        <v>3199</v>
      </c>
      <c r="E2974" s="533">
        <v>3550040</v>
      </c>
      <c r="F2974" s="533">
        <v>9502</v>
      </c>
      <c r="G2974" s="534">
        <v>37376</v>
      </c>
      <c r="H2974" s="533">
        <v>7</v>
      </c>
      <c r="I2974" s="532" t="s">
        <v>409</v>
      </c>
      <c r="J2974" s="532" t="s">
        <v>2704</v>
      </c>
      <c r="K2974" s="535">
        <v>89.62</v>
      </c>
      <c r="L2974" s="536"/>
      <c r="M2974" s="537" t="s">
        <v>151</v>
      </c>
      <c r="N2974" s="537" t="s">
        <v>252</v>
      </c>
      <c r="O2974" s="538">
        <f t="shared" si="53"/>
        <v>89.62</v>
      </c>
    </row>
    <row r="2975" spans="1:15" s="225" customFormat="1" ht="47.25">
      <c r="A2975" s="532" t="s">
        <v>406</v>
      </c>
      <c r="B2975" s="533">
        <v>355</v>
      </c>
      <c r="C2975" s="532" t="s">
        <v>416</v>
      </c>
      <c r="D2975" s="532" t="s">
        <v>3199</v>
      </c>
      <c r="E2975" s="533">
        <v>3550040</v>
      </c>
      <c r="F2975" s="533">
        <v>9503</v>
      </c>
      <c r="G2975" s="534">
        <v>37376</v>
      </c>
      <c r="H2975" s="533">
        <v>8</v>
      </c>
      <c r="I2975" s="532" t="s">
        <v>409</v>
      </c>
      <c r="J2975" s="532" t="s">
        <v>2608</v>
      </c>
      <c r="K2975" s="535">
        <v>21.09</v>
      </c>
      <c r="L2975" s="536"/>
      <c r="M2975" s="537" t="s">
        <v>151</v>
      </c>
      <c r="N2975" s="537" t="s">
        <v>252</v>
      </c>
      <c r="O2975" s="538">
        <f t="shared" ref="O2975:O3005" si="54">IF(L2975&lt;&gt;0,11.5/24*L2975,K2975)</f>
        <v>21.09</v>
      </c>
    </row>
    <row r="2976" spans="1:15" s="225" customFormat="1" ht="47.25">
      <c r="A2976" s="532" t="s">
        <v>406</v>
      </c>
      <c r="B2976" s="533">
        <v>355</v>
      </c>
      <c r="C2976" s="532" t="s">
        <v>416</v>
      </c>
      <c r="D2976" s="532" t="s">
        <v>3199</v>
      </c>
      <c r="E2976" s="533">
        <v>3550040</v>
      </c>
      <c r="F2976" s="533">
        <v>9504</v>
      </c>
      <c r="G2976" s="534">
        <v>37376</v>
      </c>
      <c r="H2976" s="533">
        <v>6</v>
      </c>
      <c r="I2976" s="532" t="s">
        <v>409</v>
      </c>
      <c r="J2976" s="532" t="s">
        <v>2555</v>
      </c>
      <c r="K2976" s="535">
        <v>15.81</v>
      </c>
      <c r="L2976" s="536"/>
      <c r="M2976" s="537" t="s">
        <v>151</v>
      </c>
      <c r="N2976" s="537" t="s">
        <v>252</v>
      </c>
      <c r="O2976" s="538">
        <f t="shared" si="54"/>
        <v>15.81</v>
      </c>
    </row>
    <row r="2977" spans="1:15" s="225" customFormat="1" ht="47.25">
      <c r="A2977" s="532" t="s">
        <v>406</v>
      </c>
      <c r="B2977" s="533">
        <v>355</v>
      </c>
      <c r="C2977" s="532" t="s">
        <v>416</v>
      </c>
      <c r="D2977" s="532" t="s">
        <v>3199</v>
      </c>
      <c r="E2977" s="533">
        <v>3550040</v>
      </c>
      <c r="F2977" s="533">
        <v>9505</v>
      </c>
      <c r="G2977" s="534">
        <v>37376</v>
      </c>
      <c r="H2977" s="533">
        <v>12</v>
      </c>
      <c r="I2977" s="532" t="s">
        <v>409</v>
      </c>
      <c r="J2977" s="532" t="s">
        <v>2444</v>
      </c>
      <c r="K2977" s="535">
        <v>4.29</v>
      </c>
      <c r="L2977" s="536"/>
      <c r="M2977" s="537" t="s">
        <v>151</v>
      </c>
      <c r="N2977" s="537" t="s">
        <v>252</v>
      </c>
      <c r="O2977" s="538">
        <f t="shared" si="54"/>
        <v>4.29</v>
      </c>
    </row>
    <row r="2978" spans="1:15" s="225" customFormat="1" ht="47.25">
      <c r="A2978" s="532" t="s">
        <v>406</v>
      </c>
      <c r="B2978" s="533">
        <v>355</v>
      </c>
      <c r="C2978" s="532" t="s">
        <v>416</v>
      </c>
      <c r="D2978" s="532" t="s">
        <v>3199</v>
      </c>
      <c r="E2978" s="533">
        <v>3550040</v>
      </c>
      <c r="F2978" s="533">
        <v>9506</v>
      </c>
      <c r="G2978" s="534">
        <v>37376</v>
      </c>
      <c r="H2978" s="533">
        <v>3</v>
      </c>
      <c r="I2978" s="532" t="s">
        <v>409</v>
      </c>
      <c r="J2978" s="532" t="s">
        <v>3206</v>
      </c>
      <c r="K2978" s="535">
        <v>6.01</v>
      </c>
      <c r="L2978" s="536"/>
      <c r="M2978" s="537" t="s">
        <v>151</v>
      </c>
      <c r="N2978" s="537" t="s">
        <v>252</v>
      </c>
      <c r="O2978" s="538">
        <f t="shared" si="54"/>
        <v>6.01</v>
      </c>
    </row>
    <row r="2979" spans="1:15" s="225" customFormat="1" ht="47.25">
      <c r="A2979" s="532" t="s">
        <v>406</v>
      </c>
      <c r="B2979" s="533">
        <v>355</v>
      </c>
      <c r="C2979" s="532" t="s">
        <v>416</v>
      </c>
      <c r="D2979" s="532" t="s">
        <v>3199</v>
      </c>
      <c r="E2979" s="533">
        <v>3550040</v>
      </c>
      <c r="F2979" s="533">
        <v>9507</v>
      </c>
      <c r="G2979" s="534">
        <v>37376</v>
      </c>
      <c r="H2979" s="533">
        <v>10</v>
      </c>
      <c r="I2979" s="532" t="s">
        <v>409</v>
      </c>
      <c r="J2979" s="532" t="s">
        <v>2447</v>
      </c>
      <c r="K2979" s="535">
        <v>1684.17</v>
      </c>
      <c r="L2979" s="536"/>
      <c r="M2979" s="537" t="s">
        <v>151</v>
      </c>
      <c r="N2979" s="537" t="s">
        <v>252</v>
      </c>
      <c r="O2979" s="538">
        <f t="shared" si="54"/>
        <v>1684.17</v>
      </c>
    </row>
    <row r="2980" spans="1:15" s="225" customFormat="1" ht="47.25">
      <c r="A2980" s="532" t="s">
        <v>406</v>
      </c>
      <c r="B2980" s="533">
        <v>355</v>
      </c>
      <c r="C2980" s="532" t="s">
        <v>416</v>
      </c>
      <c r="D2980" s="532" t="s">
        <v>3199</v>
      </c>
      <c r="E2980" s="533">
        <v>3550040</v>
      </c>
      <c r="F2980" s="533">
        <v>9508</v>
      </c>
      <c r="G2980" s="534">
        <v>37376</v>
      </c>
      <c r="H2980" s="533">
        <v>10</v>
      </c>
      <c r="I2980" s="532" t="s">
        <v>409</v>
      </c>
      <c r="J2980" s="532" t="s">
        <v>2448</v>
      </c>
      <c r="K2980" s="535">
        <v>633.95000000000005</v>
      </c>
      <c r="L2980" s="536"/>
      <c r="M2980" s="537" t="s">
        <v>151</v>
      </c>
      <c r="N2980" s="537" t="s">
        <v>252</v>
      </c>
      <c r="O2980" s="538">
        <f t="shared" si="54"/>
        <v>633.95000000000005</v>
      </c>
    </row>
    <row r="2981" spans="1:15" s="225" customFormat="1" ht="47.25">
      <c r="A2981" s="532" t="s">
        <v>406</v>
      </c>
      <c r="B2981" s="533">
        <v>355</v>
      </c>
      <c r="C2981" s="532" t="s">
        <v>416</v>
      </c>
      <c r="D2981" s="532" t="s">
        <v>3199</v>
      </c>
      <c r="E2981" s="533">
        <v>3550040</v>
      </c>
      <c r="F2981" s="533">
        <v>9509</v>
      </c>
      <c r="G2981" s="534">
        <v>37376</v>
      </c>
      <c r="H2981" s="533">
        <v>10</v>
      </c>
      <c r="I2981" s="532" t="s">
        <v>409</v>
      </c>
      <c r="J2981" s="532" t="s">
        <v>2449</v>
      </c>
      <c r="K2981" s="535">
        <v>740.94</v>
      </c>
      <c r="L2981" s="536"/>
      <c r="M2981" s="537" t="s">
        <v>151</v>
      </c>
      <c r="N2981" s="537" t="s">
        <v>252</v>
      </c>
      <c r="O2981" s="538">
        <f t="shared" si="54"/>
        <v>740.94</v>
      </c>
    </row>
    <row r="2982" spans="1:15" s="225" customFormat="1" ht="47.25">
      <c r="A2982" s="532" t="s">
        <v>406</v>
      </c>
      <c r="B2982" s="533">
        <v>355</v>
      </c>
      <c r="C2982" s="532" t="s">
        <v>416</v>
      </c>
      <c r="D2982" s="532" t="s">
        <v>3199</v>
      </c>
      <c r="E2982" s="533">
        <v>3550040</v>
      </c>
      <c r="F2982" s="533">
        <v>9510</v>
      </c>
      <c r="G2982" s="534">
        <v>37376</v>
      </c>
      <c r="H2982" s="533">
        <v>6</v>
      </c>
      <c r="I2982" s="532" t="s">
        <v>409</v>
      </c>
      <c r="J2982" s="532" t="s">
        <v>2663</v>
      </c>
      <c r="K2982" s="535">
        <v>13.57</v>
      </c>
      <c r="L2982" s="536"/>
      <c r="M2982" s="537" t="s">
        <v>151</v>
      </c>
      <c r="N2982" s="537" t="s">
        <v>252</v>
      </c>
      <c r="O2982" s="538">
        <f t="shared" si="54"/>
        <v>13.57</v>
      </c>
    </row>
    <row r="2983" spans="1:15" s="225" customFormat="1" ht="47.25">
      <c r="A2983" s="532" t="s">
        <v>406</v>
      </c>
      <c r="B2983" s="533">
        <v>355</v>
      </c>
      <c r="C2983" s="532" t="s">
        <v>416</v>
      </c>
      <c r="D2983" s="532" t="s">
        <v>3199</v>
      </c>
      <c r="E2983" s="533">
        <v>3550040</v>
      </c>
      <c r="F2983" s="533">
        <v>9511</v>
      </c>
      <c r="G2983" s="534">
        <v>37376</v>
      </c>
      <c r="H2983" s="533">
        <v>11</v>
      </c>
      <c r="I2983" s="532" t="s">
        <v>409</v>
      </c>
      <c r="J2983" s="532" t="s">
        <v>2489</v>
      </c>
      <c r="K2983" s="535">
        <v>36.409999999999997</v>
      </c>
      <c r="L2983" s="536"/>
      <c r="M2983" s="537" t="s">
        <v>151</v>
      </c>
      <c r="N2983" s="537" t="s">
        <v>252</v>
      </c>
      <c r="O2983" s="538">
        <f t="shared" si="54"/>
        <v>36.409999999999997</v>
      </c>
    </row>
    <row r="2984" spans="1:15" s="225" customFormat="1" ht="47.25">
      <c r="A2984" s="532" t="s">
        <v>406</v>
      </c>
      <c r="B2984" s="533">
        <v>355</v>
      </c>
      <c r="C2984" s="532" t="s">
        <v>416</v>
      </c>
      <c r="D2984" s="532" t="s">
        <v>3199</v>
      </c>
      <c r="E2984" s="533">
        <v>3550040</v>
      </c>
      <c r="F2984" s="533">
        <v>9512</v>
      </c>
      <c r="G2984" s="534">
        <v>37376</v>
      </c>
      <c r="H2984" s="533">
        <v>2</v>
      </c>
      <c r="I2984" s="532" t="s">
        <v>409</v>
      </c>
      <c r="J2984" s="532" t="s">
        <v>2564</v>
      </c>
      <c r="K2984" s="535">
        <v>7.58</v>
      </c>
      <c r="L2984" s="536"/>
      <c r="M2984" s="537" t="s">
        <v>151</v>
      </c>
      <c r="N2984" s="537" t="s">
        <v>252</v>
      </c>
      <c r="O2984" s="538">
        <f t="shared" si="54"/>
        <v>7.58</v>
      </c>
    </row>
    <row r="2985" spans="1:15" s="225" customFormat="1" ht="47.25">
      <c r="A2985" s="532" t="s">
        <v>406</v>
      </c>
      <c r="B2985" s="533">
        <v>355</v>
      </c>
      <c r="C2985" s="532" t="s">
        <v>416</v>
      </c>
      <c r="D2985" s="532" t="s">
        <v>3199</v>
      </c>
      <c r="E2985" s="533">
        <v>3550040</v>
      </c>
      <c r="F2985" s="533">
        <v>9513</v>
      </c>
      <c r="G2985" s="534">
        <v>37376</v>
      </c>
      <c r="H2985" s="533">
        <v>3</v>
      </c>
      <c r="I2985" s="532" t="s">
        <v>409</v>
      </c>
      <c r="J2985" s="532" t="s">
        <v>2664</v>
      </c>
      <c r="K2985" s="535">
        <v>12.3</v>
      </c>
      <c r="L2985" s="536"/>
      <c r="M2985" s="537" t="s">
        <v>151</v>
      </c>
      <c r="N2985" s="537" t="s">
        <v>252</v>
      </c>
      <c r="O2985" s="538">
        <f t="shared" si="54"/>
        <v>12.3</v>
      </c>
    </row>
    <row r="2986" spans="1:15" s="225" customFormat="1" ht="47.25">
      <c r="A2986" s="532" t="s">
        <v>406</v>
      </c>
      <c r="B2986" s="533">
        <v>355</v>
      </c>
      <c r="C2986" s="532" t="s">
        <v>416</v>
      </c>
      <c r="D2986" s="532" t="s">
        <v>3199</v>
      </c>
      <c r="E2986" s="533">
        <v>3550040</v>
      </c>
      <c r="F2986" s="533">
        <v>9514</v>
      </c>
      <c r="G2986" s="534">
        <v>37376</v>
      </c>
      <c r="H2986" s="533">
        <v>4</v>
      </c>
      <c r="I2986" s="532" t="s">
        <v>409</v>
      </c>
      <c r="J2986" s="532" t="s">
        <v>2606</v>
      </c>
      <c r="K2986" s="535">
        <v>21.39</v>
      </c>
      <c r="L2986" s="536"/>
      <c r="M2986" s="537" t="s">
        <v>151</v>
      </c>
      <c r="N2986" s="537" t="s">
        <v>252</v>
      </c>
      <c r="O2986" s="538">
        <f t="shared" si="54"/>
        <v>21.39</v>
      </c>
    </row>
    <row r="2987" spans="1:15" s="225" customFormat="1" ht="47.25">
      <c r="A2987" s="532" t="s">
        <v>406</v>
      </c>
      <c r="B2987" s="533">
        <v>355</v>
      </c>
      <c r="C2987" s="532" t="s">
        <v>416</v>
      </c>
      <c r="D2987" s="532" t="s">
        <v>3199</v>
      </c>
      <c r="E2987" s="533">
        <v>3550040</v>
      </c>
      <c r="F2987" s="533">
        <v>9515</v>
      </c>
      <c r="G2987" s="534">
        <v>37376</v>
      </c>
      <c r="H2987" s="533">
        <v>3</v>
      </c>
      <c r="I2987" s="532" t="s">
        <v>409</v>
      </c>
      <c r="J2987" s="532" t="s">
        <v>2962</v>
      </c>
      <c r="K2987" s="535">
        <v>62.99</v>
      </c>
      <c r="L2987" s="536"/>
      <c r="M2987" s="537" t="s">
        <v>151</v>
      </c>
      <c r="N2987" s="537" t="s">
        <v>252</v>
      </c>
      <c r="O2987" s="538">
        <f t="shared" si="54"/>
        <v>62.99</v>
      </c>
    </row>
    <row r="2988" spans="1:15" s="225" customFormat="1" ht="47.25">
      <c r="A2988" s="532" t="s">
        <v>406</v>
      </c>
      <c r="B2988" s="533">
        <v>355</v>
      </c>
      <c r="C2988" s="532" t="s">
        <v>416</v>
      </c>
      <c r="D2988" s="532" t="s">
        <v>3199</v>
      </c>
      <c r="E2988" s="533">
        <v>3550040</v>
      </c>
      <c r="F2988" s="533">
        <v>9516</v>
      </c>
      <c r="G2988" s="534">
        <v>37376</v>
      </c>
      <c r="H2988" s="533">
        <v>2</v>
      </c>
      <c r="I2988" s="532" t="s">
        <v>409</v>
      </c>
      <c r="J2988" s="532" t="s">
        <v>2607</v>
      </c>
      <c r="K2988" s="535">
        <v>53.12</v>
      </c>
      <c r="L2988" s="536"/>
      <c r="M2988" s="537" t="s">
        <v>151</v>
      </c>
      <c r="N2988" s="537" t="s">
        <v>252</v>
      </c>
      <c r="O2988" s="538">
        <f t="shared" si="54"/>
        <v>53.12</v>
      </c>
    </row>
    <row r="2989" spans="1:15" s="225" customFormat="1" ht="47.25">
      <c r="A2989" s="532" t="s">
        <v>406</v>
      </c>
      <c r="B2989" s="533">
        <v>355</v>
      </c>
      <c r="C2989" s="532" t="s">
        <v>416</v>
      </c>
      <c r="D2989" s="532" t="s">
        <v>3199</v>
      </c>
      <c r="E2989" s="533">
        <v>3550040</v>
      </c>
      <c r="F2989" s="533">
        <v>9517</v>
      </c>
      <c r="G2989" s="534">
        <v>37376</v>
      </c>
      <c r="H2989" s="533">
        <v>1500</v>
      </c>
      <c r="I2989" s="532" t="s">
        <v>409</v>
      </c>
      <c r="J2989" s="532" t="s">
        <v>3207</v>
      </c>
      <c r="K2989" s="535">
        <v>1062.1500000000001</v>
      </c>
      <c r="L2989" s="536"/>
      <c r="M2989" s="537" t="s">
        <v>151</v>
      </c>
      <c r="N2989" s="537" t="s">
        <v>252</v>
      </c>
      <c r="O2989" s="538">
        <f t="shared" si="54"/>
        <v>1062.1500000000001</v>
      </c>
    </row>
    <row r="2990" spans="1:15" s="225" customFormat="1" ht="47.25">
      <c r="A2990" s="532" t="s">
        <v>406</v>
      </c>
      <c r="B2990" s="533">
        <v>355</v>
      </c>
      <c r="C2990" s="532" t="s">
        <v>416</v>
      </c>
      <c r="D2990" s="532" t="s">
        <v>3199</v>
      </c>
      <c r="E2990" s="533">
        <v>3550040</v>
      </c>
      <c r="F2990" s="533">
        <v>9518</v>
      </c>
      <c r="G2990" s="534">
        <v>37376</v>
      </c>
      <c r="H2990" s="533">
        <v>100</v>
      </c>
      <c r="I2990" s="532" t="s">
        <v>409</v>
      </c>
      <c r="J2990" s="532" t="s">
        <v>2976</v>
      </c>
      <c r="K2990" s="535">
        <v>20.45</v>
      </c>
      <c r="L2990" s="536"/>
      <c r="M2990" s="537" t="s">
        <v>151</v>
      </c>
      <c r="N2990" s="537" t="s">
        <v>252</v>
      </c>
      <c r="O2990" s="538">
        <f t="shared" si="54"/>
        <v>20.45</v>
      </c>
    </row>
    <row r="2991" spans="1:15" s="225" customFormat="1" ht="47.25">
      <c r="A2991" s="532" t="s">
        <v>406</v>
      </c>
      <c r="B2991" s="533">
        <v>355</v>
      </c>
      <c r="C2991" s="532" t="s">
        <v>416</v>
      </c>
      <c r="D2991" s="532" t="s">
        <v>3199</v>
      </c>
      <c r="E2991" s="533">
        <v>3550040</v>
      </c>
      <c r="F2991" s="533">
        <v>9519</v>
      </c>
      <c r="G2991" s="534">
        <v>37376</v>
      </c>
      <c r="H2991" s="533">
        <v>4</v>
      </c>
      <c r="I2991" s="532" t="s">
        <v>409</v>
      </c>
      <c r="J2991" s="532" t="s">
        <v>3208</v>
      </c>
      <c r="K2991" s="535">
        <v>167.97</v>
      </c>
      <c r="L2991" s="536"/>
      <c r="M2991" s="537" t="s">
        <v>151</v>
      </c>
      <c r="N2991" s="537" t="s">
        <v>252</v>
      </c>
      <c r="O2991" s="538">
        <f t="shared" si="54"/>
        <v>167.97</v>
      </c>
    </row>
    <row r="2992" spans="1:15" s="225" customFormat="1" ht="47.25">
      <c r="A2992" s="532" t="s">
        <v>406</v>
      </c>
      <c r="B2992" s="533">
        <v>355</v>
      </c>
      <c r="C2992" s="532" t="s">
        <v>416</v>
      </c>
      <c r="D2992" s="532" t="s">
        <v>3199</v>
      </c>
      <c r="E2992" s="533">
        <v>3550040</v>
      </c>
      <c r="F2992" s="533">
        <v>9520</v>
      </c>
      <c r="G2992" s="534">
        <v>37376</v>
      </c>
      <c r="H2992" s="533">
        <v>4</v>
      </c>
      <c r="I2992" s="532" t="s">
        <v>409</v>
      </c>
      <c r="J2992" s="532" t="s">
        <v>3209</v>
      </c>
      <c r="K2992" s="535">
        <v>42.48</v>
      </c>
      <c r="L2992" s="536"/>
      <c r="M2992" s="537" t="s">
        <v>151</v>
      </c>
      <c r="N2992" s="537" t="s">
        <v>252</v>
      </c>
      <c r="O2992" s="538">
        <f t="shared" si="54"/>
        <v>42.48</v>
      </c>
    </row>
    <row r="2993" spans="1:15" s="225" customFormat="1" ht="47.25">
      <c r="A2993" s="532" t="s">
        <v>406</v>
      </c>
      <c r="B2993" s="533">
        <v>355</v>
      </c>
      <c r="C2993" s="532" t="s">
        <v>416</v>
      </c>
      <c r="D2993" s="532" t="s">
        <v>3199</v>
      </c>
      <c r="E2993" s="533">
        <v>3550040</v>
      </c>
      <c r="F2993" s="533">
        <v>9521</v>
      </c>
      <c r="G2993" s="534">
        <v>37376</v>
      </c>
      <c r="H2993" s="533">
        <v>3</v>
      </c>
      <c r="I2993" s="532" t="s">
        <v>409</v>
      </c>
      <c r="J2993" s="532" t="s">
        <v>3210</v>
      </c>
      <c r="K2993" s="535">
        <v>128.01</v>
      </c>
      <c r="L2993" s="536"/>
      <c r="M2993" s="537" t="s">
        <v>151</v>
      </c>
      <c r="N2993" s="537" t="s">
        <v>252</v>
      </c>
      <c r="O2993" s="538">
        <f t="shared" si="54"/>
        <v>128.01</v>
      </c>
    </row>
    <row r="2994" spans="1:15" s="225" customFormat="1" ht="47.25">
      <c r="A2994" s="532" t="s">
        <v>406</v>
      </c>
      <c r="B2994" s="533">
        <v>355</v>
      </c>
      <c r="C2994" s="532" t="s">
        <v>416</v>
      </c>
      <c r="D2994" s="532" t="s">
        <v>3199</v>
      </c>
      <c r="E2994" s="533">
        <v>3550040</v>
      </c>
      <c r="F2994" s="533">
        <v>9522</v>
      </c>
      <c r="G2994" s="534">
        <v>37376</v>
      </c>
      <c r="H2994" s="533">
        <v>6</v>
      </c>
      <c r="I2994" s="532" t="s">
        <v>409</v>
      </c>
      <c r="J2994" s="532" t="s">
        <v>3211</v>
      </c>
      <c r="K2994" s="535">
        <v>74.900000000000006</v>
      </c>
      <c r="L2994" s="536"/>
      <c r="M2994" s="537" t="s">
        <v>151</v>
      </c>
      <c r="N2994" s="537" t="s">
        <v>252</v>
      </c>
      <c r="O2994" s="538">
        <f t="shared" si="54"/>
        <v>74.900000000000006</v>
      </c>
    </row>
    <row r="2995" spans="1:15" s="225" customFormat="1" ht="47.25">
      <c r="A2995" s="532" t="s">
        <v>406</v>
      </c>
      <c r="B2995" s="533">
        <v>355</v>
      </c>
      <c r="C2995" s="532" t="s">
        <v>416</v>
      </c>
      <c r="D2995" s="532" t="s">
        <v>3199</v>
      </c>
      <c r="E2995" s="533">
        <v>3550040</v>
      </c>
      <c r="F2995" s="533">
        <v>9523</v>
      </c>
      <c r="G2995" s="534">
        <v>37376</v>
      </c>
      <c r="H2995" s="533">
        <v>2</v>
      </c>
      <c r="I2995" s="532" t="s">
        <v>409</v>
      </c>
      <c r="J2995" s="532" t="s">
        <v>3212</v>
      </c>
      <c r="K2995" s="535">
        <v>32.65</v>
      </c>
      <c r="L2995" s="536"/>
      <c r="M2995" s="537" t="s">
        <v>151</v>
      </c>
      <c r="N2995" s="537" t="s">
        <v>252</v>
      </c>
      <c r="O2995" s="538">
        <f t="shared" si="54"/>
        <v>32.65</v>
      </c>
    </row>
    <row r="2996" spans="1:15" s="225" customFormat="1" ht="47.25">
      <c r="A2996" s="532" t="s">
        <v>406</v>
      </c>
      <c r="B2996" s="533">
        <v>355</v>
      </c>
      <c r="C2996" s="532" t="s">
        <v>416</v>
      </c>
      <c r="D2996" s="532" t="s">
        <v>3199</v>
      </c>
      <c r="E2996" s="533">
        <v>3550040</v>
      </c>
      <c r="F2996" s="533">
        <v>9524</v>
      </c>
      <c r="G2996" s="534">
        <v>37376</v>
      </c>
      <c r="H2996" s="533">
        <v>1000</v>
      </c>
      <c r="I2996" s="532" t="s">
        <v>409</v>
      </c>
      <c r="J2996" s="532" t="s">
        <v>2559</v>
      </c>
      <c r="K2996" s="535">
        <v>433.31</v>
      </c>
      <c r="L2996" s="536"/>
      <c r="M2996" s="537" t="s">
        <v>151</v>
      </c>
      <c r="N2996" s="537" t="s">
        <v>252</v>
      </c>
      <c r="O2996" s="538">
        <f t="shared" si="54"/>
        <v>433.31</v>
      </c>
    </row>
    <row r="2997" spans="1:15" s="225" customFormat="1" ht="47.25">
      <c r="A2997" s="532" t="s">
        <v>406</v>
      </c>
      <c r="B2997" s="533">
        <v>355</v>
      </c>
      <c r="C2997" s="532" t="s">
        <v>416</v>
      </c>
      <c r="D2997" s="532" t="s">
        <v>3199</v>
      </c>
      <c r="E2997" s="533">
        <v>3550040</v>
      </c>
      <c r="F2997" s="533">
        <v>9525</v>
      </c>
      <c r="G2997" s="534">
        <v>37376</v>
      </c>
      <c r="H2997" s="533">
        <v>300</v>
      </c>
      <c r="I2997" s="532" t="s">
        <v>409</v>
      </c>
      <c r="J2997" s="532" t="s">
        <v>3213</v>
      </c>
      <c r="K2997" s="535">
        <v>206.28</v>
      </c>
      <c r="L2997" s="536"/>
      <c r="M2997" s="537" t="s">
        <v>151</v>
      </c>
      <c r="N2997" s="537" t="s">
        <v>252</v>
      </c>
      <c r="O2997" s="538">
        <f t="shared" si="54"/>
        <v>206.28</v>
      </c>
    </row>
    <row r="2998" spans="1:15" s="225" customFormat="1" ht="47.25">
      <c r="A2998" s="532" t="s">
        <v>406</v>
      </c>
      <c r="B2998" s="533">
        <v>355</v>
      </c>
      <c r="C2998" s="532" t="s">
        <v>416</v>
      </c>
      <c r="D2998" s="532" t="s">
        <v>3199</v>
      </c>
      <c r="E2998" s="533">
        <v>3550040</v>
      </c>
      <c r="F2998" s="533">
        <v>9526</v>
      </c>
      <c r="G2998" s="534">
        <v>37376</v>
      </c>
      <c r="H2998" s="533">
        <v>4</v>
      </c>
      <c r="I2998" s="532" t="s">
        <v>409</v>
      </c>
      <c r="J2998" s="532" t="s">
        <v>3214</v>
      </c>
      <c r="K2998" s="535">
        <v>12.87</v>
      </c>
      <c r="L2998" s="536"/>
      <c r="M2998" s="537" t="s">
        <v>151</v>
      </c>
      <c r="N2998" s="537" t="s">
        <v>252</v>
      </c>
      <c r="O2998" s="538">
        <f t="shared" si="54"/>
        <v>12.87</v>
      </c>
    </row>
    <row r="2999" spans="1:15" s="225" customFormat="1" ht="47.25">
      <c r="A2999" s="532" t="s">
        <v>406</v>
      </c>
      <c r="B2999" s="533">
        <v>355</v>
      </c>
      <c r="C2999" s="532" t="s">
        <v>416</v>
      </c>
      <c r="D2999" s="532" t="s">
        <v>3199</v>
      </c>
      <c r="E2999" s="533">
        <v>3550040</v>
      </c>
      <c r="F2999" s="533">
        <v>9527</v>
      </c>
      <c r="G2999" s="534">
        <v>37376</v>
      </c>
      <c r="H2999" s="533">
        <v>3</v>
      </c>
      <c r="I2999" s="532" t="s">
        <v>409</v>
      </c>
      <c r="J2999" s="532" t="s">
        <v>3215</v>
      </c>
      <c r="K2999" s="535">
        <v>66.53</v>
      </c>
      <c r="L2999" s="536"/>
      <c r="M2999" s="537" t="s">
        <v>151</v>
      </c>
      <c r="N2999" s="537" t="s">
        <v>252</v>
      </c>
      <c r="O2999" s="538">
        <f t="shared" si="54"/>
        <v>66.53</v>
      </c>
    </row>
    <row r="3000" spans="1:15" s="225" customFormat="1" ht="47.25">
      <c r="A3000" s="532" t="s">
        <v>406</v>
      </c>
      <c r="B3000" s="533">
        <v>355</v>
      </c>
      <c r="C3000" s="532" t="s">
        <v>416</v>
      </c>
      <c r="D3000" s="532" t="s">
        <v>3199</v>
      </c>
      <c r="E3000" s="533">
        <v>3550040</v>
      </c>
      <c r="F3000" s="533">
        <v>9528</v>
      </c>
      <c r="G3000" s="534">
        <v>37376</v>
      </c>
      <c r="H3000" s="533">
        <v>3</v>
      </c>
      <c r="I3000" s="532" t="s">
        <v>409</v>
      </c>
      <c r="J3000" s="532" t="s">
        <v>3216</v>
      </c>
      <c r="K3000" s="535">
        <v>8.99</v>
      </c>
      <c r="L3000" s="536"/>
      <c r="M3000" s="537" t="s">
        <v>151</v>
      </c>
      <c r="N3000" s="537" t="s">
        <v>252</v>
      </c>
      <c r="O3000" s="538">
        <f t="shared" si="54"/>
        <v>8.99</v>
      </c>
    </row>
    <row r="3001" spans="1:15" s="225" customFormat="1" ht="47.25">
      <c r="A3001" s="532" t="s">
        <v>406</v>
      </c>
      <c r="B3001" s="533">
        <v>355</v>
      </c>
      <c r="C3001" s="532" t="s">
        <v>416</v>
      </c>
      <c r="D3001" s="532" t="s">
        <v>3199</v>
      </c>
      <c r="E3001" s="533">
        <v>3550040</v>
      </c>
      <c r="F3001" s="533">
        <v>9529</v>
      </c>
      <c r="G3001" s="534">
        <v>37376</v>
      </c>
      <c r="H3001" s="533">
        <v>4</v>
      </c>
      <c r="I3001" s="532" t="s">
        <v>409</v>
      </c>
      <c r="J3001" s="532" t="s">
        <v>1863</v>
      </c>
      <c r="K3001" s="535">
        <v>86.18</v>
      </c>
      <c r="L3001" s="536"/>
      <c r="M3001" s="537" t="s">
        <v>151</v>
      </c>
      <c r="N3001" s="537" t="s">
        <v>252</v>
      </c>
      <c r="O3001" s="538">
        <f t="shared" si="54"/>
        <v>86.18</v>
      </c>
    </row>
    <row r="3002" spans="1:15" s="225" customFormat="1" ht="47.25">
      <c r="A3002" s="532" t="s">
        <v>406</v>
      </c>
      <c r="B3002" s="533">
        <v>355</v>
      </c>
      <c r="C3002" s="532" t="s">
        <v>416</v>
      </c>
      <c r="D3002" s="532" t="s">
        <v>3199</v>
      </c>
      <c r="E3002" s="533">
        <v>3550040</v>
      </c>
      <c r="F3002" s="533">
        <v>9530</v>
      </c>
      <c r="G3002" s="534">
        <v>37376</v>
      </c>
      <c r="H3002" s="533">
        <v>3</v>
      </c>
      <c r="I3002" s="532" t="s">
        <v>409</v>
      </c>
      <c r="J3002" s="532" t="s">
        <v>3217</v>
      </c>
      <c r="K3002" s="535">
        <v>414.9</v>
      </c>
      <c r="L3002" s="536"/>
      <c r="M3002" s="537" t="s">
        <v>151</v>
      </c>
      <c r="N3002" s="537" t="s">
        <v>252</v>
      </c>
      <c r="O3002" s="538">
        <f t="shared" si="54"/>
        <v>414.9</v>
      </c>
    </row>
    <row r="3003" spans="1:15" s="225" customFormat="1" ht="47.25">
      <c r="A3003" s="532" t="s">
        <v>406</v>
      </c>
      <c r="B3003" s="533">
        <v>355</v>
      </c>
      <c r="C3003" s="532" t="s">
        <v>416</v>
      </c>
      <c r="D3003" s="532" t="s">
        <v>3199</v>
      </c>
      <c r="E3003" s="533">
        <v>3550040</v>
      </c>
      <c r="F3003" s="533">
        <v>9531</v>
      </c>
      <c r="G3003" s="534">
        <v>37376</v>
      </c>
      <c r="H3003" s="533">
        <v>9</v>
      </c>
      <c r="I3003" s="532" t="s">
        <v>409</v>
      </c>
      <c r="J3003" s="532" t="s">
        <v>2966</v>
      </c>
      <c r="K3003" s="535">
        <v>1477.19</v>
      </c>
      <c r="L3003" s="536"/>
      <c r="M3003" s="537" t="s">
        <v>151</v>
      </c>
      <c r="N3003" s="537" t="s">
        <v>252</v>
      </c>
      <c r="O3003" s="538">
        <f t="shared" si="54"/>
        <v>1477.19</v>
      </c>
    </row>
    <row r="3004" spans="1:15" s="225" customFormat="1" ht="47.25">
      <c r="A3004" s="532" t="s">
        <v>406</v>
      </c>
      <c r="B3004" s="533">
        <v>355</v>
      </c>
      <c r="C3004" s="532" t="s">
        <v>416</v>
      </c>
      <c r="D3004" s="532" t="s">
        <v>3199</v>
      </c>
      <c r="E3004" s="533">
        <v>3550040</v>
      </c>
      <c r="F3004" s="533">
        <v>9532</v>
      </c>
      <c r="G3004" s="534">
        <v>37376</v>
      </c>
      <c r="H3004" s="533">
        <v>3</v>
      </c>
      <c r="I3004" s="532" t="s">
        <v>409</v>
      </c>
      <c r="J3004" s="532" t="s">
        <v>3218</v>
      </c>
      <c r="K3004" s="535">
        <v>99.61</v>
      </c>
      <c r="L3004" s="536"/>
      <c r="M3004" s="537" t="s">
        <v>151</v>
      </c>
      <c r="N3004" s="537" t="s">
        <v>252</v>
      </c>
      <c r="O3004" s="538">
        <f t="shared" si="54"/>
        <v>99.61</v>
      </c>
    </row>
    <row r="3005" spans="1:15" s="225" customFormat="1" ht="47.25">
      <c r="A3005" s="532" t="s">
        <v>406</v>
      </c>
      <c r="B3005" s="533">
        <v>356</v>
      </c>
      <c r="C3005" s="532" t="s">
        <v>425</v>
      </c>
      <c r="D3005" s="532" t="s">
        <v>429</v>
      </c>
      <c r="E3005" s="533">
        <v>3560027</v>
      </c>
      <c r="F3005" s="533">
        <v>3116</v>
      </c>
      <c r="G3005" s="534">
        <v>27210</v>
      </c>
      <c r="H3005" s="533">
        <v>1</v>
      </c>
      <c r="I3005" s="532" t="s">
        <v>409</v>
      </c>
      <c r="J3005" s="532" t="s">
        <v>3219</v>
      </c>
      <c r="K3005" s="535">
        <v>1700.31</v>
      </c>
      <c r="L3005" s="536"/>
      <c r="M3005" s="537" t="s">
        <v>151</v>
      </c>
      <c r="N3005" s="537" t="s">
        <v>252</v>
      </c>
      <c r="O3005" s="538">
        <f t="shared" si="54"/>
        <v>1700.31</v>
      </c>
    </row>
    <row r="3006" spans="1:15" s="225" customFormat="1">
      <c r="A3006" s="532"/>
      <c r="B3006" s="533"/>
      <c r="C3006" s="532"/>
      <c r="D3006" s="532"/>
      <c r="E3006" s="533"/>
      <c r="F3006" s="533"/>
      <c r="G3006" s="534"/>
      <c r="H3006" s="533"/>
      <c r="I3006" s="532"/>
      <c r="J3006" s="532"/>
      <c r="K3006" s="535"/>
      <c r="L3006" s="536"/>
      <c r="M3006" s="537"/>
      <c r="N3006" s="537"/>
      <c r="O3006" s="538"/>
    </row>
    <row r="3007" spans="1:15" s="225" customFormat="1">
      <c r="A3007" s="532"/>
      <c r="B3007" s="533"/>
      <c r="C3007" s="532"/>
      <c r="D3007" s="532"/>
      <c r="E3007" s="533"/>
      <c r="F3007" s="533"/>
      <c r="G3007" s="534"/>
      <c r="H3007" s="533"/>
      <c r="I3007" s="532"/>
      <c r="J3007" s="532"/>
      <c r="K3007" s="535"/>
      <c r="L3007" s="536"/>
      <c r="M3007" s="537"/>
      <c r="N3007" s="537"/>
      <c r="O3007" s="538"/>
    </row>
    <row r="3008" spans="1:15" s="225" customFormat="1">
      <c r="A3008" s="532"/>
      <c r="B3008" s="533"/>
      <c r="C3008" s="532"/>
      <c r="D3008" s="532"/>
      <c r="E3008" s="533"/>
      <c r="F3008" s="533"/>
      <c r="G3008" s="534"/>
      <c r="H3008" s="533"/>
      <c r="I3008" s="532"/>
      <c r="J3008" s="532"/>
      <c r="K3008" s="535"/>
      <c r="L3008" s="536"/>
      <c r="M3008" s="537"/>
      <c r="N3008" s="537"/>
      <c r="O3008" s="538"/>
    </row>
    <row r="3009" spans="1:15" s="225" customFormat="1">
      <c r="A3009" s="532"/>
      <c r="B3009" s="533"/>
      <c r="C3009" s="532"/>
      <c r="D3009" s="532"/>
      <c r="E3009" s="533"/>
      <c r="F3009" s="533"/>
      <c r="G3009" s="534"/>
      <c r="H3009" s="533"/>
      <c r="I3009" s="532"/>
      <c r="J3009" s="532"/>
      <c r="K3009" s="535"/>
      <c r="L3009" s="536"/>
      <c r="M3009" s="537"/>
      <c r="N3009" s="537"/>
      <c r="O3009" s="538"/>
    </row>
    <row r="3010" spans="1:15" s="556" customFormat="1" ht="21">
      <c r="A3010" s="548"/>
      <c r="B3010" s="549"/>
      <c r="C3010" s="548"/>
      <c r="D3010" s="548"/>
      <c r="E3010" s="549"/>
      <c r="F3010" s="549"/>
      <c r="G3010" s="550"/>
      <c r="H3010" s="549"/>
      <c r="I3010" s="548"/>
      <c r="J3010" s="548"/>
      <c r="K3010" s="551"/>
      <c r="L3010" s="552" t="s">
        <v>3220</v>
      </c>
      <c r="M3010" s="553"/>
      <c r="N3010" s="554"/>
      <c r="O3010" s="555">
        <f>SUM(O5:O3005)</f>
        <v>13779399.01861915</v>
      </c>
    </row>
    <row r="3011" spans="1:15" s="228" customFormat="1" ht="19.5" customHeight="1" thickBot="1">
      <c r="A3011" s="226"/>
      <c r="B3011" s="227"/>
      <c r="C3011" s="227"/>
      <c r="D3011" s="227"/>
      <c r="E3011" s="227"/>
      <c r="F3011" s="227"/>
      <c r="G3011" s="227"/>
      <c r="H3011" s="227"/>
      <c r="I3011" s="227"/>
      <c r="J3011" s="227"/>
      <c r="K3011" s="227"/>
      <c r="L3011" s="557" t="s">
        <v>3221</v>
      </c>
      <c r="M3011" s="558"/>
      <c r="N3011" s="558"/>
      <c r="O3011" s="559">
        <f>0.7*O3010</f>
        <v>9645579.3130334038</v>
      </c>
    </row>
    <row r="3012" spans="1:15" ht="24" customHeight="1" thickTop="1">
      <c r="A3012" s="532"/>
      <c r="C3012" s="561" t="s">
        <v>3222</v>
      </c>
      <c r="D3012" s="562"/>
      <c r="E3012" s="560">
        <v>0.41574010808124723</v>
      </c>
    </row>
    <row r="3014" spans="1:15">
      <c r="C3014" s="229" t="s">
        <v>3223</v>
      </c>
      <c r="D3014" s="227"/>
      <c r="E3014" s="227"/>
      <c r="F3014" s="227"/>
      <c r="G3014" s="227"/>
      <c r="H3014" s="227"/>
      <c r="I3014" s="227"/>
      <c r="J3014" s="227"/>
      <c r="K3014" s="227"/>
    </row>
    <row r="3015" spans="1:15">
      <c r="C3015" s="229" t="s">
        <v>3224</v>
      </c>
      <c r="D3015" s="227"/>
      <c r="E3015" s="227"/>
      <c r="F3015" s="227"/>
      <c r="G3015" s="227"/>
      <c r="H3015" s="227"/>
      <c r="I3015" s="227"/>
      <c r="J3015" s="227"/>
    </row>
  </sheetData>
  <pageMargins left="0.7" right="0.7" top="0.75" bottom="0.75" header="0.3" footer="0.3"/>
  <pageSetup scale="51" fitToHeight="95" orientation="portrait" horizontalDpi="4294967295" verticalDpi="4294967295" r:id="rId1"/>
  <headerFooter>
    <oddHeader>&amp;R&amp;A</oddHeader>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72"/>
  <sheetViews>
    <sheetView view="pageLayout" zoomScaleNormal="100" workbookViewId="0">
      <selection activeCell="A4" sqref="A4"/>
    </sheetView>
  </sheetViews>
  <sheetFormatPr defaultColWidth="8.88671875" defaultRowHeight="15"/>
  <cols>
    <col min="1" max="1" width="15.5546875" style="570" bestFit="1" customWidth="1"/>
    <col min="2" max="2" width="12.44140625" style="570" bestFit="1" customWidth="1"/>
    <col min="3" max="3" width="10.44140625" style="570" customWidth="1"/>
    <col min="4" max="4" width="15" style="570" customWidth="1"/>
    <col min="5" max="5" width="12.6640625" style="570" hidden="1" customWidth="1"/>
    <col min="6" max="6" width="9.6640625" style="570" hidden="1" customWidth="1"/>
    <col min="7" max="7" width="13.21875" style="570" customWidth="1"/>
    <col min="8" max="8" width="8.21875" style="570" customWidth="1"/>
    <col min="9" max="9" width="11.33203125" style="608" customWidth="1"/>
    <col min="10" max="11" width="17.6640625" style="570" customWidth="1"/>
    <col min="12" max="12" width="19.109375" style="609" customWidth="1"/>
    <col min="13" max="13" width="15.109375" style="570" customWidth="1"/>
    <col min="14" max="14" width="11.33203125" style="570" bestFit="1" customWidth="1"/>
    <col min="15" max="16384" width="8.88671875" style="570"/>
  </cols>
  <sheetData>
    <row r="1" spans="1:13" ht="18.75" customHeight="1">
      <c r="A1" s="230" t="s">
        <v>300</v>
      </c>
      <c r="B1" s="567"/>
      <c r="C1" s="567"/>
      <c r="D1" s="567"/>
      <c r="E1" s="567"/>
      <c r="F1" s="567"/>
      <c r="G1" s="567"/>
      <c r="H1" s="567"/>
      <c r="I1" s="568"/>
      <c r="J1" s="567"/>
      <c r="K1" s="567"/>
      <c r="L1" s="569"/>
    </row>
    <row r="2" spans="1:13" ht="18.75" customHeight="1">
      <c r="A2" s="231" t="s">
        <v>3225</v>
      </c>
      <c r="B2" s="567"/>
      <c r="C2" s="567"/>
      <c r="D2" s="567"/>
      <c r="E2" s="567"/>
      <c r="F2" s="567"/>
      <c r="G2" s="567"/>
      <c r="H2" s="567"/>
      <c r="I2" s="568"/>
      <c r="J2" s="567"/>
      <c r="K2" s="567"/>
      <c r="L2" s="569"/>
    </row>
    <row r="3" spans="1:13" ht="18.75" customHeight="1" thickBot="1">
      <c r="A3" s="231" t="s">
        <v>3485</v>
      </c>
      <c r="B3" s="567"/>
      <c r="C3" s="567"/>
      <c r="D3" s="567"/>
      <c r="E3" s="567"/>
      <c r="F3" s="567"/>
      <c r="G3" s="567"/>
      <c r="H3" s="567"/>
      <c r="I3" s="568"/>
      <c r="J3" s="567"/>
      <c r="K3" s="567"/>
      <c r="L3" s="569"/>
    </row>
    <row r="4" spans="1:13" s="576" customFormat="1" ht="36.75" customHeight="1" thickTop="1">
      <c r="A4" s="571" t="s">
        <v>394</v>
      </c>
      <c r="B4" s="571" t="s">
        <v>395</v>
      </c>
      <c r="C4" s="571" t="s">
        <v>396</v>
      </c>
      <c r="D4" s="571" t="s">
        <v>397</v>
      </c>
      <c r="E4" s="571" t="s">
        <v>398</v>
      </c>
      <c r="F4" s="572" t="s">
        <v>399</v>
      </c>
      <c r="G4" s="571" t="s">
        <v>400</v>
      </c>
      <c r="H4" s="571" t="s">
        <v>401</v>
      </c>
      <c r="I4" s="573" t="s">
        <v>3226</v>
      </c>
      <c r="J4" s="571" t="s">
        <v>403</v>
      </c>
      <c r="K4" s="571" t="s">
        <v>404</v>
      </c>
      <c r="L4" s="574" t="s">
        <v>474</v>
      </c>
      <c r="M4" s="575" t="s">
        <v>3227</v>
      </c>
    </row>
    <row r="5" spans="1:13" s="581" customFormat="1" ht="45">
      <c r="A5" s="232" t="s">
        <v>406</v>
      </c>
      <c r="B5" s="233">
        <v>350</v>
      </c>
      <c r="C5" s="232" t="s">
        <v>407</v>
      </c>
      <c r="D5" s="232" t="s">
        <v>3228</v>
      </c>
      <c r="E5" s="233">
        <v>3500008</v>
      </c>
      <c r="F5" s="577">
        <v>12996</v>
      </c>
      <c r="G5" s="234">
        <v>37257</v>
      </c>
      <c r="H5" s="235">
        <v>1</v>
      </c>
      <c r="I5" s="578" t="s">
        <v>409</v>
      </c>
      <c r="J5" s="232" t="s">
        <v>3229</v>
      </c>
      <c r="K5" s="236">
        <v>7761.03</v>
      </c>
      <c r="L5" s="579" t="s">
        <v>409</v>
      </c>
      <c r="M5" s="580">
        <f t="shared" ref="M5:M12" si="0">+K5</f>
        <v>7761.03</v>
      </c>
    </row>
    <row r="6" spans="1:13" s="581" customFormat="1" ht="30">
      <c r="A6" s="232" t="s">
        <v>406</v>
      </c>
      <c r="B6" s="233">
        <v>353</v>
      </c>
      <c r="C6" s="232" t="s">
        <v>410</v>
      </c>
      <c r="D6" s="232" t="s">
        <v>411</v>
      </c>
      <c r="E6" s="233">
        <v>3530001</v>
      </c>
      <c r="F6" s="577">
        <v>13088</v>
      </c>
      <c r="G6" s="234">
        <v>39386</v>
      </c>
      <c r="H6" s="235">
        <v>1</v>
      </c>
      <c r="I6" s="578" t="s">
        <v>409</v>
      </c>
      <c r="J6" s="232" t="s">
        <v>3054</v>
      </c>
      <c r="K6" s="236">
        <v>5130.59</v>
      </c>
      <c r="L6" s="579" t="s">
        <v>409</v>
      </c>
      <c r="M6" s="580">
        <f t="shared" si="0"/>
        <v>5130.59</v>
      </c>
    </row>
    <row r="7" spans="1:13" s="581" customFormat="1" ht="30">
      <c r="A7" s="232" t="s">
        <v>406</v>
      </c>
      <c r="B7" s="233">
        <v>353</v>
      </c>
      <c r="C7" s="232" t="s">
        <v>410</v>
      </c>
      <c r="D7" s="232" t="s">
        <v>411</v>
      </c>
      <c r="E7" s="233">
        <v>3530001</v>
      </c>
      <c r="F7" s="577">
        <v>13087</v>
      </c>
      <c r="G7" s="234">
        <v>39386</v>
      </c>
      <c r="H7" s="235">
        <v>3</v>
      </c>
      <c r="I7" s="578" t="s">
        <v>409</v>
      </c>
      <c r="J7" s="232" t="s">
        <v>3053</v>
      </c>
      <c r="K7" s="236">
        <v>9392.92</v>
      </c>
      <c r="L7" s="579" t="s">
        <v>409</v>
      </c>
      <c r="M7" s="580">
        <f t="shared" si="0"/>
        <v>9392.92</v>
      </c>
    </row>
    <row r="8" spans="1:13" s="581" customFormat="1" ht="45">
      <c r="A8" s="232" t="s">
        <v>406</v>
      </c>
      <c r="B8" s="233">
        <v>353</v>
      </c>
      <c r="C8" s="232" t="s">
        <v>410</v>
      </c>
      <c r="D8" s="232" t="s">
        <v>3230</v>
      </c>
      <c r="E8" s="233">
        <v>3530004</v>
      </c>
      <c r="F8" s="577">
        <v>421</v>
      </c>
      <c r="G8" s="234">
        <v>28824</v>
      </c>
      <c r="H8" s="233">
        <v>5</v>
      </c>
      <c r="I8" s="578" t="s">
        <v>409</v>
      </c>
      <c r="J8" s="232" t="s">
        <v>3231</v>
      </c>
      <c r="K8" s="236">
        <v>178.46</v>
      </c>
      <c r="L8" s="579" t="s">
        <v>409</v>
      </c>
      <c r="M8" s="580">
        <f t="shared" si="0"/>
        <v>178.46</v>
      </c>
    </row>
    <row r="9" spans="1:13" s="581" customFormat="1" ht="45">
      <c r="A9" s="232" t="s">
        <v>406</v>
      </c>
      <c r="B9" s="233">
        <v>353</v>
      </c>
      <c r="C9" s="232" t="s">
        <v>410</v>
      </c>
      <c r="D9" s="232" t="s">
        <v>3230</v>
      </c>
      <c r="E9" s="233">
        <v>3530004</v>
      </c>
      <c r="F9" s="577">
        <v>422</v>
      </c>
      <c r="G9" s="234">
        <v>28824</v>
      </c>
      <c r="H9" s="235">
        <v>3</v>
      </c>
      <c r="I9" s="578" t="s">
        <v>409</v>
      </c>
      <c r="J9" s="232" t="s">
        <v>3232</v>
      </c>
      <c r="K9" s="236">
        <v>264.07</v>
      </c>
      <c r="L9" s="579" t="s">
        <v>409</v>
      </c>
      <c r="M9" s="580">
        <f t="shared" si="0"/>
        <v>264.07</v>
      </c>
    </row>
    <row r="10" spans="1:13" s="581" customFormat="1" ht="45">
      <c r="A10" s="232" t="s">
        <v>406</v>
      </c>
      <c r="B10" s="233">
        <v>353</v>
      </c>
      <c r="C10" s="232" t="s">
        <v>410</v>
      </c>
      <c r="D10" s="232" t="s">
        <v>3230</v>
      </c>
      <c r="E10" s="233">
        <v>3530004</v>
      </c>
      <c r="F10" s="577">
        <v>420</v>
      </c>
      <c r="G10" s="234">
        <v>28824</v>
      </c>
      <c r="H10" s="582"/>
      <c r="I10" s="578" t="s">
        <v>409</v>
      </c>
      <c r="J10" s="232" t="s">
        <v>3233</v>
      </c>
      <c r="K10" s="236">
        <v>8876.93</v>
      </c>
      <c r="L10" s="579" t="s">
        <v>409</v>
      </c>
      <c r="M10" s="580">
        <f t="shared" si="0"/>
        <v>8876.93</v>
      </c>
    </row>
    <row r="11" spans="1:13" s="581" customFormat="1" ht="45">
      <c r="A11" s="232" t="s">
        <v>406</v>
      </c>
      <c r="B11" s="233">
        <v>353</v>
      </c>
      <c r="C11" s="232" t="s">
        <v>410</v>
      </c>
      <c r="D11" s="232" t="s">
        <v>3230</v>
      </c>
      <c r="E11" s="233">
        <v>3530004</v>
      </c>
      <c r="F11" s="577">
        <v>419</v>
      </c>
      <c r="G11" s="234">
        <v>28824</v>
      </c>
      <c r="H11" s="582"/>
      <c r="I11" s="578" t="s">
        <v>409</v>
      </c>
      <c r="J11" s="232" t="s">
        <v>3234</v>
      </c>
      <c r="K11" s="236">
        <v>16687.5</v>
      </c>
      <c r="L11" s="579" t="s">
        <v>409</v>
      </c>
      <c r="M11" s="580">
        <f t="shared" si="0"/>
        <v>16687.5</v>
      </c>
    </row>
    <row r="12" spans="1:13" s="581" customFormat="1" ht="45">
      <c r="A12" s="232" t="s">
        <v>406</v>
      </c>
      <c r="B12" s="233">
        <v>353</v>
      </c>
      <c r="C12" s="232" t="s">
        <v>410</v>
      </c>
      <c r="D12" s="232" t="s">
        <v>3230</v>
      </c>
      <c r="E12" s="233">
        <v>3530004</v>
      </c>
      <c r="F12" s="577">
        <v>418</v>
      </c>
      <c r="G12" s="234">
        <v>28824</v>
      </c>
      <c r="H12" s="582"/>
      <c r="I12" s="578" t="s">
        <v>409</v>
      </c>
      <c r="J12" s="232" t="s">
        <v>3235</v>
      </c>
      <c r="K12" s="236">
        <v>87573.759999999995</v>
      </c>
      <c r="L12" s="579" t="s">
        <v>409</v>
      </c>
      <c r="M12" s="580">
        <f t="shared" si="0"/>
        <v>87573.759999999995</v>
      </c>
    </row>
    <row r="13" spans="1:13" s="581" customFormat="1" ht="30">
      <c r="A13" s="232" t="s">
        <v>406</v>
      </c>
      <c r="B13" s="233">
        <v>353</v>
      </c>
      <c r="C13" s="232" t="s">
        <v>410</v>
      </c>
      <c r="D13" s="232" t="s">
        <v>413</v>
      </c>
      <c r="E13" s="233">
        <v>3530007</v>
      </c>
      <c r="F13" s="577">
        <v>9924</v>
      </c>
      <c r="G13" s="234">
        <v>37011</v>
      </c>
      <c r="H13" s="582"/>
      <c r="I13" s="578">
        <v>0.5</v>
      </c>
      <c r="J13" s="583" t="s">
        <v>1757</v>
      </c>
      <c r="K13" s="236">
        <v>215923.36</v>
      </c>
      <c r="L13" s="579" t="s">
        <v>409</v>
      </c>
      <c r="M13" s="580">
        <f>K13*I13</f>
        <v>107961.68</v>
      </c>
    </row>
    <row r="14" spans="1:13" s="581" customFormat="1" ht="30">
      <c r="A14" s="232" t="s">
        <v>406</v>
      </c>
      <c r="B14" s="233">
        <v>353</v>
      </c>
      <c r="C14" s="232" t="s">
        <v>410</v>
      </c>
      <c r="D14" s="232" t="s">
        <v>414</v>
      </c>
      <c r="E14" s="233">
        <v>3530008</v>
      </c>
      <c r="F14" s="577">
        <v>526</v>
      </c>
      <c r="G14" s="234">
        <v>28855</v>
      </c>
      <c r="H14" s="233">
        <v>1</v>
      </c>
      <c r="I14" s="578" t="s">
        <v>409</v>
      </c>
      <c r="J14" s="232" t="s">
        <v>3236</v>
      </c>
      <c r="K14" s="236">
        <v>199.02</v>
      </c>
      <c r="L14" s="579" t="s">
        <v>409</v>
      </c>
      <c r="M14" s="580">
        <f t="shared" ref="M14:M56" si="1">+K14</f>
        <v>199.02</v>
      </c>
    </row>
    <row r="15" spans="1:13" s="581" customFormat="1" ht="30">
      <c r="A15" s="232" t="s">
        <v>406</v>
      </c>
      <c r="B15" s="233">
        <v>353</v>
      </c>
      <c r="C15" s="232" t="s">
        <v>410</v>
      </c>
      <c r="D15" s="232" t="s">
        <v>414</v>
      </c>
      <c r="E15" s="233">
        <v>3530008</v>
      </c>
      <c r="F15" s="577">
        <v>524</v>
      </c>
      <c r="G15" s="234">
        <v>28855</v>
      </c>
      <c r="H15" s="233">
        <v>1</v>
      </c>
      <c r="I15" s="578" t="s">
        <v>409</v>
      </c>
      <c r="J15" s="232" t="s">
        <v>3237</v>
      </c>
      <c r="K15" s="236">
        <v>248.76</v>
      </c>
      <c r="L15" s="579" t="s">
        <v>409</v>
      </c>
      <c r="M15" s="580">
        <f t="shared" si="1"/>
        <v>248.76</v>
      </c>
    </row>
    <row r="16" spans="1:13" s="581" customFormat="1" ht="30">
      <c r="A16" s="232" t="s">
        <v>406</v>
      </c>
      <c r="B16" s="233">
        <v>353</v>
      </c>
      <c r="C16" s="232" t="s">
        <v>410</v>
      </c>
      <c r="D16" s="232" t="s">
        <v>414</v>
      </c>
      <c r="E16" s="233">
        <v>3530008</v>
      </c>
      <c r="F16" s="577">
        <v>538</v>
      </c>
      <c r="G16" s="234">
        <v>28855</v>
      </c>
      <c r="H16" s="582"/>
      <c r="I16" s="578" t="s">
        <v>409</v>
      </c>
      <c r="J16" s="232" t="s">
        <v>3238</v>
      </c>
      <c r="K16" s="236">
        <v>1225.72</v>
      </c>
      <c r="L16" s="579" t="s">
        <v>409</v>
      </c>
      <c r="M16" s="580">
        <f t="shared" si="1"/>
        <v>1225.72</v>
      </c>
    </row>
    <row r="17" spans="1:13" s="581" customFormat="1" ht="30">
      <c r="A17" s="232" t="s">
        <v>406</v>
      </c>
      <c r="B17" s="233">
        <v>353</v>
      </c>
      <c r="C17" s="232" t="s">
        <v>410</v>
      </c>
      <c r="D17" s="232" t="s">
        <v>414</v>
      </c>
      <c r="E17" s="233">
        <v>3530008</v>
      </c>
      <c r="F17" s="577">
        <v>529</v>
      </c>
      <c r="G17" s="234">
        <v>28855</v>
      </c>
      <c r="H17" s="235">
        <v>1</v>
      </c>
      <c r="I17" s="578" t="s">
        <v>409</v>
      </c>
      <c r="J17" s="232" t="s">
        <v>3239</v>
      </c>
      <c r="K17" s="236">
        <v>2189.23</v>
      </c>
      <c r="L17" s="579" t="s">
        <v>409</v>
      </c>
      <c r="M17" s="580">
        <f t="shared" si="1"/>
        <v>2189.23</v>
      </c>
    </row>
    <row r="18" spans="1:13" s="581" customFormat="1" ht="30">
      <c r="A18" s="232" t="s">
        <v>406</v>
      </c>
      <c r="B18" s="233">
        <v>353</v>
      </c>
      <c r="C18" s="232" t="s">
        <v>410</v>
      </c>
      <c r="D18" s="232" t="s">
        <v>414</v>
      </c>
      <c r="E18" s="233">
        <v>3530008</v>
      </c>
      <c r="F18" s="577">
        <v>516</v>
      </c>
      <c r="G18" s="234">
        <v>28855</v>
      </c>
      <c r="H18" s="582"/>
      <c r="I18" s="578" t="s">
        <v>409</v>
      </c>
      <c r="J18" s="232" t="s">
        <v>1918</v>
      </c>
      <c r="K18" s="236">
        <v>3760.72</v>
      </c>
      <c r="L18" s="579" t="s">
        <v>409</v>
      </c>
      <c r="M18" s="580">
        <f t="shared" si="1"/>
        <v>3760.72</v>
      </c>
    </row>
    <row r="19" spans="1:13" s="581" customFormat="1" ht="30">
      <c r="A19" s="232" t="s">
        <v>406</v>
      </c>
      <c r="B19" s="233">
        <v>353</v>
      </c>
      <c r="C19" s="232" t="s">
        <v>410</v>
      </c>
      <c r="D19" s="232" t="s">
        <v>414</v>
      </c>
      <c r="E19" s="233">
        <v>3530008</v>
      </c>
      <c r="F19" s="577">
        <v>521</v>
      </c>
      <c r="G19" s="234">
        <v>28855</v>
      </c>
      <c r="H19" s="235">
        <v>12</v>
      </c>
      <c r="I19" s="578" t="s">
        <v>409</v>
      </c>
      <c r="J19" s="232" t="s">
        <v>3240</v>
      </c>
      <c r="K19" s="236">
        <v>4238.58</v>
      </c>
      <c r="L19" s="579" t="s">
        <v>409</v>
      </c>
      <c r="M19" s="580">
        <f t="shared" si="1"/>
        <v>4238.58</v>
      </c>
    </row>
    <row r="20" spans="1:13" s="581" customFormat="1" ht="30">
      <c r="A20" s="232" t="s">
        <v>406</v>
      </c>
      <c r="B20" s="233">
        <v>353</v>
      </c>
      <c r="C20" s="232" t="s">
        <v>410</v>
      </c>
      <c r="D20" s="232" t="s">
        <v>414</v>
      </c>
      <c r="E20" s="233">
        <v>3530008</v>
      </c>
      <c r="F20" s="577">
        <v>533</v>
      </c>
      <c r="G20" s="234">
        <v>28855</v>
      </c>
      <c r="H20" s="584"/>
      <c r="I20" s="578" t="s">
        <v>409</v>
      </c>
      <c r="J20" s="232" t="s">
        <v>2858</v>
      </c>
      <c r="K20" s="236">
        <v>4412.33</v>
      </c>
      <c r="L20" s="579" t="s">
        <v>409</v>
      </c>
      <c r="M20" s="580">
        <f t="shared" si="1"/>
        <v>4412.33</v>
      </c>
    </row>
    <row r="21" spans="1:13" s="581" customFormat="1" ht="30">
      <c r="A21" s="232" t="s">
        <v>406</v>
      </c>
      <c r="B21" s="233">
        <v>353</v>
      </c>
      <c r="C21" s="232" t="s">
        <v>410</v>
      </c>
      <c r="D21" s="232" t="s">
        <v>414</v>
      </c>
      <c r="E21" s="233">
        <v>3530008</v>
      </c>
      <c r="F21" s="577">
        <v>536</v>
      </c>
      <c r="G21" s="234">
        <v>28855</v>
      </c>
      <c r="H21" s="584"/>
      <c r="I21" s="578" t="s">
        <v>409</v>
      </c>
      <c r="J21" s="232" t="s">
        <v>3241</v>
      </c>
      <c r="K21" s="236">
        <v>4491.5</v>
      </c>
      <c r="L21" s="579" t="s">
        <v>409</v>
      </c>
      <c r="M21" s="580">
        <f t="shared" si="1"/>
        <v>4491.5</v>
      </c>
    </row>
    <row r="22" spans="1:13" s="581" customFormat="1" ht="30">
      <c r="A22" s="232" t="s">
        <v>406</v>
      </c>
      <c r="B22" s="233">
        <v>353</v>
      </c>
      <c r="C22" s="232" t="s">
        <v>410</v>
      </c>
      <c r="D22" s="232" t="s">
        <v>414</v>
      </c>
      <c r="E22" s="233">
        <v>3530008</v>
      </c>
      <c r="F22" s="577">
        <v>530</v>
      </c>
      <c r="G22" s="234">
        <v>28855</v>
      </c>
      <c r="H22" s="584"/>
      <c r="I22" s="578" t="s">
        <v>409</v>
      </c>
      <c r="J22" s="232" t="s">
        <v>1927</v>
      </c>
      <c r="K22" s="236">
        <v>5238.83</v>
      </c>
      <c r="L22" s="579" t="s">
        <v>409</v>
      </c>
      <c r="M22" s="580">
        <f t="shared" si="1"/>
        <v>5238.83</v>
      </c>
    </row>
    <row r="23" spans="1:13" s="581" customFormat="1" ht="30">
      <c r="A23" s="232" t="s">
        <v>406</v>
      </c>
      <c r="B23" s="233">
        <v>353</v>
      </c>
      <c r="C23" s="232" t="s">
        <v>410</v>
      </c>
      <c r="D23" s="232" t="s">
        <v>414</v>
      </c>
      <c r="E23" s="233">
        <v>3530008</v>
      </c>
      <c r="F23" s="577">
        <v>522</v>
      </c>
      <c r="G23" s="234">
        <v>28855</v>
      </c>
      <c r="H23" s="584"/>
      <c r="I23" s="578" t="s">
        <v>409</v>
      </c>
      <c r="J23" s="232" t="s">
        <v>3242</v>
      </c>
      <c r="K23" s="236">
        <v>5671.14</v>
      </c>
      <c r="L23" s="579" t="s">
        <v>409</v>
      </c>
      <c r="M23" s="580">
        <f t="shared" si="1"/>
        <v>5671.14</v>
      </c>
    </row>
    <row r="24" spans="1:13" s="581" customFormat="1" ht="45">
      <c r="A24" s="232" t="s">
        <v>406</v>
      </c>
      <c r="B24" s="233">
        <v>353</v>
      </c>
      <c r="C24" s="232" t="s">
        <v>410</v>
      </c>
      <c r="D24" s="232" t="s">
        <v>414</v>
      </c>
      <c r="E24" s="233">
        <v>3530008</v>
      </c>
      <c r="F24" s="577">
        <v>528</v>
      </c>
      <c r="G24" s="234">
        <v>28855</v>
      </c>
      <c r="H24" s="235">
        <v>1</v>
      </c>
      <c r="I24" s="578" t="s">
        <v>409</v>
      </c>
      <c r="J24" s="232" t="s">
        <v>3243</v>
      </c>
      <c r="K24" s="236">
        <v>6348.71</v>
      </c>
      <c r="L24" s="579" t="s">
        <v>409</v>
      </c>
      <c r="M24" s="580">
        <f t="shared" si="1"/>
        <v>6348.71</v>
      </c>
    </row>
    <row r="25" spans="1:13" s="581" customFormat="1" ht="30">
      <c r="A25" s="232" t="s">
        <v>406</v>
      </c>
      <c r="B25" s="233">
        <v>353</v>
      </c>
      <c r="C25" s="232" t="s">
        <v>410</v>
      </c>
      <c r="D25" s="232" t="s">
        <v>414</v>
      </c>
      <c r="E25" s="233">
        <v>3530008</v>
      </c>
      <c r="F25" s="577">
        <v>534</v>
      </c>
      <c r="G25" s="234">
        <v>28855</v>
      </c>
      <c r="H25" s="584"/>
      <c r="I25" s="578" t="s">
        <v>409</v>
      </c>
      <c r="J25" s="232" t="s">
        <v>3244</v>
      </c>
      <c r="K25" s="236">
        <v>12458.76</v>
      </c>
      <c r="L25" s="579" t="s">
        <v>409</v>
      </c>
      <c r="M25" s="580">
        <f t="shared" si="1"/>
        <v>12458.76</v>
      </c>
    </row>
    <row r="26" spans="1:13" s="581" customFormat="1" ht="30">
      <c r="A26" s="232" t="s">
        <v>406</v>
      </c>
      <c r="B26" s="233">
        <v>353</v>
      </c>
      <c r="C26" s="232" t="s">
        <v>410</v>
      </c>
      <c r="D26" s="232" t="s">
        <v>414</v>
      </c>
      <c r="E26" s="233">
        <v>3530008</v>
      </c>
      <c r="F26" s="577">
        <v>519</v>
      </c>
      <c r="G26" s="234">
        <v>28855</v>
      </c>
      <c r="H26" s="584"/>
      <c r="I26" s="578" t="s">
        <v>409</v>
      </c>
      <c r="J26" s="232" t="s">
        <v>1706</v>
      </c>
      <c r="K26" s="236">
        <v>12464.11</v>
      </c>
      <c r="L26" s="579" t="s">
        <v>409</v>
      </c>
      <c r="M26" s="580">
        <f t="shared" si="1"/>
        <v>12464.11</v>
      </c>
    </row>
    <row r="27" spans="1:13" s="581" customFormat="1" ht="30">
      <c r="A27" s="232" t="s">
        <v>406</v>
      </c>
      <c r="B27" s="233">
        <v>353</v>
      </c>
      <c r="C27" s="232" t="s">
        <v>410</v>
      </c>
      <c r="D27" s="232" t="s">
        <v>414</v>
      </c>
      <c r="E27" s="233">
        <v>3530008</v>
      </c>
      <c r="F27" s="577">
        <v>518</v>
      </c>
      <c r="G27" s="234">
        <v>28855</v>
      </c>
      <c r="H27" s="582"/>
      <c r="I27" s="578" t="s">
        <v>409</v>
      </c>
      <c r="J27" s="232" t="s">
        <v>1701</v>
      </c>
      <c r="K27" s="236">
        <v>25077.83</v>
      </c>
      <c r="L27" s="579" t="s">
        <v>409</v>
      </c>
      <c r="M27" s="580">
        <f t="shared" si="1"/>
        <v>25077.83</v>
      </c>
    </row>
    <row r="28" spans="1:13" s="581" customFormat="1" ht="30">
      <c r="A28" s="232" t="s">
        <v>406</v>
      </c>
      <c r="B28" s="233">
        <v>353</v>
      </c>
      <c r="C28" s="232" t="s">
        <v>410</v>
      </c>
      <c r="D28" s="232" t="s">
        <v>414</v>
      </c>
      <c r="E28" s="233">
        <v>3530008</v>
      </c>
      <c r="F28" s="577">
        <v>523</v>
      </c>
      <c r="G28" s="234">
        <v>28855</v>
      </c>
      <c r="H28" s="235">
        <v>1</v>
      </c>
      <c r="I28" s="578" t="s">
        <v>409</v>
      </c>
      <c r="J28" s="232" t="s">
        <v>3245</v>
      </c>
      <c r="K28" s="236">
        <v>33884.370000000003</v>
      </c>
      <c r="L28" s="579" t="s">
        <v>409</v>
      </c>
      <c r="M28" s="580">
        <f t="shared" si="1"/>
        <v>33884.370000000003</v>
      </c>
    </row>
    <row r="29" spans="1:13" s="581" customFormat="1" ht="30">
      <c r="A29" s="232" t="s">
        <v>406</v>
      </c>
      <c r="B29" s="233">
        <v>353</v>
      </c>
      <c r="C29" s="232" t="s">
        <v>410</v>
      </c>
      <c r="D29" s="232" t="s">
        <v>414</v>
      </c>
      <c r="E29" s="233">
        <v>3530008</v>
      </c>
      <c r="F29" s="577">
        <v>517</v>
      </c>
      <c r="G29" s="234">
        <v>28855</v>
      </c>
      <c r="H29" s="584"/>
      <c r="I29" s="578" t="s">
        <v>409</v>
      </c>
      <c r="J29" s="232" t="s">
        <v>3246</v>
      </c>
      <c r="K29" s="236">
        <v>56982.85</v>
      </c>
      <c r="L29" s="579" t="s">
        <v>409</v>
      </c>
      <c r="M29" s="580">
        <f t="shared" si="1"/>
        <v>56982.85</v>
      </c>
    </row>
    <row r="30" spans="1:13" s="581" customFormat="1" ht="30">
      <c r="A30" s="232" t="s">
        <v>406</v>
      </c>
      <c r="B30" s="233">
        <v>353</v>
      </c>
      <c r="C30" s="232" t="s">
        <v>410</v>
      </c>
      <c r="D30" s="232" t="s">
        <v>414</v>
      </c>
      <c r="E30" s="233">
        <v>3530008</v>
      </c>
      <c r="F30" s="577">
        <v>535</v>
      </c>
      <c r="G30" s="234">
        <v>28855</v>
      </c>
      <c r="H30" s="582"/>
      <c r="I30" s="578" t="s">
        <v>409</v>
      </c>
      <c r="J30" s="232" t="s">
        <v>3247</v>
      </c>
      <c r="K30" s="236">
        <v>58954.97</v>
      </c>
      <c r="L30" s="579" t="s">
        <v>409</v>
      </c>
      <c r="M30" s="580">
        <f t="shared" si="1"/>
        <v>58954.97</v>
      </c>
    </row>
    <row r="31" spans="1:13" s="581" customFormat="1" ht="30">
      <c r="A31" s="232" t="s">
        <v>406</v>
      </c>
      <c r="B31" s="233">
        <v>353</v>
      </c>
      <c r="C31" s="232" t="s">
        <v>410</v>
      </c>
      <c r="D31" s="232" t="s">
        <v>414</v>
      </c>
      <c r="E31" s="233">
        <v>3530008</v>
      </c>
      <c r="F31" s="577">
        <v>520</v>
      </c>
      <c r="G31" s="234">
        <v>28855</v>
      </c>
      <c r="H31" s="582"/>
      <c r="I31" s="578" t="s">
        <v>409</v>
      </c>
      <c r="J31" s="232" t="s">
        <v>3068</v>
      </c>
      <c r="K31" s="236">
        <v>72823.91</v>
      </c>
      <c r="L31" s="579" t="s">
        <v>409</v>
      </c>
      <c r="M31" s="580">
        <f t="shared" si="1"/>
        <v>72823.91</v>
      </c>
    </row>
    <row r="32" spans="1:13" s="581" customFormat="1" ht="30">
      <c r="A32" s="232" t="s">
        <v>406</v>
      </c>
      <c r="B32" s="233">
        <v>353</v>
      </c>
      <c r="C32" s="232" t="s">
        <v>410</v>
      </c>
      <c r="D32" s="232" t="s">
        <v>414</v>
      </c>
      <c r="E32" s="233">
        <v>3530008</v>
      </c>
      <c r="F32" s="577">
        <v>542</v>
      </c>
      <c r="G32" s="234">
        <v>34911</v>
      </c>
      <c r="H32" s="582"/>
      <c r="I32" s="578" t="s">
        <v>409</v>
      </c>
      <c r="J32" s="232" t="s">
        <v>3248</v>
      </c>
      <c r="K32" s="236">
        <v>754.83</v>
      </c>
      <c r="L32" s="579" t="s">
        <v>409</v>
      </c>
      <c r="M32" s="580">
        <f t="shared" si="1"/>
        <v>754.83</v>
      </c>
    </row>
    <row r="33" spans="1:13" s="581" customFormat="1" ht="30">
      <c r="A33" s="232" t="s">
        <v>406</v>
      </c>
      <c r="B33" s="233">
        <v>353</v>
      </c>
      <c r="C33" s="232" t="s">
        <v>410</v>
      </c>
      <c r="D33" s="232" t="s">
        <v>414</v>
      </c>
      <c r="E33" s="233">
        <v>3530008</v>
      </c>
      <c r="F33" s="577">
        <v>9958</v>
      </c>
      <c r="G33" s="234">
        <v>37376</v>
      </c>
      <c r="H33" s="233">
        <v>30</v>
      </c>
      <c r="I33" s="578" t="s">
        <v>409</v>
      </c>
      <c r="J33" s="232" t="s">
        <v>3249</v>
      </c>
      <c r="K33" s="236">
        <v>38.67</v>
      </c>
      <c r="L33" s="579" t="s">
        <v>409</v>
      </c>
      <c r="M33" s="580">
        <f t="shared" si="1"/>
        <v>38.67</v>
      </c>
    </row>
    <row r="34" spans="1:13" s="581" customFormat="1" ht="30">
      <c r="A34" s="232" t="s">
        <v>406</v>
      </c>
      <c r="B34" s="233">
        <v>353</v>
      </c>
      <c r="C34" s="232" t="s">
        <v>410</v>
      </c>
      <c r="D34" s="232" t="s">
        <v>414</v>
      </c>
      <c r="E34" s="233">
        <v>3530008</v>
      </c>
      <c r="F34" s="577">
        <v>9957</v>
      </c>
      <c r="G34" s="234">
        <v>37376</v>
      </c>
      <c r="H34" s="233">
        <v>2</v>
      </c>
      <c r="I34" s="578" t="s">
        <v>409</v>
      </c>
      <c r="J34" s="232" t="s">
        <v>3250</v>
      </c>
      <c r="K34" s="236">
        <v>46.79</v>
      </c>
      <c r="L34" s="579" t="s">
        <v>409</v>
      </c>
      <c r="M34" s="580">
        <f t="shared" si="1"/>
        <v>46.79</v>
      </c>
    </row>
    <row r="35" spans="1:13" s="581" customFormat="1" ht="30">
      <c r="A35" s="232" t="s">
        <v>406</v>
      </c>
      <c r="B35" s="233">
        <v>353</v>
      </c>
      <c r="C35" s="232" t="s">
        <v>410</v>
      </c>
      <c r="D35" s="232" t="s">
        <v>414</v>
      </c>
      <c r="E35" s="233">
        <v>3530008</v>
      </c>
      <c r="F35" s="577">
        <v>9929</v>
      </c>
      <c r="G35" s="234">
        <v>37376</v>
      </c>
      <c r="H35" s="233">
        <v>1</v>
      </c>
      <c r="I35" s="578" t="s">
        <v>409</v>
      </c>
      <c r="J35" s="232" t="s">
        <v>2658</v>
      </c>
      <c r="K35" s="236">
        <v>104.61</v>
      </c>
      <c r="L35" s="579" t="s">
        <v>409</v>
      </c>
      <c r="M35" s="580">
        <f t="shared" si="1"/>
        <v>104.61</v>
      </c>
    </row>
    <row r="36" spans="1:13" s="581" customFormat="1" ht="30">
      <c r="A36" s="232" t="s">
        <v>406</v>
      </c>
      <c r="B36" s="233">
        <v>353</v>
      </c>
      <c r="C36" s="232" t="s">
        <v>410</v>
      </c>
      <c r="D36" s="232" t="s">
        <v>414</v>
      </c>
      <c r="E36" s="233">
        <v>3530008</v>
      </c>
      <c r="F36" s="577">
        <v>9967</v>
      </c>
      <c r="G36" s="234">
        <v>37376</v>
      </c>
      <c r="H36" s="233">
        <v>5</v>
      </c>
      <c r="I36" s="578" t="s">
        <v>409</v>
      </c>
      <c r="J36" s="232" t="s">
        <v>3251</v>
      </c>
      <c r="K36" s="236">
        <v>113.2</v>
      </c>
      <c r="L36" s="579" t="s">
        <v>409</v>
      </c>
      <c r="M36" s="580">
        <f t="shared" si="1"/>
        <v>113.2</v>
      </c>
    </row>
    <row r="37" spans="1:13" s="581" customFormat="1" ht="30">
      <c r="A37" s="232" t="s">
        <v>406</v>
      </c>
      <c r="B37" s="233">
        <v>353</v>
      </c>
      <c r="C37" s="232" t="s">
        <v>410</v>
      </c>
      <c r="D37" s="232" t="s">
        <v>414</v>
      </c>
      <c r="E37" s="233">
        <v>3530008</v>
      </c>
      <c r="F37" s="577">
        <v>9956</v>
      </c>
      <c r="G37" s="234">
        <v>37376</v>
      </c>
      <c r="H37" s="233">
        <v>26</v>
      </c>
      <c r="I37" s="578" t="s">
        <v>409</v>
      </c>
      <c r="J37" s="232" t="s">
        <v>3252</v>
      </c>
      <c r="K37" s="236">
        <v>121.01</v>
      </c>
      <c r="L37" s="579" t="s">
        <v>409</v>
      </c>
      <c r="M37" s="580">
        <f t="shared" si="1"/>
        <v>121.01</v>
      </c>
    </row>
    <row r="38" spans="1:13" s="581" customFormat="1" ht="30">
      <c r="A38" s="232" t="s">
        <v>406</v>
      </c>
      <c r="B38" s="233">
        <v>353</v>
      </c>
      <c r="C38" s="232" t="s">
        <v>410</v>
      </c>
      <c r="D38" s="232" t="s">
        <v>414</v>
      </c>
      <c r="E38" s="233">
        <v>3530008</v>
      </c>
      <c r="F38" s="577">
        <v>9930</v>
      </c>
      <c r="G38" s="234">
        <v>37376</v>
      </c>
      <c r="H38" s="233">
        <v>2</v>
      </c>
      <c r="I38" s="578" t="s">
        <v>409</v>
      </c>
      <c r="J38" s="232" t="s">
        <v>3253</v>
      </c>
      <c r="K38" s="236">
        <v>232.93</v>
      </c>
      <c r="L38" s="579" t="s">
        <v>409</v>
      </c>
      <c r="M38" s="580">
        <f t="shared" si="1"/>
        <v>232.93</v>
      </c>
    </row>
    <row r="39" spans="1:13" s="581" customFormat="1" ht="30">
      <c r="A39" s="232" t="s">
        <v>406</v>
      </c>
      <c r="B39" s="233">
        <v>353</v>
      </c>
      <c r="C39" s="232" t="s">
        <v>410</v>
      </c>
      <c r="D39" s="232" t="s">
        <v>414</v>
      </c>
      <c r="E39" s="233">
        <v>3530008</v>
      </c>
      <c r="F39" s="577">
        <v>9928</v>
      </c>
      <c r="G39" s="234">
        <v>37376</v>
      </c>
      <c r="H39" s="233">
        <v>1</v>
      </c>
      <c r="I39" s="578" t="s">
        <v>409</v>
      </c>
      <c r="J39" s="232" t="s">
        <v>3254</v>
      </c>
      <c r="K39" s="236">
        <v>244.1</v>
      </c>
      <c r="L39" s="579" t="s">
        <v>409</v>
      </c>
      <c r="M39" s="580">
        <f t="shared" si="1"/>
        <v>244.1</v>
      </c>
    </row>
    <row r="40" spans="1:13" s="581" customFormat="1" ht="30">
      <c r="A40" s="232" t="s">
        <v>406</v>
      </c>
      <c r="B40" s="233">
        <v>353</v>
      </c>
      <c r="C40" s="232" t="s">
        <v>410</v>
      </c>
      <c r="D40" s="232" t="s">
        <v>414</v>
      </c>
      <c r="E40" s="233">
        <v>3530008</v>
      </c>
      <c r="F40" s="577">
        <v>9931</v>
      </c>
      <c r="G40" s="234">
        <v>37376</v>
      </c>
      <c r="H40" s="235">
        <v>1</v>
      </c>
      <c r="I40" s="578" t="s">
        <v>409</v>
      </c>
      <c r="J40" s="232" t="s">
        <v>2660</v>
      </c>
      <c r="K40" s="236">
        <v>348.71</v>
      </c>
      <c r="L40" s="579" t="s">
        <v>409</v>
      </c>
      <c r="M40" s="580">
        <f t="shared" si="1"/>
        <v>348.71</v>
      </c>
    </row>
    <row r="41" spans="1:13" s="581" customFormat="1" ht="30">
      <c r="A41" s="232" t="s">
        <v>406</v>
      </c>
      <c r="B41" s="233">
        <v>353</v>
      </c>
      <c r="C41" s="232" t="s">
        <v>410</v>
      </c>
      <c r="D41" s="232" t="s">
        <v>414</v>
      </c>
      <c r="E41" s="233">
        <v>3530008</v>
      </c>
      <c r="F41" s="577">
        <v>9926</v>
      </c>
      <c r="G41" s="234">
        <v>37376</v>
      </c>
      <c r="H41" s="233">
        <v>1</v>
      </c>
      <c r="I41" s="578" t="s">
        <v>409</v>
      </c>
      <c r="J41" s="232" t="s">
        <v>3255</v>
      </c>
      <c r="K41" s="236">
        <v>425.42</v>
      </c>
      <c r="L41" s="579" t="s">
        <v>409</v>
      </c>
      <c r="M41" s="580">
        <f t="shared" si="1"/>
        <v>425.42</v>
      </c>
    </row>
    <row r="42" spans="1:13" s="581" customFormat="1" ht="30">
      <c r="A42" s="232" t="s">
        <v>406</v>
      </c>
      <c r="B42" s="233">
        <v>353</v>
      </c>
      <c r="C42" s="232" t="s">
        <v>410</v>
      </c>
      <c r="D42" s="232" t="s">
        <v>414</v>
      </c>
      <c r="E42" s="233">
        <v>3530008</v>
      </c>
      <c r="F42" s="577">
        <v>9968</v>
      </c>
      <c r="G42" s="234">
        <v>37376</v>
      </c>
      <c r="H42" s="235">
        <v>53</v>
      </c>
      <c r="I42" s="578" t="s">
        <v>409</v>
      </c>
      <c r="J42" s="232" t="s">
        <v>3256</v>
      </c>
      <c r="K42" s="236">
        <v>425.69</v>
      </c>
      <c r="L42" s="579" t="s">
        <v>409</v>
      </c>
      <c r="M42" s="580">
        <f t="shared" si="1"/>
        <v>425.69</v>
      </c>
    </row>
    <row r="43" spans="1:13" s="581" customFormat="1" ht="30">
      <c r="A43" s="232" t="s">
        <v>406</v>
      </c>
      <c r="B43" s="233">
        <v>353</v>
      </c>
      <c r="C43" s="232" t="s">
        <v>410</v>
      </c>
      <c r="D43" s="232" t="s">
        <v>414</v>
      </c>
      <c r="E43" s="233">
        <v>3530008</v>
      </c>
      <c r="F43" s="577">
        <v>9969</v>
      </c>
      <c r="G43" s="234">
        <v>37376</v>
      </c>
      <c r="H43" s="235">
        <v>30</v>
      </c>
      <c r="I43" s="578" t="s">
        <v>409</v>
      </c>
      <c r="J43" s="232" t="s">
        <v>3257</v>
      </c>
      <c r="K43" s="236">
        <v>467.23</v>
      </c>
      <c r="L43" s="579" t="s">
        <v>409</v>
      </c>
      <c r="M43" s="580">
        <f t="shared" si="1"/>
        <v>467.23</v>
      </c>
    </row>
    <row r="44" spans="1:13" s="581" customFormat="1" ht="30">
      <c r="A44" s="232" t="s">
        <v>406</v>
      </c>
      <c r="B44" s="233">
        <v>353</v>
      </c>
      <c r="C44" s="232" t="s">
        <v>410</v>
      </c>
      <c r="D44" s="232" t="s">
        <v>414</v>
      </c>
      <c r="E44" s="233">
        <v>3530008</v>
      </c>
      <c r="F44" s="577">
        <v>9970</v>
      </c>
      <c r="G44" s="234">
        <v>37376</v>
      </c>
      <c r="H44" s="233">
        <v>725</v>
      </c>
      <c r="I44" s="578" t="s">
        <v>409</v>
      </c>
      <c r="J44" s="232" t="s">
        <v>1827</v>
      </c>
      <c r="K44" s="236">
        <v>473.46</v>
      </c>
      <c r="L44" s="579" t="s">
        <v>409</v>
      </c>
      <c r="M44" s="580">
        <f t="shared" si="1"/>
        <v>473.46</v>
      </c>
    </row>
    <row r="45" spans="1:13" s="581" customFormat="1" ht="30">
      <c r="A45" s="232" t="s">
        <v>406</v>
      </c>
      <c r="B45" s="233">
        <v>353</v>
      </c>
      <c r="C45" s="232" t="s">
        <v>410</v>
      </c>
      <c r="D45" s="232" t="s">
        <v>414</v>
      </c>
      <c r="E45" s="233">
        <v>3530008</v>
      </c>
      <c r="F45" s="577">
        <v>9938</v>
      </c>
      <c r="G45" s="234">
        <v>37376</v>
      </c>
      <c r="H45" s="582"/>
      <c r="I45" s="578" t="s">
        <v>409</v>
      </c>
      <c r="J45" s="232" t="s">
        <v>3258</v>
      </c>
      <c r="K45" s="236">
        <v>481.69</v>
      </c>
      <c r="L45" s="579" t="s">
        <v>409</v>
      </c>
      <c r="M45" s="580">
        <f t="shared" si="1"/>
        <v>481.69</v>
      </c>
    </row>
    <row r="46" spans="1:13" s="581" customFormat="1" ht="30">
      <c r="A46" s="232" t="s">
        <v>406</v>
      </c>
      <c r="B46" s="233">
        <v>353</v>
      </c>
      <c r="C46" s="232" t="s">
        <v>410</v>
      </c>
      <c r="D46" s="232" t="s">
        <v>414</v>
      </c>
      <c r="E46" s="233">
        <v>3530008</v>
      </c>
      <c r="F46" s="577">
        <v>9927</v>
      </c>
      <c r="G46" s="234">
        <v>37376</v>
      </c>
      <c r="H46" s="233">
        <v>2</v>
      </c>
      <c r="I46" s="578" t="s">
        <v>409</v>
      </c>
      <c r="J46" s="232" t="s">
        <v>2656</v>
      </c>
      <c r="K46" s="236">
        <v>557.91999999999996</v>
      </c>
      <c r="L46" s="579" t="s">
        <v>409</v>
      </c>
      <c r="M46" s="580">
        <f t="shared" si="1"/>
        <v>557.91999999999996</v>
      </c>
    </row>
    <row r="47" spans="1:13" s="581" customFormat="1" ht="30">
      <c r="A47" s="232" t="s">
        <v>406</v>
      </c>
      <c r="B47" s="233">
        <v>353</v>
      </c>
      <c r="C47" s="232" t="s">
        <v>410</v>
      </c>
      <c r="D47" s="232" t="s">
        <v>414</v>
      </c>
      <c r="E47" s="233">
        <v>3530008</v>
      </c>
      <c r="F47" s="577">
        <v>9932</v>
      </c>
      <c r="G47" s="234">
        <v>37376</v>
      </c>
      <c r="H47" s="233">
        <v>1</v>
      </c>
      <c r="I47" s="578" t="s">
        <v>409</v>
      </c>
      <c r="J47" s="232" t="s">
        <v>3259</v>
      </c>
      <c r="K47" s="236">
        <v>581.63</v>
      </c>
      <c r="L47" s="579" t="s">
        <v>409</v>
      </c>
      <c r="M47" s="580">
        <f t="shared" si="1"/>
        <v>581.63</v>
      </c>
    </row>
    <row r="48" spans="1:13" s="581" customFormat="1" ht="30">
      <c r="A48" s="232" t="s">
        <v>406</v>
      </c>
      <c r="B48" s="233">
        <v>353</v>
      </c>
      <c r="C48" s="232" t="s">
        <v>410</v>
      </c>
      <c r="D48" s="232" t="s">
        <v>414</v>
      </c>
      <c r="E48" s="233">
        <v>3530008</v>
      </c>
      <c r="F48" s="577">
        <v>9954</v>
      </c>
      <c r="G48" s="234">
        <v>37376</v>
      </c>
      <c r="H48" s="233">
        <v>625</v>
      </c>
      <c r="I48" s="578" t="s">
        <v>409</v>
      </c>
      <c r="J48" s="232" t="s">
        <v>3260</v>
      </c>
      <c r="K48" s="236">
        <v>727.73</v>
      </c>
      <c r="L48" s="579" t="s">
        <v>409</v>
      </c>
      <c r="M48" s="580">
        <f t="shared" si="1"/>
        <v>727.73</v>
      </c>
    </row>
    <row r="49" spans="1:13" s="581" customFormat="1" ht="30">
      <c r="A49" s="232" t="s">
        <v>406</v>
      </c>
      <c r="B49" s="233">
        <v>353</v>
      </c>
      <c r="C49" s="232" t="s">
        <v>410</v>
      </c>
      <c r="D49" s="232" t="s">
        <v>414</v>
      </c>
      <c r="E49" s="233">
        <v>3530008</v>
      </c>
      <c r="F49" s="577">
        <v>9936</v>
      </c>
      <c r="G49" s="234">
        <v>37376</v>
      </c>
      <c r="H49" s="233">
        <v>2</v>
      </c>
      <c r="I49" s="578" t="s">
        <v>409</v>
      </c>
      <c r="J49" s="232" t="s">
        <v>1832</v>
      </c>
      <c r="K49" s="236">
        <v>938.02</v>
      </c>
      <c r="L49" s="579" t="s">
        <v>409</v>
      </c>
      <c r="M49" s="580">
        <f t="shared" si="1"/>
        <v>938.02</v>
      </c>
    </row>
    <row r="50" spans="1:13" s="581" customFormat="1" ht="30">
      <c r="A50" s="232" t="s">
        <v>406</v>
      </c>
      <c r="B50" s="233">
        <v>353</v>
      </c>
      <c r="C50" s="232" t="s">
        <v>410</v>
      </c>
      <c r="D50" s="232" t="s">
        <v>414</v>
      </c>
      <c r="E50" s="233">
        <v>3530008</v>
      </c>
      <c r="F50" s="577">
        <v>9955</v>
      </c>
      <c r="G50" s="234">
        <v>37376</v>
      </c>
      <c r="H50" s="233">
        <v>6</v>
      </c>
      <c r="I50" s="578" t="s">
        <v>409</v>
      </c>
      <c r="J50" s="232" t="s">
        <v>3261</v>
      </c>
      <c r="K50" s="236">
        <v>998.91</v>
      </c>
      <c r="L50" s="579" t="s">
        <v>409</v>
      </c>
      <c r="M50" s="580">
        <f t="shared" si="1"/>
        <v>998.91</v>
      </c>
    </row>
    <row r="51" spans="1:13" s="581" customFormat="1" ht="30">
      <c r="A51" s="232" t="s">
        <v>406</v>
      </c>
      <c r="B51" s="233">
        <v>353</v>
      </c>
      <c r="C51" s="232" t="s">
        <v>410</v>
      </c>
      <c r="D51" s="232" t="s">
        <v>414</v>
      </c>
      <c r="E51" s="233">
        <v>3530008</v>
      </c>
      <c r="F51" s="577">
        <v>9965</v>
      </c>
      <c r="G51" s="234">
        <v>37376</v>
      </c>
      <c r="H51" s="233">
        <v>1870</v>
      </c>
      <c r="I51" s="578" t="s">
        <v>409</v>
      </c>
      <c r="J51" s="232" t="s">
        <v>3262</v>
      </c>
      <c r="K51" s="236">
        <v>1060.1300000000001</v>
      </c>
      <c r="L51" s="579" t="s">
        <v>409</v>
      </c>
      <c r="M51" s="580">
        <f t="shared" si="1"/>
        <v>1060.1300000000001</v>
      </c>
    </row>
    <row r="52" spans="1:13" s="581" customFormat="1" ht="30">
      <c r="A52" s="232" t="s">
        <v>406</v>
      </c>
      <c r="B52" s="233">
        <v>353</v>
      </c>
      <c r="C52" s="232" t="s">
        <v>410</v>
      </c>
      <c r="D52" s="232" t="s">
        <v>414</v>
      </c>
      <c r="E52" s="233">
        <v>3530008</v>
      </c>
      <c r="F52" s="577">
        <v>9951</v>
      </c>
      <c r="G52" s="234">
        <v>37376</v>
      </c>
      <c r="H52" s="233">
        <v>5</v>
      </c>
      <c r="I52" s="578" t="s">
        <v>409</v>
      </c>
      <c r="J52" s="232" t="s">
        <v>3263</v>
      </c>
      <c r="K52" s="236">
        <v>1277.0999999999999</v>
      </c>
      <c r="L52" s="579" t="s">
        <v>409</v>
      </c>
      <c r="M52" s="580">
        <f t="shared" si="1"/>
        <v>1277.0999999999999</v>
      </c>
    </row>
    <row r="53" spans="1:13" s="581" customFormat="1" ht="30">
      <c r="A53" s="232" t="s">
        <v>406</v>
      </c>
      <c r="B53" s="233">
        <v>353</v>
      </c>
      <c r="C53" s="232" t="s">
        <v>410</v>
      </c>
      <c r="D53" s="232" t="s">
        <v>414</v>
      </c>
      <c r="E53" s="233">
        <v>3530008</v>
      </c>
      <c r="F53" s="577">
        <v>9964</v>
      </c>
      <c r="G53" s="234">
        <v>37376</v>
      </c>
      <c r="H53" s="582"/>
      <c r="I53" s="578" t="s">
        <v>409</v>
      </c>
      <c r="J53" s="232" t="s">
        <v>3264</v>
      </c>
      <c r="K53" s="236">
        <v>1818.44</v>
      </c>
      <c r="L53" s="579" t="s">
        <v>409</v>
      </c>
      <c r="M53" s="580">
        <f t="shared" si="1"/>
        <v>1818.44</v>
      </c>
    </row>
    <row r="54" spans="1:13" s="581" customFormat="1" ht="30">
      <c r="A54" s="232" t="s">
        <v>406</v>
      </c>
      <c r="B54" s="233">
        <v>353</v>
      </c>
      <c r="C54" s="232" t="s">
        <v>410</v>
      </c>
      <c r="D54" s="232" t="s">
        <v>414</v>
      </c>
      <c r="E54" s="233">
        <v>3530008</v>
      </c>
      <c r="F54" s="577">
        <v>9935</v>
      </c>
      <c r="G54" s="234">
        <v>37376</v>
      </c>
      <c r="H54" s="582"/>
      <c r="I54" s="578" t="s">
        <v>409</v>
      </c>
      <c r="J54" s="232" t="s">
        <v>2387</v>
      </c>
      <c r="K54" s="236">
        <v>2248.2199999999998</v>
      </c>
      <c r="L54" s="579" t="s">
        <v>409</v>
      </c>
      <c r="M54" s="580">
        <f t="shared" si="1"/>
        <v>2248.2199999999998</v>
      </c>
    </row>
    <row r="55" spans="1:13" s="581" customFormat="1" ht="30">
      <c r="A55" s="232" t="s">
        <v>406</v>
      </c>
      <c r="B55" s="233">
        <v>353</v>
      </c>
      <c r="C55" s="232" t="s">
        <v>410</v>
      </c>
      <c r="D55" s="232" t="s">
        <v>414</v>
      </c>
      <c r="E55" s="233">
        <v>3530008</v>
      </c>
      <c r="F55" s="577">
        <v>9925</v>
      </c>
      <c r="G55" s="234">
        <v>37376</v>
      </c>
      <c r="H55" s="233">
        <v>1</v>
      </c>
      <c r="I55" s="578" t="s">
        <v>409</v>
      </c>
      <c r="J55" s="232" t="s">
        <v>2654</v>
      </c>
      <c r="K55" s="236">
        <v>5596.01</v>
      </c>
      <c r="L55" s="579" t="s">
        <v>409</v>
      </c>
      <c r="M55" s="580">
        <f t="shared" si="1"/>
        <v>5596.01</v>
      </c>
    </row>
    <row r="56" spans="1:13" s="581" customFormat="1" ht="30">
      <c r="A56" s="232" t="s">
        <v>406</v>
      </c>
      <c r="B56" s="233">
        <v>353</v>
      </c>
      <c r="C56" s="232" t="s">
        <v>410</v>
      </c>
      <c r="D56" s="232" t="s">
        <v>414</v>
      </c>
      <c r="E56" s="233">
        <v>3530008</v>
      </c>
      <c r="F56" s="577">
        <v>9966</v>
      </c>
      <c r="G56" s="234">
        <v>37376</v>
      </c>
      <c r="H56" s="582"/>
      <c r="I56" s="578" t="s">
        <v>409</v>
      </c>
      <c r="J56" s="232" t="s">
        <v>1710</v>
      </c>
      <c r="K56" s="236">
        <v>19103.03</v>
      </c>
      <c r="L56" s="579" t="s">
        <v>409</v>
      </c>
      <c r="M56" s="580">
        <f t="shared" si="1"/>
        <v>19103.03</v>
      </c>
    </row>
    <row r="57" spans="1:13" s="581" customFormat="1" ht="30">
      <c r="A57" s="232" t="s">
        <v>406</v>
      </c>
      <c r="B57" s="233">
        <v>353</v>
      </c>
      <c r="C57" s="232" t="s">
        <v>410</v>
      </c>
      <c r="D57" s="232" t="s">
        <v>414</v>
      </c>
      <c r="E57" s="233">
        <v>3530008</v>
      </c>
      <c r="F57" s="577">
        <v>13961</v>
      </c>
      <c r="G57" s="234">
        <v>41274</v>
      </c>
      <c r="H57" s="233">
        <v>0</v>
      </c>
      <c r="I57" s="578" t="s">
        <v>409</v>
      </c>
      <c r="J57" s="232" t="s">
        <v>436</v>
      </c>
      <c r="K57" s="236">
        <v>26230.47</v>
      </c>
      <c r="L57" s="579" t="s">
        <v>475</v>
      </c>
      <c r="M57" s="585">
        <v>21342.44</v>
      </c>
    </row>
    <row r="58" spans="1:13" s="581" customFormat="1" ht="30">
      <c r="A58" s="232" t="s">
        <v>406</v>
      </c>
      <c r="B58" s="233">
        <v>353</v>
      </c>
      <c r="C58" s="232" t="s">
        <v>410</v>
      </c>
      <c r="D58" s="232" t="s">
        <v>414</v>
      </c>
      <c r="E58" s="233">
        <v>3530008</v>
      </c>
      <c r="F58" s="577">
        <v>13973</v>
      </c>
      <c r="G58" s="234">
        <v>41274</v>
      </c>
      <c r="H58" s="233">
        <v>6</v>
      </c>
      <c r="I58" s="578" t="s">
        <v>409</v>
      </c>
      <c r="J58" s="232" t="s">
        <v>3265</v>
      </c>
      <c r="K58" s="236">
        <v>47328</v>
      </c>
      <c r="L58" s="579" t="s">
        <v>475</v>
      </c>
      <c r="M58" s="580">
        <f>+K58</f>
        <v>47328</v>
      </c>
    </row>
    <row r="59" spans="1:13" s="581" customFormat="1" ht="30">
      <c r="A59" s="232" t="s">
        <v>406</v>
      </c>
      <c r="B59" s="233">
        <v>353</v>
      </c>
      <c r="C59" s="232" t="s">
        <v>410</v>
      </c>
      <c r="D59" s="232" t="s">
        <v>414</v>
      </c>
      <c r="E59" s="233">
        <v>3530008</v>
      </c>
      <c r="F59" s="577">
        <v>13974</v>
      </c>
      <c r="G59" s="234">
        <v>41274</v>
      </c>
      <c r="H59" s="233">
        <v>1</v>
      </c>
      <c r="I59" s="578" t="s">
        <v>409</v>
      </c>
      <c r="J59" s="232" t="s">
        <v>3266</v>
      </c>
      <c r="K59" s="236">
        <v>81435.31</v>
      </c>
      <c r="L59" s="579" t="s">
        <v>475</v>
      </c>
      <c r="M59" s="580">
        <f>+K59</f>
        <v>81435.31</v>
      </c>
    </row>
    <row r="60" spans="1:13" s="581" customFormat="1" ht="30">
      <c r="A60" s="232" t="s">
        <v>406</v>
      </c>
      <c r="B60" s="233">
        <v>353</v>
      </c>
      <c r="C60" s="232" t="s">
        <v>410</v>
      </c>
      <c r="D60" s="232" t="s">
        <v>414</v>
      </c>
      <c r="E60" s="233">
        <v>3530008</v>
      </c>
      <c r="F60" s="577">
        <v>13958</v>
      </c>
      <c r="G60" s="234">
        <v>41274</v>
      </c>
      <c r="H60" s="233">
        <v>2</v>
      </c>
      <c r="I60" s="578" t="s">
        <v>409</v>
      </c>
      <c r="J60" s="232" t="s">
        <v>3267</v>
      </c>
      <c r="K60" s="236">
        <v>105032.38</v>
      </c>
      <c r="L60" s="579" t="s">
        <v>475</v>
      </c>
      <c r="M60" s="580">
        <f>+K60</f>
        <v>105032.38</v>
      </c>
    </row>
    <row r="61" spans="1:13" s="581" customFormat="1" ht="30">
      <c r="A61" s="232" t="s">
        <v>406</v>
      </c>
      <c r="B61" s="233">
        <v>353</v>
      </c>
      <c r="C61" s="232" t="s">
        <v>410</v>
      </c>
      <c r="D61" s="232" t="s">
        <v>414</v>
      </c>
      <c r="E61" s="233">
        <v>3530008</v>
      </c>
      <c r="F61" s="577">
        <v>13968</v>
      </c>
      <c r="G61" s="234">
        <v>41274</v>
      </c>
      <c r="H61" s="233">
        <v>0</v>
      </c>
      <c r="I61" s="578">
        <v>0.75</v>
      </c>
      <c r="J61" s="232" t="s">
        <v>433</v>
      </c>
      <c r="K61" s="236">
        <v>144474.85999999999</v>
      </c>
      <c r="L61" s="579" t="s">
        <v>475</v>
      </c>
      <c r="M61" s="580">
        <f>K61*I61</f>
        <v>108356.14499999999</v>
      </c>
    </row>
    <row r="62" spans="1:13" s="581" customFormat="1" ht="30">
      <c r="A62" s="232" t="s">
        <v>406</v>
      </c>
      <c r="B62" s="233">
        <v>353</v>
      </c>
      <c r="C62" s="232" t="s">
        <v>410</v>
      </c>
      <c r="D62" s="232" t="s">
        <v>414</v>
      </c>
      <c r="E62" s="233">
        <v>3530008</v>
      </c>
      <c r="F62" s="577">
        <v>13970</v>
      </c>
      <c r="G62" s="234">
        <v>41274</v>
      </c>
      <c r="H62" s="233">
        <v>1</v>
      </c>
      <c r="I62" s="578" t="s">
        <v>409</v>
      </c>
      <c r="J62" s="232" t="s">
        <v>3268</v>
      </c>
      <c r="K62" s="236">
        <v>149302.5</v>
      </c>
      <c r="L62" s="579" t="s">
        <v>475</v>
      </c>
      <c r="M62" s="580">
        <f>+K62</f>
        <v>149302.5</v>
      </c>
    </row>
    <row r="63" spans="1:13" s="581" customFormat="1" ht="45">
      <c r="A63" s="232" t="s">
        <v>406</v>
      </c>
      <c r="B63" s="233">
        <v>353</v>
      </c>
      <c r="C63" s="232" t="s">
        <v>410</v>
      </c>
      <c r="D63" s="232" t="s">
        <v>414</v>
      </c>
      <c r="E63" s="233">
        <v>3530008</v>
      </c>
      <c r="F63" s="577">
        <v>13975</v>
      </c>
      <c r="G63" s="234">
        <v>41274</v>
      </c>
      <c r="H63" s="233">
        <v>0</v>
      </c>
      <c r="I63" s="578" t="s">
        <v>409</v>
      </c>
      <c r="J63" s="232" t="s">
        <v>3269</v>
      </c>
      <c r="K63" s="236">
        <v>198240.61</v>
      </c>
      <c r="L63" s="579" t="s">
        <v>475</v>
      </c>
      <c r="M63" s="580">
        <f>+K63</f>
        <v>198240.61</v>
      </c>
    </row>
    <row r="64" spans="1:13" s="581" customFormat="1" ht="30">
      <c r="A64" s="232" t="s">
        <v>406</v>
      </c>
      <c r="B64" s="233">
        <v>353</v>
      </c>
      <c r="C64" s="232" t="s">
        <v>410</v>
      </c>
      <c r="D64" s="232" t="s">
        <v>414</v>
      </c>
      <c r="E64" s="233">
        <v>3530008</v>
      </c>
      <c r="F64" s="577">
        <v>13963</v>
      </c>
      <c r="G64" s="234">
        <v>41274</v>
      </c>
      <c r="H64" s="233">
        <v>0</v>
      </c>
      <c r="I64" s="578">
        <v>0.9</v>
      </c>
      <c r="J64" s="232" t="s">
        <v>1907</v>
      </c>
      <c r="K64" s="236">
        <v>565722.18999999994</v>
      </c>
      <c r="L64" s="579" t="s">
        <v>475</v>
      </c>
      <c r="M64" s="580">
        <f>K64*I64</f>
        <v>509149.97099999996</v>
      </c>
    </row>
    <row r="65" spans="1:13" s="581" customFormat="1" ht="45">
      <c r="A65" s="232" t="s">
        <v>406</v>
      </c>
      <c r="B65" s="233">
        <v>353</v>
      </c>
      <c r="C65" s="232" t="s">
        <v>410</v>
      </c>
      <c r="D65" s="232" t="s">
        <v>476</v>
      </c>
      <c r="E65" s="233">
        <v>3530086</v>
      </c>
      <c r="F65" s="577">
        <v>9446</v>
      </c>
      <c r="G65" s="234">
        <v>36403</v>
      </c>
      <c r="H65" s="233">
        <v>1</v>
      </c>
      <c r="I65" s="578" t="s">
        <v>409</v>
      </c>
      <c r="J65" s="232" t="s">
        <v>3270</v>
      </c>
      <c r="K65" s="236">
        <v>2.16</v>
      </c>
      <c r="L65" s="579" t="s">
        <v>409</v>
      </c>
      <c r="M65" s="580">
        <f t="shared" ref="M65:M128" si="2">+K65</f>
        <v>2.16</v>
      </c>
    </row>
    <row r="66" spans="1:13" s="581" customFormat="1" ht="45">
      <c r="A66" s="232" t="s">
        <v>406</v>
      </c>
      <c r="B66" s="233">
        <v>353</v>
      </c>
      <c r="C66" s="232" t="s">
        <v>410</v>
      </c>
      <c r="D66" s="232" t="s">
        <v>476</v>
      </c>
      <c r="E66" s="233">
        <v>3530086</v>
      </c>
      <c r="F66" s="577">
        <v>9458</v>
      </c>
      <c r="G66" s="234">
        <v>36403</v>
      </c>
      <c r="H66" s="233">
        <v>1</v>
      </c>
      <c r="I66" s="578" t="s">
        <v>409</v>
      </c>
      <c r="J66" s="232" t="s">
        <v>3271</v>
      </c>
      <c r="K66" s="236">
        <v>8.6199999999999992</v>
      </c>
      <c r="L66" s="579" t="s">
        <v>409</v>
      </c>
      <c r="M66" s="580">
        <f t="shared" si="2"/>
        <v>8.6199999999999992</v>
      </c>
    </row>
    <row r="67" spans="1:13" s="581" customFormat="1" ht="45">
      <c r="A67" s="232" t="s">
        <v>406</v>
      </c>
      <c r="B67" s="233">
        <v>353</v>
      </c>
      <c r="C67" s="232" t="s">
        <v>410</v>
      </c>
      <c r="D67" s="232" t="s">
        <v>476</v>
      </c>
      <c r="E67" s="233">
        <v>3530086</v>
      </c>
      <c r="F67" s="577">
        <v>9447</v>
      </c>
      <c r="G67" s="234">
        <v>36403</v>
      </c>
      <c r="H67" s="233">
        <v>4</v>
      </c>
      <c r="I67" s="578" t="s">
        <v>409</v>
      </c>
      <c r="J67" s="232" t="s">
        <v>3272</v>
      </c>
      <c r="K67" s="236">
        <v>13.83</v>
      </c>
      <c r="L67" s="579" t="s">
        <v>409</v>
      </c>
      <c r="M67" s="580">
        <f t="shared" si="2"/>
        <v>13.83</v>
      </c>
    </row>
    <row r="68" spans="1:13" s="581" customFormat="1" ht="45">
      <c r="A68" s="232" t="s">
        <v>406</v>
      </c>
      <c r="B68" s="233">
        <v>353</v>
      </c>
      <c r="C68" s="232" t="s">
        <v>410</v>
      </c>
      <c r="D68" s="232" t="s">
        <v>476</v>
      </c>
      <c r="E68" s="233">
        <v>3530086</v>
      </c>
      <c r="F68" s="577">
        <v>9455</v>
      </c>
      <c r="G68" s="234">
        <v>36403</v>
      </c>
      <c r="H68" s="235">
        <v>2</v>
      </c>
      <c r="I68" s="578" t="s">
        <v>409</v>
      </c>
      <c r="J68" s="232" t="s">
        <v>3273</v>
      </c>
      <c r="K68" s="236">
        <v>44.57</v>
      </c>
      <c r="L68" s="579" t="s">
        <v>409</v>
      </c>
      <c r="M68" s="580">
        <f t="shared" si="2"/>
        <v>44.57</v>
      </c>
    </row>
    <row r="69" spans="1:13" s="581" customFormat="1" ht="45">
      <c r="A69" s="232" t="s">
        <v>406</v>
      </c>
      <c r="B69" s="233">
        <v>353</v>
      </c>
      <c r="C69" s="232" t="s">
        <v>410</v>
      </c>
      <c r="D69" s="232" t="s">
        <v>476</v>
      </c>
      <c r="E69" s="233">
        <v>3530086</v>
      </c>
      <c r="F69" s="577">
        <v>9457</v>
      </c>
      <c r="G69" s="234">
        <v>36403</v>
      </c>
      <c r="H69" s="233">
        <v>4</v>
      </c>
      <c r="I69" s="578" t="s">
        <v>409</v>
      </c>
      <c r="J69" s="232" t="s">
        <v>3274</v>
      </c>
      <c r="K69" s="236">
        <v>70.8</v>
      </c>
      <c r="L69" s="579" t="s">
        <v>409</v>
      </c>
      <c r="M69" s="580">
        <f t="shared" si="2"/>
        <v>70.8</v>
      </c>
    </row>
    <row r="70" spans="1:13" s="581" customFormat="1" ht="45">
      <c r="A70" s="232" t="s">
        <v>406</v>
      </c>
      <c r="B70" s="233">
        <v>353</v>
      </c>
      <c r="C70" s="232" t="s">
        <v>410</v>
      </c>
      <c r="D70" s="232" t="s">
        <v>476</v>
      </c>
      <c r="E70" s="233">
        <v>3530086</v>
      </c>
      <c r="F70" s="577">
        <v>9438</v>
      </c>
      <c r="G70" s="234">
        <v>36403</v>
      </c>
      <c r="H70" s="235">
        <v>9</v>
      </c>
      <c r="I70" s="578" t="s">
        <v>409</v>
      </c>
      <c r="J70" s="232" t="s">
        <v>3275</v>
      </c>
      <c r="K70" s="236">
        <v>79.38</v>
      </c>
      <c r="L70" s="579" t="s">
        <v>409</v>
      </c>
      <c r="M70" s="580">
        <f t="shared" si="2"/>
        <v>79.38</v>
      </c>
    </row>
    <row r="71" spans="1:13" s="581" customFormat="1" ht="45">
      <c r="A71" s="232" t="s">
        <v>406</v>
      </c>
      <c r="B71" s="233">
        <v>353</v>
      </c>
      <c r="C71" s="232" t="s">
        <v>410</v>
      </c>
      <c r="D71" s="232" t="s">
        <v>476</v>
      </c>
      <c r="E71" s="233">
        <v>3530086</v>
      </c>
      <c r="F71" s="577">
        <v>9437</v>
      </c>
      <c r="G71" s="234">
        <v>36403</v>
      </c>
      <c r="H71" s="233">
        <v>14</v>
      </c>
      <c r="I71" s="578" t="s">
        <v>409</v>
      </c>
      <c r="J71" s="232" t="s">
        <v>3276</v>
      </c>
      <c r="K71" s="236">
        <v>101.82</v>
      </c>
      <c r="L71" s="579" t="s">
        <v>409</v>
      </c>
      <c r="M71" s="580">
        <f t="shared" si="2"/>
        <v>101.82</v>
      </c>
    </row>
    <row r="72" spans="1:13" s="581" customFormat="1" ht="45">
      <c r="A72" s="232" t="s">
        <v>406</v>
      </c>
      <c r="B72" s="233">
        <v>353</v>
      </c>
      <c r="C72" s="232" t="s">
        <v>410</v>
      </c>
      <c r="D72" s="232" t="s">
        <v>476</v>
      </c>
      <c r="E72" s="233">
        <v>3530086</v>
      </c>
      <c r="F72" s="577">
        <v>9451</v>
      </c>
      <c r="G72" s="234">
        <v>36403</v>
      </c>
      <c r="H72" s="233">
        <v>3</v>
      </c>
      <c r="I72" s="578" t="s">
        <v>409</v>
      </c>
      <c r="J72" s="232" t="s">
        <v>3277</v>
      </c>
      <c r="K72" s="236">
        <v>110.75</v>
      </c>
      <c r="L72" s="579" t="s">
        <v>409</v>
      </c>
      <c r="M72" s="580">
        <f t="shared" si="2"/>
        <v>110.75</v>
      </c>
    </row>
    <row r="73" spans="1:13" s="581" customFormat="1" ht="45">
      <c r="A73" s="232" t="s">
        <v>406</v>
      </c>
      <c r="B73" s="233">
        <v>353</v>
      </c>
      <c r="C73" s="232" t="s">
        <v>410</v>
      </c>
      <c r="D73" s="232" t="s">
        <v>476</v>
      </c>
      <c r="E73" s="233">
        <v>3530086</v>
      </c>
      <c r="F73" s="577">
        <v>9433</v>
      </c>
      <c r="G73" s="234">
        <v>36403</v>
      </c>
      <c r="H73" s="233">
        <v>50</v>
      </c>
      <c r="I73" s="578" t="s">
        <v>409</v>
      </c>
      <c r="J73" s="232" t="s">
        <v>1827</v>
      </c>
      <c r="K73" s="236">
        <v>114.7</v>
      </c>
      <c r="L73" s="579" t="s">
        <v>409</v>
      </c>
      <c r="M73" s="580">
        <f t="shared" si="2"/>
        <v>114.7</v>
      </c>
    </row>
    <row r="74" spans="1:13" s="581" customFormat="1" ht="45">
      <c r="A74" s="232" t="s">
        <v>406</v>
      </c>
      <c r="B74" s="233">
        <v>353</v>
      </c>
      <c r="C74" s="232" t="s">
        <v>410</v>
      </c>
      <c r="D74" s="232" t="s">
        <v>476</v>
      </c>
      <c r="E74" s="233">
        <v>3530086</v>
      </c>
      <c r="F74" s="577">
        <v>9445</v>
      </c>
      <c r="G74" s="234">
        <v>36403</v>
      </c>
      <c r="H74" s="233">
        <v>6</v>
      </c>
      <c r="I74" s="578" t="s">
        <v>409</v>
      </c>
      <c r="J74" s="232" t="s">
        <v>1863</v>
      </c>
      <c r="K74" s="236">
        <v>117.02</v>
      </c>
      <c r="L74" s="579" t="s">
        <v>409</v>
      </c>
      <c r="M74" s="580">
        <f t="shared" si="2"/>
        <v>117.02</v>
      </c>
    </row>
    <row r="75" spans="1:13" s="581" customFormat="1" ht="45">
      <c r="A75" s="232" t="s">
        <v>406</v>
      </c>
      <c r="B75" s="233">
        <v>353</v>
      </c>
      <c r="C75" s="232" t="s">
        <v>410</v>
      </c>
      <c r="D75" s="232" t="s">
        <v>476</v>
      </c>
      <c r="E75" s="233">
        <v>3530086</v>
      </c>
      <c r="F75" s="577">
        <v>9453</v>
      </c>
      <c r="G75" s="234">
        <v>36403</v>
      </c>
      <c r="H75" s="235">
        <v>172</v>
      </c>
      <c r="I75" s="578" t="s">
        <v>409</v>
      </c>
      <c r="J75" s="232" t="s">
        <v>3278</v>
      </c>
      <c r="K75" s="236">
        <v>118.78</v>
      </c>
      <c r="L75" s="579" t="s">
        <v>409</v>
      </c>
      <c r="M75" s="580">
        <f t="shared" si="2"/>
        <v>118.78</v>
      </c>
    </row>
    <row r="76" spans="1:13" s="581" customFormat="1" ht="45">
      <c r="A76" s="232" t="s">
        <v>406</v>
      </c>
      <c r="B76" s="233">
        <v>353</v>
      </c>
      <c r="C76" s="232" t="s">
        <v>410</v>
      </c>
      <c r="D76" s="232" t="s">
        <v>476</v>
      </c>
      <c r="E76" s="233">
        <v>3530086</v>
      </c>
      <c r="F76" s="577">
        <v>9452</v>
      </c>
      <c r="G76" s="234">
        <v>36403</v>
      </c>
      <c r="H76" s="235">
        <v>4</v>
      </c>
      <c r="I76" s="578" t="s">
        <v>409</v>
      </c>
      <c r="J76" s="232" t="s">
        <v>3279</v>
      </c>
      <c r="K76" s="236">
        <v>135.09</v>
      </c>
      <c r="L76" s="579" t="s">
        <v>409</v>
      </c>
      <c r="M76" s="580">
        <f t="shared" si="2"/>
        <v>135.09</v>
      </c>
    </row>
    <row r="77" spans="1:13" s="581" customFormat="1" ht="45">
      <c r="A77" s="232" t="s">
        <v>406</v>
      </c>
      <c r="B77" s="233">
        <v>353</v>
      </c>
      <c r="C77" s="232" t="s">
        <v>410</v>
      </c>
      <c r="D77" s="232" t="s">
        <v>476</v>
      </c>
      <c r="E77" s="233">
        <v>3530086</v>
      </c>
      <c r="F77" s="577">
        <v>9444</v>
      </c>
      <c r="G77" s="234">
        <v>36403</v>
      </c>
      <c r="H77" s="235">
        <v>16</v>
      </c>
      <c r="I77" s="578" t="s">
        <v>409</v>
      </c>
      <c r="J77" s="232" t="s">
        <v>1780</v>
      </c>
      <c r="K77" s="236">
        <v>139.47999999999999</v>
      </c>
      <c r="L77" s="579" t="s">
        <v>409</v>
      </c>
      <c r="M77" s="580">
        <f t="shared" si="2"/>
        <v>139.47999999999999</v>
      </c>
    </row>
    <row r="78" spans="1:13" s="581" customFormat="1" ht="45">
      <c r="A78" s="232" t="s">
        <v>406</v>
      </c>
      <c r="B78" s="233">
        <v>353</v>
      </c>
      <c r="C78" s="232" t="s">
        <v>410</v>
      </c>
      <c r="D78" s="232" t="s">
        <v>476</v>
      </c>
      <c r="E78" s="233">
        <v>3530086</v>
      </c>
      <c r="F78" s="577">
        <v>9443</v>
      </c>
      <c r="G78" s="234">
        <v>36403</v>
      </c>
      <c r="H78" s="235">
        <v>8</v>
      </c>
      <c r="I78" s="578" t="s">
        <v>409</v>
      </c>
      <c r="J78" s="232" t="s">
        <v>2728</v>
      </c>
      <c r="K78" s="236">
        <v>156</v>
      </c>
      <c r="L78" s="579" t="s">
        <v>409</v>
      </c>
      <c r="M78" s="580">
        <f t="shared" si="2"/>
        <v>156</v>
      </c>
    </row>
    <row r="79" spans="1:13" s="581" customFormat="1" ht="45">
      <c r="A79" s="232" t="s">
        <v>406</v>
      </c>
      <c r="B79" s="233">
        <v>353</v>
      </c>
      <c r="C79" s="232" t="s">
        <v>410</v>
      </c>
      <c r="D79" s="232" t="s">
        <v>476</v>
      </c>
      <c r="E79" s="233">
        <v>3530086</v>
      </c>
      <c r="F79" s="577">
        <v>9456</v>
      </c>
      <c r="G79" s="234">
        <v>36403</v>
      </c>
      <c r="H79" s="235">
        <v>7</v>
      </c>
      <c r="I79" s="578" t="s">
        <v>409</v>
      </c>
      <c r="J79" s="232" t="s">
        <v>3280</v>
      </c>
      <c r="K79" s="236">
        <v>185.84</v>
      </c>
      <c r="L79" s="579" t="s">
        <v>409</v>
      </c>
      <c r="M79" s="580">
        <f t="shared" si="2"/>
        <v>185.84</v>
      </c>
    </row>
    <row r="80" spans="1:13" s="581" customFormat="1" ht="45">
      <c r="A80" s="232" t="s">
        <v>406</v>
      </c>
      <c r="B80" s="233">
        <v>353</v>
      </c>
      <c r="C80" s="232" t="s">
        <v>410</v>
      </c>
      <c r="D80" s="232" t="s">
        <v>476</v>
      </c>
      <c r="E80" s="233">
        <v>3530086</v>
      </c>
      <c r="F80" s="577">
        <v>9454</v>
      </c>
      <c r="G80" s="234">
        <v>36403</v>
      </c>
      <c r="H80" s="235">
        <v>3</v>
      </c>
      <c r="I80" s="578" t="s">
        <v>409</v>
      </c>
      <c r="J80" s="232" t="s">
        <v>3281</v>
      </c>
      <c r="K80" s="236">
        <v>221.15</v>
      </c>
      <c r="L80" s="579" t="s">
        <v>409</v>
      </c>
      <c r="M80" s="580">
        <f t="shared" si="2"/>
        <v>221.15</v>
      </c>
    </row>
    <row r="81" spans="1:13" s="581" customFormat="1" ht="45">
      <c r="A81" s="232" t="s">
        <v>406</v>
      </c>
      <c r="B81" s="233">
        <v>353</v>
      </c>
      <c r="C81" s="232" t="s">
        <v>410</v>
      </c>
      <c r="D81" s="232" t="s">
        <v>476</v>
      </c>
      <c r="E81" s="233">
        <v>3530086</v>
      </c>
      <c r="F81" s="577">
        <v>9436</v>
      </c>
      <c r="G81" s="234">
        <v>36403</v>
      </c>
      <c r="H81" s="233">
        <v>9</v>
      </c>
      <c r="I81" s="578" t="s">
        <v>409</v>
      </c>
      <c r="J81" s="232" t="s">
        <v>3282</v>
      </c>
      <c r="K81" s="236">
        <v>228.23</v>
      </c>
      <c r="L81" s="579" t="s">
        <v>409</v>
      </c>
      <c r="M81" s="580">
        <f t="shared" si="2"/>
        <v>228.23</v>
      </c>
    </row>
    <row r="82" spans="1:13" s="581" customFormat="1" ht="45">
      <c r="A82" s="232" t="s">
        <v>406</v>
      </c>
      <c r="B82" s="233">
        <v>353</v>
      </c>
      <c r="C82" s="232" t="s">
        <v>410</v>
      </c>
      <c r="D82" s="232" t="s">
        <v>476</v>
      </c>
      <c r="E82" s="233">
        <v>3530086</v>
      </c>
      <c r="F82" s="577">
        <v>9450</v>
      </c>
      <c r="G82" s="234">
        <v>36403</v>
      </c>
      <c r="H82" s="233">
        <v>5</v>
      </c>
      <c r="I82" s="578" t="s">
        <v>409</v>
      </c>
      <c r="J82" s="232" t="s">
        <v>3283</v>
      </c>
      <c r="K82" s="236">
        <v>246.03</v>
      </c>
      <c r="L82" s="579" t="s">
        <v>409</v>
      </c>
      <c r="M82" s="580">
        <f t="shared" si="2"/>
        <v>246.03</v>
      </c>
    </row>
    <row r="83" spans="1:13" s="581" customFormat="1" ht="45">
      <c r="A83" s="232" t="s">
        <v>406</v>
      </c>
      <c r="B83" s="233">
        <v>353</v>
      </c>
      <c r="C83" s="232" t="s">
        <v>410</v>
      </c>
      <c r="D83" s="232" t="s">
        <v>476</v>
      </c>
      <c r="E83" s="233">
        <v>3530086</v>
      </c>
      <c r="F83" s="577">
        <v>9439</v>
      </c>
      <c r="G83" s="234">
        <v>36403</v>
      </c>
      <c r="H83" s="233">
        <v>17</v>
      </c>
      <c r="I83" s="578" t="s">
        <v>409</v>
      </c>
      <c r="J83" s="232" t="s">
        <v>3284</v>
      </c>
      <c r="K83" s="236">
        <v>288.86</v>
      </c>
      <c r="L83" s="579" t="s">
        <v>409</v>
      </c>
      <c r="M83" s="580">
        <f t="shared" si="2"/>
        <v>288.86</v>
      </c>
    </row>
    <row r="84" spans="1:13" s="581" customFormat="1" ht="45">
      <c r="A84" s="232" t="s">
        <v>406</v>
      </c>
      <c r="B84" s="233">
        <v>353</v>
      </c>
      <c r="C84" s="232" t="s">
        <v>410</v>
      </c>
      <c r="D84" s="232" t="s">
        <v>476</v>
      </c>
      <c r="E84" s="233">
        <v>3530086</v>
      </c>
      <c r="F84" s="577">
        <v>9442</v>
      </c>
      <c r="G84" s="234">
        <v>36403</v>
      </c>
      <c r="H84" s="233">
        <v>38</v>
      </c>
      <c r="I84" s="578" t="s">
        <v>409</v>
      </c>
      <c r="J84" s="232" t="s">
        <v>2625</v>
      </c>
      <c r="K84" s="236">
        <v>388.77</v>
      </c>
      <c r="L84" s="579" t="s">
        <v>409</v>
      </c>
      <c r="M84" s="580">
        <f t="shared" si="2"/>
        <v>388.77</v>
      </c>
    </row>
    <row r="85" spans="1:13" s="581" customFormat="1" ht="45">
      <c r="A85" s="232" t="s">
        <v>406</v>
      </c>
      <c r="B85" s="233">
        <v>353</v>
      </c>
      <c r="C85" s="232" t="s">
        <v>410</v>
      </c>
      <c r="D85" s="232" t="s">
        <v>476</v>
      </c>
      <c r="E85" s="233">
        <v>3530086</v>
      </c>
      <c r="F85" s="577">
        <v>9440</v>
      </c>
      <c r="G85" s="234">
        <v>36403</v>
      </c>
      <c r="H85" s="582"/>
      <c r="I85" s="578" t="s">
        <v>409</v>
      </c>
      <c r="J85" s="232" t="s">
        <v>3285</v>
      </c>
      <c r="K85" s="236">
        <v>398.94</v>
      </c>
      <c r="L85" s="579" t="s">
        <v>409</v>
      </c>
      <c r="M85" s="580">
        <f t="shared" si="2"/>
        <v>398.94</v>
      </c>
    </row>
    <row r="86" spans="1:13" s="581" customFormat="1" ht="45">
      <c r="A86" s="232" t="s">
        <v>406</v>
      </c>
      <c r="B86" s="233">
        <v>353</v>
      </c>
      <c r="C86" s="232" t="s">
        <v>410</v>
      </c>
      <c r="D86" s="232" t="s">
        <v>476</v>
      </c>
      <c r="E86" s="233">
        <v>3530086</v>
      </c>
      <c r="F86" s="577">
        <v>9435</v>
      </c>
      <c r="G86" s="234">
        <v>36403</v>
      </c>
      <c r="H86" s="233">
        <v>200</v>
      </c>
      <c r="I86" s="578" t="s">
        <v>409</v>
      </c>
      <c r="J86" s="232" t="s">
        <v>3286</v>
      </c>
      <c r="K86" s="236">
        <v>458.86</v>
      </c>
      <c r="L86" s="579" t="s">
        <v>409</v>
      </c>
      <c r="M86" s="580">
        <f t="shared" si="2"/>
        <v>458.86</v>
      </c>
    </row>
    <row r="87" spans="1:13" s="581" customFormat="1" ht="45">
      <c r="A87" s="232" t="s">
        <v>406</v>
      </c>
      <c r="B87" s="233">
        <v>353</v>
      </c>
      <c r="C87" s="232" t="s">
        <v>410</v>
      </c>
      <c r="D87" s="232" t="s">
        <v>476</v>
      </c>
      <c r="E87" s="233">
        <v>3530086</v>
      </c>
      <c r="F87" s="577">
        <v>9449</v>
      </c>
      <c r="G87" s="234">
        <v>36403</v>
      </c>
      <c r="H87" s="233">
        <v>3</v>
      </c>
      <c r="I87" s="578" t="s">
        <v>409</v>
      </c>
      <c r="J87" s="232" t="s">
        <v>3287</v>
      </c>
      <c r="K87" s="236">
        <v>468.92</v>
      </c>
      <c r="L87" s="579" t="s">
        <v>409</v>
      </c>
      <c r="M87" s="580">
        <f t="shared" si="2"/>
        <v>468.92</v>
      </c>
    </row>
    <row r="88" spans="1:13" s="581" customFormat="1" ht="45">
      <c r="A88" s="232" t="s">
        <v>406</v>
      </c>
      <c r="B88" s="233">
        <v>353</v>
      </c>
      <c r="C88" s="232" t="s">
        <v>410</v>
      </c>
      <c r="D88" s="232" t="s">
        <v>476</v>
      </c>
      <c r="E88" s="233">
        <v>3530086</v>
      </c>
      <c r="F88" s="577">
        <v>9421</v>
      </c>
      <c r="G88" s="234">
        <v>36403</v>
      </c>
      <c r="H88" s="582"/>
      <c r="I88" s="578" t="s">
        <v>409</v>
      </c>
      <c r="J88" s="232" t="s">
        <v>1872</v>
      </c>
      <c r="K88" s="236">
        <v>516.32000000000005</v>
      </c>
      <c r="L88" s="579" t="s">
        <v>409</v>
      </c>
      <c r="M88" s="580">
        <f t="shared" si="2"/>
        <v>516.32000000000005</v>
      </c>
    </row>
    <row r="89" spans="1:13" s="581" customFormat="1" ht="45">
      <c r="A89" s="232" t="s">
        <v>406</v>
      </c>
      <c r="B89" s="233">
        <v>353</v>
      </c>
      <c r="C89" s="232" t="s">
        <v>410</v>
      </c>
      <c r="D89" s="232" t="s">
        <v>476</v>
      </c>
      <c r="E89" s="233">
        <v>3530086</v>
      </c>
      <c r="F89" s="577">
        <v>9434</v>
      </c>
      <c r="G89" s="234">
        <v>36403</v>
      </c>
      <c r="H89" s="233">
        <v>260</v>
      </c>
      <c r="I89" s="578" t="s">
        <v>409</v>
      </c>
      <c r="J89" s="232" t="s">
        <v>1865</v>
      </c>
      <c r="K89" s="236">
        <v>603.79999999999995</v>
      </c>
      <c r="L89" s="579" t="s">
        <v>409</v>
      </c>
      <c r="M89" s="580">
        <f t="shared" si="2"/>
        <v>603.79999999999995</v>
      </c>
    </row>
    <row r="90" spans="1:13" s="581" customFormat="1" ht="45">
      <c r="A90" s="232" t="s">
        <v>406</v>
      </c>
      <c r="B90" s="233">
        <v>353</v>
      </c>
      <c r="C90" s="232" t="s">
        <v>410</v>
      </c>
      <c r="D90" s="232" t="s">
        <v>476</v>
      </c>
      <c r="E90" s="233">
        <v>3530086</v>
      </c>
      <c r="F90" s="577">
        <v>9441</v>
      </c>
      <c r="G90" s="234">
        <v>36403</v>
      </c>
      <c r="H90" s="233">
        <v>1070</v>
      </c>
      <c r="I90" s="578" t="s">
        <v>409</v>
      </c>
      <c r="J90" s="232" t="s">
        <v>3262</v>
      </c>
      <c r="K90" s="236">
        <v>674.58</v>
      </c>
      <c r="L90" s="579" t="s">
        <v>409</v>
      </c>
      <c r="M90" s="580">
        <f t="shared" si="2"/>
        <v>674.58</v>
      </c>
    </row>
    <row r="91" spans="1:13" s="581" customFormat="1" ht="45">
      <c r="A91" s="232" t="s">
        <v>406</v>
      </c>
      <c r="B91" s="233">
        <v>353</v>
      </c>
      <c r="C91" s="232" t="s">
        <v>410</v>
      </c>
      <c r="D91" s="232" t="s">
        <v>476</v>
      </c>
      <c r="E91" s="233">
        <v>3530086</v>
      </c>
      <c r="F91" s="577">
        <v>9429</v>
      </c>
      <c r="G91" s="234">
        <v>36403</v>
      </c>
      <c r="H91" s="233">
        <v>1</v>
      </c>
      <c r="I91" s="578" t="s">
        <v>409</v>
      </c>
      <c r="J91" s="232" t="s">
        <v>3288</v>
      </c>
      <c r="K91" s="236">
        <v>768.82</v>
      </c>
      <c r="L91" s="579" t="s">
        <v>409</v>
      </c>
      <c r="M91" s="580">
        <f t="shared" si="2"/>
        <v>768.82</v>
      </c>
    </row>
    <row r="92" spans="1:13" s="581" customFormat="1" ht="45">
      <c r="A92" s="232" t="s">
        <v>406</v>
      </c>
      <c r="B92" s="233">
        <v>353</v>
      </c>
      <c r="C92" s="232" t="s">
        <v>410</v>
      </c>
      <c r="D92" s="232" t="s">
        <v>476</v>
      </c>
      <c r="E92" s="233">
        <v>3530086</v>
      </c>
      <c r="F92" s="577">
        <v>9432</v>
      </c>
      <c r="G92" s="234">
        <v>36403</v>
      </c>
      <c r="H92" s="233">
        <v>500</v>
      </c>
      <c r="I92" s="578" t="s">
        <v>409</v>
      </c>
      <c r="J92" s="232" t="s">
        <v>3260</v>
      </c>
      <c r="K92" s="236">
        <v>878.08</v>
      </c>
      <c r="L92" s="579" t="s">
        <v>409</v>
      </c>
      <c r="M92" s="580">
        <f t="shared" si="2"/>
        <v>878.08</v>
      </c>
    </row>
    <row r="93" spans="1:13" s="581" customFormat="1" ht="45">
      <c r="A93" s="232" t="s">
        <v>406</v>
      </c>
      <c r="B93" s="233">
        <v>353</v>
      </c>
      <c r="C93" s="232" t="s">
        <v>410</v>
      </c>
      <c r="D93" s="232" t="s">
        <v>476</v>
      </c>
      <c r="E93" s="233">
        <v>3530086</v>
      </c>
      <c r="F93" s="577">
        <v>9424</v>
      </c>
      <c r="G93" s="234">
        <v>36403</v>
      </c>
      <c r="H93" s="582"/>
      <c r="I93" s="578" t="s">
        <v>409</v>
      </c>
      <c r="J93" s="232" t="s">
        <v>3289</v>
      </c>
      <c r="K93" s="236">
        <v>969.96</v>
      </c>
      <c r="L93" s="579" t="s">
        <v>409</v>
      </c>
      <c r="M93" s="580">
        <f t="shared" si="2"/>
        <v>969.96</v>
      </c>
    </row>
    <row r="94" spans="1:13" s="581" customFormat="1" ht="45">
      <c r="A94" s="232" t="s">
        <v>406</v>
      </c>
      <c r="B94" s="233">
        <v>353</v>
      </c>
      <c r="C94" s="232" t="s">
        <v>410</v>
      </c>
      <c r="D94" s="232" t="s">
        <v>476</v>
      </c>
      <c r="E94" s="233">
        <v>3530086</v>
      </c>
      <c r="F94" s="577">
        <v>9426</v>
      </c>
      <c r="G94" s="234">
        <v>36403</v>
      </c>
      <c r="H94" s="584"/>
      <c r="I94" s="578" t="s">
        <v>409</v>
      </c>
      <c r="J94" s="232" t="s">
        <v>3264</v>
      </c>
      <c r="K94" s="236">
        <v>4209.08</v>
      </c>
      <c r="L94" s="579" t="s">
        <v>409</v>
      </c>
      <c r="M94" s="580">
        <f t="shared" si="2"/>
        <v>4209.08</v>
      </c>
    </row>
    <row r="95" spans="1:13" s="581" customFormat="1" ht="45">
      <c r="A95" s="232" t="s">
        <v>406</v>
      </c>
      <c r="B95" s="233">
        <v>353</v>
      </c>
      <c r="C95" s="232" t="s">
        <v>410</v>
      </c>
      <c r="D95" s="232" t="s">
        <v>476</v>
      </c>
      <c r="E95" s="233">
        <v>3530086</v>
      </c>
      <c r="F95" s="577">
        <v>9423</v>
      </c>
      <c r="G95" s="234">
        <v>36403</v>
      </c>
      <c r="H95" s="582"/>
      <c r="I95" s="578" t="s">
        <v>409</v>
      </c>
      <c r="J95" s="232" t="s">
        <v>3290</v>
      </c>
      <c r="K95" s="236">
        <v>8447.5300000000007</v>
      </c>
      <c r="L95" s="579" t="s">
        <v>409</v>
      </c>
      <c r="M95" s="580">
        <f t="shared" si="2"/>
        <v>8447.5300000000007</v>
      </c>
    </row>
    <row r="96" spans="1:13" s="581" customFormat="1" ht="45">
      <c r="A96" s="232" t="s">
        <v>406</v>
      </c>
      <c r="B96" s="233">
        <v>353</v>
      </c>
      <c r="C96" s="232" t="s">
        <v>410</v>
      </c>
      <c r="D96" s="232" t="s">
        <v>476</v>
      </c>
      <c r="E96" s="233">
        <v>3530086</v>
      </c>
      <c r="F96" s="577">
        <v>9425</v>
      </c>
      <c r="G96" s="234">
        <v>36403</v>
      </c>
      <c r="H96" s="582"/>
      <c r="I96" s="578" t="s">
        <v>409</v>
      </c>
      <c r="J96" s="232" t="s">
        <v>1821</v>
      </c>
      <c r="K96" s="236">
        <v>14562.36</v>
      </c>
      <c r="L96" s="579" t="s">
        <v>409</v>
      </c>
      <c r="M96" s="580">
        <f t="shared" si="2"/>
        <v>14562.36</v>
      </c>
    </row>
    <row r="97" spans="1:13" s="581" customFormat="1" ht="45">
      <c r="A97" s="232" t="s">
        <v>406</v>
      </c>
      <c r="B97" s="233">
        <v>353</v>
      </c>
      <c r="C97" s="232" t="s">
        <v>410</v>
      </c>
      <c r="D97" s="232" t="s">
        <v>476</v>
      </c>
      <c r="E97" s="233">
        <v>3530086</v>
      </c>
      <c r="F97" s="577">
        <v>9422</v>
      </c>
      <c r="G97" s="234">
        <v>36403</v>
      </c>
      <c r="H97" s="582"/>
      <c r="I97" s="578" t="s">
        <v>409</v>
      </c>
      <c r="J97" s="232" t="s">
        <v>3291</v>
      </c>
      <c r="K97" s="236">
        <v>44854.97</v>
      </c>
      <c r="L97" s="579" t="s">
        <v>409</v>
      </c>
      <c r="M97" s="580">
        <f t="shared" si="2"/>
        <v>44854.97</v>
      </c>
    </row>
    <row r="98" spans="1:13" s="581" customFormat="1" ht="45">
      <c r="A98" s="232" t="s">
        <v>406</v>
      </c>
      <c r="B98" s="233">
        <v>353</v>
      </c>
      <c r="C98" s="232" t="s">
        <v>410</v>
      </c>
      <c r="D98" s="232" t="s">
        <v>3292</v>
      </c>
      <c r="E98" s="233">
        <v>3530088</v>
      </c>
      <c r="F98" s="577">
        <v>9576</v>
      </c>
      <c r="G98" s="234">
        <v>37376</v>
      </c>
      <c r="H98" s="233">
        <v>2</v>
      </c>
      <c r="I98" s="578" t="s">
        <v>409</v>
      </c>
      <c r="J98" s="232" t="s">
        <v>3271</v>
      </c>
      <c r="K98" s="236">
        <v>14.46</v>
      </c>
      <c r="L98" s="579" t="s">
        <v>409</v>
      </c>
      <c r="M98" s="580">
        <f t="shared" si="2"/>
        <v>14.46</v>
      </c>
    </row>
    <row r="99" spans="1:13" s="581" customFormat="1" ht="45">
      <c r="A99" s="232" t="s">
        <v>406</v>
      </c>
      <c r="B99" s="233">
        <v>353</v>
      </c>
      <c r="C99" s="232" t="s">
        <v>410</v>
      </c>
      <c r="D99" s="232" t="s">
        <v>3292</v>
      </c>
      <c r="E99" s="233">
        <v>3530088</v>
      </c>
      <c r="F99" s="577">
        <v>9571</v>
      </c>
      <c r="G99" s="234">
        <v>37376</v>
      </c>
      <c r="H99" s="233">
        <v>20</v>
      </c>
      <c r="I99" s="578" t="s">
        <v>409</v>
      </c>
      <c r="J99" s="232" t="s">
        <v>1827</v>
      </c>
      <c r="K99" s="236">
        <v>18.41</v>
      </c>
      <c r="L99" s="579" t="s">
        <v>409</v>
      </c>
      <c r="M99" s="580">
        <f t="shared" si="2"/>
        <v>18.41</v>
      </c>
    </row>
    <row r="100" spans="1:13" s="581" customFormat="1" ht="45">
      <c r="A100" s="232" t="s">
        <v>406</v>
      </c>
      <c r="B100" s="233">
        <v>353</v>
      </c>
      <c r="C100" s="232" t="s">
        <v>410</v>
      </c>
      <c r="D100" s="232" t="s">
        <v>3292</v>
      </c>
      <c r="E100" s="233">
        <v>3530088</v>
      </c>
      <c r="F100" s="577">
        <v>9586</v>
      </c>
      <c r="G100" s="234">
        <v>37376</v>
      </c>
      <c r="H100" s="233">
        <v>2</v>
      </c>
      <c r="I100" s="578" t="s">
        <v>409</v>
      </c>
      <c r="J100" s="232" t="s">
        <v>3293</v>
      </c>
      <c r="K100" s="236">
        <v>21.47</v>
      </c>
      <c r="L100" s="579" t="s">
        <v>409</v>
      </c>
      <c r="M100" s="580">
        <f t="shared" si="2"/>
        <v>21.47</v>
      </c>
    </row>
    <row r="101" spans="1:13" s="581" customFormat="1" ht="45">
      <c r="A101" s="232" t="s">
        <v>406</v>
      </c>
      <c r="B101" s="233">
        <v>353</v>
      </c>
      <c r="C101" s="232" t="s">
        <v>410</v>
      </c>
      <c r="D101" s="232" t="s">
        <v>3292</v>
      </c>
      <c r="E101" s="233">
        <v>3530088</v>
      </c>
      <c r="F101" s="577">
        <v>9569</v>
      </c>
      <c r="G101" s="234">
        <v>37376</v>
      </c>
      <c r="H101" s="233">
        <v>4</v>
      </c>
      <c r="I101" s="578" t="s">
        <v>409</v>
      </c>
      <c r="J101" s="232" t="s">
        <v>3276</v>
      </c>
      <c r="K101" s="236">
        <v>22.57</v>
      </c>
      <c r="L101" s="579" t="s">
        <v>409</v>
      </c>
      <c r="M101" s="580">
        <f t="shared" si="2"/>
        <v>22.57</v>
      </c>
    </row>
    <row r="102" spans="1:13" s="581" customFormat="1" ht="45">
      <c r="A102" s="232" t="s">
        <v>406</v>
      </c>
      <c r="B102" s="233">
        <v>353</v>
      </c>
      <c r="C102" s="232" t="s">
        <v>410</v>
      </c>
      <c r="D102" s="232" t="s">
        <v>3292</v>
      </c>
      <c r="E102" s="233">
        <v>3530088</v>
      </c>
      <c r="F102" s="577">
        <v>9570</v>
      </c>
      <c r="G102" s="234">
        <v>37376</v>
      </c>
      <c r="H102" s="233">
        <v>2</v>
      </c>
      <c r="I102" s="578" t="s">
        <v>409</v>
      </c>
      <c r="J102" s="232" t="s">
        <v>3284</v>
      </c>
      <c r="K102" s="236">
        <v>31</v>
      </c>
      <c r="L102" s="579" t="s">
        <v>409</v>
      </c>
      <c r="M102" s="580">
        <f t="shared" si="2"/>
        <v>31</v>
      </c>
    </row>
    <row r="103" spans="1:13" s="581" customFormat="1" ht="45">
      <c r="A103" s="232" t="s">
        <v>406</v>
      </c>
      <c r="B103" s="233">
        <v>353</v>
      </c>
      <c r="C103" s="232" t="s">
        <v>410</v>
      </c>
      <c r="D103" s="232" t="s">
        <v>3292</v>
      </c>
      <c r="E103" s="233">
        <v>3530088</v>
      </c>
      <c r="F103" s="577">
        <v>9584</v>
      </c>
      <c r="G103" s="234">
        <v>37376</v>
      </c>
      <c r="H103" s="233">
        <v>18</v>
      </c>
      <c r="I103" s="578" t="s">
        <v>409</v>
      </c>
      <c r="J103" s="232" t="s">
        <v>3294</v>
      </c>
      <c r="K103" s="236">
        <v>34.72</v>
      </c>
      <c r="L103" s="579" t="s">
        <v>409</v>
      </c>
      <c r="M103" s="580">
        <f t="shared" si="2"/>
        <v>34.72</v>
      </c>
    </row>
    <row r="104" spans="1:13" s="581" customFormat="1" ht="45">
      <c r="A104" s="232" t="s">
        <v>406</v>
      </c>
      <c r="B104" s="233">
        <v>353</v>
      </c>
      <c r="C104" s="232" t="s">
        <v>410</v>
      </c>
      <c r="D104" s="232" t="s">
        <v>3292</v>
      </c>
      <c r="E104" s="233">
        <v>3530088</v>
      </c>
      <c r="F104" s="577">
        <v>9575</v>
      </c>
      <c r="G104" s="234">
        <v>37376</v>
      </c>
      <c r="H104" s="233">
        <v>4</v>
      </c>
      <c r="I104" s="578" t="s">
        <v>409</v>
      </c>
      <c r="J104" s="232" t="s">
        <v>3295</v>
      </c>
      <c r="K104" s="236">
        <v>61.47</v>
      </c>
      <c r="L104" s="579" t="s">
        <v>409</v>
      </c>
      <c r="M104" s="580">
        <f t="shared" si="2"/>
        <v>61.47</v>
      </c>
    </row>
    <row r="105" spans="1:13" s="581" customFormat="1" ht="45">
      <c r="A105" s="232" t="s">
        <v>406</v>
      </c>
      <c r="B105" s="233">
        <v>353</v>
      </c>
      <c r="C105" s="232" t="s">
        <v>410</v>
      </c>
      <c r="D105" s="232" t="s">
        <v>3292</v>
      </c>
      <c r="E105" s="233">
        <v>3530088</v>
      </c>
      <c r="F105" s="577">
        <v>9567</v>
      </c>
      <c r="G105" s="234">
        <v>37376</v>
      </c>
      <c r="H105" s="233">
        <v>6</v>
      </c>
      <c r="I105" s="578" t="s">
        <v>409</v>
      </c>
      <c r="J105" s="232" t="s">
        <v>3296</v>
      </c>
      <c r="K105" s="236">
        <v>103.67</v>
      </c>
      <c r="L105" s="579" t="s">
        <v>409</v>
      </c>
      <c r="M105" s="580">
        <f t="shared" si="2"/>
        <v>103.67</v>
      </c>
    </row>
    <row r="106" spans="1:13" s="581" customFormat="1" ht="45">
      <c r="A106" s="232" t="s">
        <v>406</v>
      </c>
      <c r="B106" s="233">
        <v>353</v>
      </c>
      <c r="C106" s="232" t="s">
        <v>410</v>
      </c>
      <c r="D106" s="232" t="s">
        <v>3292</v>
      </c>
      <c r="E106" s="233">
        <v>3530088</v>
      </c>
      <c r="F106" s="577">
        <v>9580</v>
      </c>
      <c r="G106" s="234">
        <v>37376</v>
      </c>
      <c r="H106" s="233">
        <v>300</v>
      </c>
      <c r="I106" s="578" t="s">
        <v>409</v>
      </c>
      <c r="J106" s="232" t="s">
        <v>2644</v>
      </c>
      <c r="K106" s="236">
        <v>146.54</v>
      </c>
      <c r="L106" s="579" t="s">
        <v>409</v>
      </c>
      <c r="M106" s="580">
        <f t="shared" si="2"/>
        <v>146.54</v>
      </c>
    </row>
    <row r="107" spans="1:13" s="581" customFormat="1" ht="45">
      <c r="A107" s="232" t="s">
        <v>406</v>
      </c>
      <c r="B107" s="233">
        <v>353</v>
      </c>
      <c r="C107" s="232" t="s">
        <v>410</v>
      </c>
      <c r="D107" s="232" t="s">
        <v>3292</v>
      </c>
      <c r="E107" s="233">
        <v>3530088</v>
      </c>
      <c r="F107" s="577">
        <v>9577</v>
      </c>
      <c r="G107" s="234">
        <v>37376</v>
      </c>
      <c r="H107" s="233">
        <v>3</v>
      </c>
      <c r="I107" s="578" t="s">
        <v>409</v>
      </c>
      <c r="J107" s="232" t="s">
        <v>3297</v>
      </c>
      <c r="K107" s="236">
        <v>157.52000000000001</v>
      </c>
      <c r="L107" s="579" t="s">
        <v>409</v>
      </c>
      <c r="M107" s="580">
        <f t="shared" si="2"/>
        <v>157.52000000000001</v>
      </c>
    </row>
    <row r="108" spans="1:13" s="581" customFormat="1" ht="45">
      <c r="A108" s="232" t="s">
        <v>406</v>
      </c>
      <c r="B108" s="233">
        <v>353</v>
      </c>
      <c r="C108" s="232" t="s">
        <v>410</v>
      </c>
      <c r="D108" s="232" t="s">
        <v>3292</v>
      </c>
      <c r="E108" s="233">
        <v>3530088</v>
      </c>
      <c r="F108" s="577">
        <v>9554</v>
      </c>
      <c r="G108" s="234">
        <v>37376</v>
      </c>
      <c r="H108" s="233">
        <v>1000</v>
      </c>
      <c r="I108" s="578" t="s">
        <v>409</v>
      </c>
      <c r="J108" s="232" t="s">
        <v>3298</v>
      </c>
      <c r="K108" s="236">
        <v>160.25</v>
      </c>
      <c r="L108" s="579" t="s">
        <v>409</v>
      </c>
      <c r="M108" s="580">
        <f t="shared" si="2"/>
        <v>160.25</v>
      </c>
    </row>
    <row r="109" spans="1:13" s="581" customFormat="1" ht="45">
      <c r="A109" s="232" t="s">
        <v>406</v>
      </c>
      <c r="B109" s="233">
        <v>353</v>
      </c>
      <c r="C109" s="232" t="s">
        <v>410</v>
      </c>
      <c r="D109" s="232" t="s">
        <v>3292</v>
      </c>
      <c r="E109" s="233">
        <v>3530088</v>
      </c>
      <c r="F109" s="577">
        <v>9551</v>
      </c>
      <c r="G109" s="234">
        <v>37376</v>
      </c>
      <c r="H109" s="233">
        <v>3</v>
      </c>
      <c r="I109" s="578" t="s">
        <v>409</v>
      </c>
      <c r="J109" s="232" t="s">
        <v>3299</v>
      </c>
      <c r="K109" s="236">
        <v>185.19</v>
      </c>
      <c r="L109" s="579" t="s">
        <v>409</v>
      </c>
      <c r="M109" s="580">
        <f t="shared" si="2"/>
        <v>185.19</v>
      </c>
    </row>
    <row r="110" spans="1:13" s="581" customFormat="1" ht="45">
      <c r="A110" s="232" t="s">
        <v>406</v>
      </c>
      <c r="B110" s="233">
        <v>353</v>
      </c>
      <c r="C110" s="232" t="s">
        <v>410</v>
      </c>
      <c r="D110" s="232" t="s">
        <v>3292</v>
      </c>
      <c r="E110" s="233">
        <v>3530088</v>
      </c>
      <c r="F110" s="577">
        <v>9583</v>
      </c>
      <c r="G110" s="234">
        <v>37376</v>
      </c>
      <c r="H110" s="233">
        <v>12</v>
      </c>
      <c r="I110" s="578" t="s">
        <v>409</v>
      </c>
      <c r="J110" s="232" t="s">
        <v>3300</v>
      </c>
      <c r="K110" s="236">
        <v>317.14999999999998</v>
      </c>
      <c r="L110" s="579" t="s">
        <v>409</v>
      </c>
      <c r="M110" s="580">
        <f t="shared" si="2"/>
        <v>317.14999999999998</v>
      </c>
    </row>
    <row r="111" spans="1:13" s="581" customFormat="1" ht="45">
      <c r="A111" s="232" t="s">
        <v>406</v>
      </c>
      <c r="B111" s="233">
        <v>353</v>
      </c>
      <c r="C111" s="232" t="s">
        <v>410</v>
      </c>
      <c r="D111" s="232" t="s">
        <v>3292</v>
      </c>
      <c r="E111" s="233">
        <v>3530088</v>
      </c>
      <c r="F111" s="577">
        <v>9573</v>
      </c>
      <c r="G111" s="234">
        <v>37376</v>
      </c>
      <c r="H111" s="233">
        <v>3</v>
      </c>
      <c r="I111" s="578" t="s">
        <v>409</v>
      </c>
      <c r="J111" s="232" t="s">
        <v>3301</v>
      </c>
      <c r="K111" s="236">
        <v>337.98</v>
      </c>
      <c r="L111" s="579" t="s">
        <v>409</v>
      </c>
      <c r="M111" s="580">
        <f t="shared" si="2"/>
        <v>337.98</v>
      </c>
    </row>
    <row r="112" spans="1:13" s="581" customFormat="1" ht="45">
      <c r="A112" s="232" t="s">
        <v>406</v>
      </c>
      <c r="B112" s="233">
        <v>353</v>
      </c>
      <c r="C112" s="232" t="s">
        <v>410</v>
      </c>
      <c r="D112" s="232" t="s">
        <v>3292</v>
      </c>
      <c r="E112" s="233">
        <v>3530088</v>
      </c>
      <c r="F112" s="577">
        <v>9578</v>
      </c>
      <c r="G112" s="234">
        <v>37376</v>
      </c>
      <c r="H112" s="233">
        <v>200</v>
      </c>
      <c r="I112" s="578" t="s">
        <v>409</v>
      </c>
      <c r="J112" s="232" t="s">
        <v>3302</v>
      </c>
      <c r="K112" s="236">
        <v>338.79</v>
      </c>
      <c r="L112" s="579" t="s">
        <v>409</v>
      </c>
      <c r="M112" s="580">
        <f t="shared" si="2"/>
        <v>338.79</v>
      </c>
    </row>
    <row r="113" spans="1:13" s="581" customFormat="1" ht="45">
      <c r="A113" s="232" t="s">
        <v>406</v>
      </c>
      <c r="B113" s="233">
        <v>353</v>
      </c>
      <c r="C113" s="232" t="s">
        <v>410</v>
      </c>
      <c r="D113" s="232" t="s">
        <v>3292</v>
      </c>
      <c r="E113" s="233">
        <v>3530088</v>
      </c>
      <c r="F113" s="577">
        <v>9579</v>
      </c>
      <c r="G113" s="234">
        <v>37376</v>
      </c>
      <c r="H113" s="233">
        <v>150</v>
      </c>
      <c r="I113" s="578" t="s">
        <v>409</v>
      </c>
      <c r="J113" s="232" t="s">
        <v>3303</v>
      </c>
      <c r="K113" s="236">
        <v>346.2</v>
      </c>
      <c r="L113" s="579" t="s">
        <v>409</v>
      </c>
      <c r="M113" s="580">
        <f t="shared" si="2"/>
        <v>346.2</v>
      </c>
    </row>
    <row r="114" spans="1:13" s="581" customFormat="1" ht="45">
      <c r="A114" s="232" t="s">
        <v>406</v>
      </c>
      <c r="B114" s="233">
        <v>353</v>
      </c>
      <c r="C114" s="232" t="s">
        <v>410</v>
      </c>
      <c r="D114" s="232" t="s">
        <v>3292</v>
      </c>
      <c r="E114" s="233">
        <v>3530088</v>
      </c>
      <c r="F114" s="577">
        <v>9582</v>
      </c>
      <c r="G114" s="234">
        <v>37376</v>
      </c>
      <c r="H114" s="235">
        <v>7</v>
      </c>
      <c r="I114" s="578" t="s">
        <v>409</v>
      </c>
      <c r="J114" s="232" t="s">
        <v>3304</v>
      </c>
      <c r="K114" s="236">
        <v>366.94</v>
      </c>
      <c r="L114" s="579" t="s">
        <v>409</v>
      </c>
      <c r="M114" s="580">
        <f t="shared" si="2"/>
        <v>366.94</v>
      </c>
    </row>
    <row r="115" spans="1:13" s="581" customFormat="1" ht="45">
      <c r="A115" s="232" t="s">
        <v>406</v>
      </c>
      <c r="B115" s="233">
        <v>353</v>
      </c>
      <c r="C115" s="232" t="s">
        <v>410</v>
      </c>
      <c r="D115" s="232" t="s">
        <v>3292</v>
      </c>
      <c r="E115" s="233">
        <v>3530088</v>
      </c>
      <c r="F115" s="577">
        <v>9566</v>
      </c>
      <c r="G115" s="234">
        <v>37376</v>
      </c>
      <c r="H115" s="235">
        <v>12</v>
      </c>
      <c r="I115" s="578" t="s">
        <v>409</v>
      </c>
      <c r="J115" s="232" t="s">
        <v>1863</v>
      </c>
      <c r="K115" s="236">
        <v>382.75</v>
      </c>
      <c r="L115" s="579" t="s">
        <v>409</v>
      </c>
      <c r="M115" s="580">
        <f t="shared" si="2"/>
        <v>382.75</v>
      </c>
    </row>
    <row r="116" spans="1:13" s="581" customFormat="1" ht="45">
      <c r="A116" s="232" t="s">
        <v>406</v>
      </c>
      <c r="B116" s="233">
        <v>353</v>
      </c>
      <c r="C116" s="232" t="s">
        <v>410</v>
      </c>
      <c r="D116" s="232" t="s">
        <v>3292</v>
      </c>
      <c r="E116" s="233">
        <v>3530088</v>
      </c>
      <c r="F116" s="577">
        <v>9572</v>
      </c>
      <c r="G116" s="234">
        <v>37376</v>
      </c>
      <c r="H116" s="233">
        <v>260</v>
      </c>
      <c r="I116" s="578" t="s">
        <v>409</v>
      </c>
      <c r="J116" s="232" t="s">
        <v>3260</v>
      </c>
      <c r="K116" s="236">
        <v>386.01</v>
      </c>
      <c r="L116" s="579" t="s">
        <v>409</v>
      </c>
      <c r="M116" s="580">
        <f t="shared" si="2"/>
        <v>386.01</v>
      </c>
    </row>
    <row r="117" spans="1:13" s="581" customFormat="1" ht="45">
      <c r="A117" s="232" t="s">
        <v>406</v>
      </c>
      <c r="B117" s="233">
        <v>353</v>
      </c>
      <c r="C117" s="232" t="s">
        <v>410</v>
      </c>
      <c r="D117" s="232" t="s">
        <v>3292</v>
      </c>
      <c r="E117" s="233">
        <v>3530088</v>
      </c>
      <c r="F117" s="577">
        <v>9553</v>
      </c>
      <c r="G117" s="234">
        <v>37376</v>
      </c>
      <c r="H117" s="233">
        <v>3</v>
      </c>
      <c r="I117" s="578" t="s">
        <v>409</v>
      </c>
      <c r="J117" s="232" t="s">
        <v>3305</v>
      </c>
      <c r="K117" s="236">
        <v>413.35</v>
      </c>
      <c r="L117" s="579" t="s">
        <v>409</v>
      </c>
      <c r="M117" s="580">
        <f t="shared" si="2"/>
        <v>413.35</v>
      </c>
    </row>
    <row r="118" spans="1:13" s="581" customFormat="1" ht="45">
      <c r="A118" s="232" t="s">
        <v>406</v>
      </c>
      <c r="B118" s="233">
        <v>353</v>
      </c>
      <c r="C118" s="232" t="s">
        <v>410</v>
      </c>
      <c r="D118" s="232" t="s">
        <v>3292</v>
      </c>
      <c r="E118" s="233">
        <v>3530088</v>
      </c>
      <c r="F118" s="577">
        <v>9560</v>
      </c>
      <c r="G118" s="234">
        <v>37376</v>
      </c>
      <c r="H118" s="233">
        <v>1</v>
      </c>
      <c r="I118" s="578" t="s">
        <v>409</v>
      </c>
      <c r="J118" s="232" t="s">
        <v>3306</v>
      </c>
      <c r="K118" s="236">
        <v>539.45000000000005</v>
      </c>
      <c r="L118" s="579" t="s">
        <v>409</v>
      </c>
      <c r="M118" s="580">
        <f t="shared" si="2"/>
        <v>539.45000000000005</v>
      </c>
    </row>
    <row r="119" spans="1:13" s="581" customFormat="1" ht="45">
      <c r="A119" s="232" t="s">
        <v>406</v>
      </c>
      <c r="B119" s="233">
        <v>353</v>
      </c>
      <c r="C119" s="232" t="s">
        <v>410</v>
      </c>
      <c r="D119" s="232" t="s">
        <v>3292</v>
      </c>
      <c r="E119" s="233">
        <v>3530088</v>
      </c>
      <c r="F119" s="577">
        <v>9585</v>
      </c>
      <c r="G119" s="234">
        <v>37376</v>
      </c>
      <c r="H119" s="235">
        <v>24</v>
      </c>
      <c r="I119" s="578" t="s">
        <v>409</v>
      </c>
      <c r="J119" s="232" t="s">
        <v>3307</v>
      </c>
      <c r="K119" s="236">
        <v>634.29999999999995</v>
      </c>
      <c r="L119" s="579" t="s">
        <v>409</v>
      </c>
      <c r="M119" s="580">
        <f t="shared" si="2"/>
        <v>634.29999999999995</v>
      </c>
    </row>
    <row r="120" spans="1:13" s="581" customFormat="1" ht="45">
      <c r="A120" s="232" t="s">
        <v>406</v>
      </c>
      <c r="B120" s="233">
        <v>353</v>
      </c>
      <c r="C120" s="232" t="s">
        <v>410</v>
      </c>
      <c r="D120" s="232" t="s">
        <v>3292</v>
      </c>
      <c r="E120" s="233">
        <v>3530088</v>
      </c>
      <c r="F120" s="577">
        <v>9550</v>
      </c>
      <c r="G120" s="234">
        <v>37376</v>
      </c>
      <c r="H120" s="233">
        <v>18</v>
      </c>
      <c r="I120" s="578" t="s">
        <v>409</v>
      </c>
      <c r="J120" s="232" t="s">
        <v>3308</v>
      </c>
      <c r="K120" s="236">
        <v>656.85</v>
      </c>
      <c r="L120" s="579" t="s">
        <v>409</v>
      </c>
      <c r="M120" s="580">
        <f t="shared" si="2"/>
        <v>656.85</v>
      </c>
    </row>
    <row r="121" spans="1:13" s="581" customFormat="1" ht="45">
      <c r="A121" s="232" t="s">
        <v>406</v>
      </c>
      <c r="B121" s="233">
        <v>353</v>
      </c>
      <c r="C121" s="232" t="s">
        <v>410</v>
      </c>
      <c r="D121" s="232" t="s">
        <v>3292</v>
      </c>
      <c r="E121" s="233">
        <v>3530088</v>
      </c>
      <c r="F121" s="577">
        <v>9565</v>
      </c>
      <c r="G121" s="234">
        <v>37376</v>
      </c>
      <c r="H121" s="233">
        <v>87</v>
      </c>
      <c r="I121" s="578" t="s">
        <v>409</v>
      </c>
      <c r="J121" s="232" t="s">
        <v>2625</v>
      </c>
      <c r="K121" s="236">
        <v>757.95</v>
      </c>
      <c r="L121" s="579" t="s">
        <v>409</v>
      </c>
      <c r="M121" s="580">
        <f t="shared" si="2"/>
        <v>757.95</v>
      </c>
    </row>
    <row r="122" spans="1:13" s="581" customFormat="1" ht="45">
      <c r="A122" s="232" t="s">
        <v>406</v>
      </c>
      <c r="B122" s="233">
        <v>353</v>
      </c>
      <c r="C122" s="232" t="s">
        <v>410</v>
      </c>
      <c r="D122" s="232" t="s">
        <v>3292</v>
      </c>
      <c r="E122" s="233">
        <v>3530088</v>
      </c>
      <c r="F122" s="577">
        <v>9574</v>
      </c>
      <c r="G122" s="234">
        <v>37376</v>
      </c>
      <c r="H122" s="233">
        <v>30</v>
      </c>
      <c r="I122" s="578" t="s">
        <v>409</v>
      </c>
      <c r="J122" s="232" t="s">
        <v>3309</v>
      </c>
      <c r="K122" s="236">
        <v>812.47</v>
      </c>
      <c r="L122" s="579" t="s">
        <v>409</v>
      </c>
      <c r="M122" s="580">
        <f t="shared" si="2"/>
        <v>812.47</v>
      </c>
    </row>
    <row r="123" spans="1:13" s="581" customFormat="1" ht="45">
      <c r="A123" s="232" t="s">
        <v>406</v>
      </c>
      <c r="B123" s="233">
        <v>353</v>
      </c>
      <c r="C123" s="232" t="s">
        <v>410</v>
      </c>
      <c r="D123" s="232" t="s">
        <v>3292</v>
      </c>
      <c r="E123" s="233">
        <v>3530088</v>
      </c>
      <c r="F123" s="577">
        <v>9552</v>
      </c>
      <c r="G123" s="234">
        <v>37376</v>
      </c>
      <c r="H123" s="233">
        <v>18</v>
      </c>
      <c r="I123" s="578" t="s">
        <v>409</v>
      </c>
      <c r="J123" s="232" t="s">
        <v>2431</v>
      </c>
      <c r="K123" s="236">
        <v>847.02</v>
      </c>
      <c r="L123" s="579" t="s">
        <v>409</v>
      </c>
      <c r="M123" s="580">
        <f t="shared" si="2"/>
        <v>847.02</v>
      </c>
    </row>
    <row r="124" spans="1:13" s="581" customFormat="1" ht="45">
      <c r="A124" s="232" t="s">
        <v>406</v>
      </c>
      <c r="B124" s="233">
        <v>353</v>
      </c>
      <c r="C124" s="232" t="s">
        <v>410</v>
      </c>
      <c r="D124" s="232" t="s">
        <v>3292</v>
      </c>
      <c r="E124" s="233">
        <v>3530088</v>
      </c>
      <c r="F124" s="577">
        <v>9556</v>
      </c>
      <c r="G124" s="234">
        <v>37376</v>
      </c>
      <c r="H124" s="582"/>
      <c r="I124" s="578" t="s">
        <v>409</v>
      </c>
      <c r="J124" s="232" t="s">
        <v>2387</v>
      </c>
      <c r="K124" s="236">
        <v>857.69</v>
      </c>
      <c r="L124" s="579" t="s">
        <v>409</v>
      </c>
      <c r="M124" s="580">
        <f t="shared" si="2"/>
        <v>857.69</v>
      </c>
    </row>
    <row r="125" spans="1:13" s="581" customFormat="1" ht="45">
      <c r="A125" s="232" t="s">
        <v>406</v>
      </c>
      <c r="B125" s="233">
        <v>353</v>
      </c>
      <c r="C125" s="232" t="s">
        <v>410</v>
      </c>
      <c r="D125" s="232" t="s">
        <v>3292</v>
      </c>
      <c r="E125" s="233">
        <v>3530088</v>
      </c>
      <c r="F125" s="577">
        <v>9557</v>
      </c>
      <c r="G125" s="234">
        <v>37376</v>
      </c>
      <c r="H125" s="233">
        <v>10</v>
      </c>
      <c r="I125" s="578" t="s">
        <v>409</v>
      </c>
      <c r="J125" s="232" t="s">
        <v>3310</v>
      </c>
      <c r="K125" s="236">
        <v>1085.18</v>
      </c>
      <c r="L125" s="579" t="s">
        <v>409</v>
      </c>
      <c r="M125" s="580">
        <f t="shared" si="2"/>
        <v>1085.18</v>
      </c>
    </row>
    <row r="126" spans="1:13" s="581" customFormat="1" ht="45">
      <c r="A126" s="232" t="s">
        <v>406</v>
      </c>
      <c r="B126" s="233">
        <v>353</v>
      </c>
      <c r="C126" s="232" t="s">
        <v>410</v>
      </c>
      <c r="D126" s="232" t="s">
        <v>3292</v>
      </c>
      <c r="E126" s="233">
        <v>3530088</v>
      </c>
      <c r="F126" s="577">
        <v>9545</v>
      </c>
      <c r="G126" s="234">
        <v>37376</v>
      </c>
      <c r="H126" s="584"/>
      <c r="I126" s="578" t="s">
        <v>409</v>
      </c>
      <c r="J126" s="232" t="s">
        <v>3311</v>
      </c>
      <c r="K126" s="236">
        <v>1198.3599999999999</v>
      </c>
      <c r="L126" s="579" t="s">
        <v>409</v>
      </c>
      <c r="M126" s="580">
        <f t="shared" si="2"/>
        <v>1198.3599999999999</v>
      </c>
    </row>
    <row r="127" spans="1:13" s="581" customFormat="1" ht="45">
      <c r="A127" s="232" t="s">
        <v>406</v>
      </c>
      <c r="B127" s="233">
        <v>353</v>
      </c>
      <c r="C127" s="232" t="s">
        <v>410</v>
      </c>
      <c r="D127" s="232" t="s">
        <v>3292</v>
      </c>
      <c r="E127" s="233">
        <v>3530088</v>
      </c>
      <c r="F127" s="577">
        <v>9544</v>
      </c>
      <c r="G127" s="234">
        <v>37376</v>
      </c>
      <c r="H127" s="582"/>
      <c r="I127" s="578" t="s">
        <v>409</v>
      </c>
      <c r="J127" s="232" t="s">
        <v>3312</v>
      </c>
      <c r="K127" s="236">
        <v>2077.69</v>
      </c>
      <c r="L127" s="579" t="s">
        <v>409</v>
      </c>
      <c r="M127" s="580">
        <f t="shared" si="2"/>
        <v>2077.69</v>
      </c>
    </row>
    <row r="128" spans="1:13" s="581" customFormat="1" ht="45">
      <c r="A128" s="232" t="s">
        <v>406</v>
      </c>
      <c r="B128" s="233">
        <v>353</v>
      </c>
      <c r="C128" s="232" t="s">
        <v>410</v>
      </c>
      <c r="D128" s="232" t="s">
        <v>3292</v>
      </c>
      <c r="E128" s="233">
        <v>3530088</v>
      </c>
      <c r="F128" s="577">
        <v>9559</v>
      </c>
      <c r="G128" s="234">
        <v>37376</v>
      </c>
      <c r="H128" s="233">
        <v>2</v>
      </c>
      <c r="I128" s="578" t="s">
        <v>409</v>
      </c>
      <c r="J128" s="232" t="s">
        <v>3313</v>
      </c>
      <c r="K128" s="236">
        <v>2130.1799999999998</v>
      </c>
      <c r="L128" s="579" t="s">
        <v>409</v>
      </c>
      <c r="M128" s="580">
        <f t="shared" si="2"/>
        <v>2130.1799999999998</v>
      </c>
    </row>
    <row r="129" spans="1:13" s="581" customFormat="1" ht="45">
      <c r="A129" s="232" t="s">
        <v>406</v>
      </c>
      <c r="B129" s="233">
        <v>353</v>
      </c>
      <c r="C129" s="232" t="s">
        <v>410</v>
      </c>
      <c r="D129" s="232" t="s">
        <v>3292</v>
      </c>
      <c r="E129" s="233">
        <v>3530088</v>
      </c>
      <c r="F129" s="577">
        <v>9548</v>
      </c>
      <c r="G129" s="234">
        <v>37376</v>
      </c>
      <c r="H129" s="233">
        <v>1</v>
      </c>
      <c r="I129" s="578" t="s">
        <v>409</v>
      </c>
      <c r="J129" s="232" t="s">
        <v>3314</v>
      </c>
      <c r="K129" s="236">
        <v>2264.4499999999998</v>
      </c>
      <c r="L129" s="579" t="s">
        <v>409</v>
      </c>
      <c r="M129" s="580">
        <f t="shared" ref="M129:M192" si="3">+K129</f>
        <v>2264.4499999999998</v>
      </c>
    </row>
    <row r="130" spans="1:13" s="581" customFormat="1" ht="45">
      <c r="A130" s="232" t="s">
        <v>406</v>
      </c>
      <c r="B130" s="233">
        <v>353</v>
      </c>
      <c r="C130" s="232" t="s">
        <v>410</v>
      </c>
      <c r="D130" s="232" t="s">
        <v>3292</v>
      </c>
      <c r="E130" s="233">
        <v>3530088</v>
      </c>
      <c r="F130" s="577">
        <v>9568</v>
      </c>
      <c r="G130" s="234">
        <v>37376</v>
      </c>
      <c r="H130" s="233">
        <v>1200</v>
      </c>
      <c r="I130" s="578" t="s">
        <v>409</v>
      </c>
      <c r="J130" s="232" t="s">
        <v>3315</v>
      </c>
      <c r="K130" s="236">
        <v>2317.54</v>
      </c>
      <c r="L130" s="579" t="s">
        <v>409</v>
      </c>
      <c r="M130" s="580">
        <f t="shared" si="3"/>
        <v>2317.54</v>
      </c>
    </row>
    <row r="131" spans="1:13" s="581" customFormat="1" ht="45">
      <c r="A131" s="232" t="s">
        <v>406</v>
      </c>
      <c r="B131" s="233">
        <v>353</v>
      </c>
      <c r="C131" s="232" t="s">
        <v>410</v>
      </c>
      <c r="D131" s="232" t="s">
        <v>3292</v>
      </c>
      <c r="E131" s="233">
        <v>3530088</v>
      </c>
      <c r="F131" s="577">
        <v>9581</v>
      </c>
      <c r="G131" s="234">
        <v>37376</v>
      </c>
      <c r="H131" s="233">
        <v>6</v>
      </c>
      <c r="I131" s="578" t="s">
        <v>409</v>
      </c>
      <c r="J131" s="232" t="s">
        <v>3316</v>
      </c>
      <c r="K131" s="236">
        <v>2604.2800000000002</v>
      </c>
      <c r="L131" s="579" t="s">
        <v>409</v>
      </c>
      <c r="M131" s="580">
        <f t="shared" si="3"/>
        <v>2604.2800000000002</v>
      </c>
    </row>
    <row r="132" spans="1:13" s="581" customFormat="1" ht="45">
      <c r="A132" s="232" t="s">
        <v>406</v>
      </c>
      <c r="B132" s="233">
        <v>353</v>
      </c>
      <c r="C132" s="232" t="s">
        <v>410</v>
      </c>
      <c r="D132" s="232" t="s">
        <v>3292</v>
      </c>
      <c r="E132" s="233">
        <v>3530088</v>
      </c>
      <c r="F132" s="577">
        <v>9555</v>
      </c>
      <c r="G132" s="234">
        <v>37376</v>
      </c>
      <c r="H132" s="233">
        <v>3</v>
      </c>
      <c r="I132" s="578" t="s">
        <v>409</v>
      </c>
      <c r="J132" s="232" t="s">
        <v>3317</v>
      </c>
      <c r="K132" s="236">
        <v>3949.31</v>
      </c>
      <c r="L132" s="579" t="s">
        <v>409</v>
      </c>
      <c r="M132" s="580">
        <f t="shared" si="3"/>
        <v>3949.31</v>
      </c>
    </row>
    <row r="133" spans="1:13" s="581" customFormat="1" ht="45">
      <c r="A133" s="232" t="s">
        <v>406</v>
      </c>
      <c r="B133" s="233">
        <v>353</v>
      </c>
      <c r="C133" s="232" t="s">
        <v>410</v>
      </c>
      <c r="D133" s="232" t="s">
        <v>3292</v>
      </c>
      <c r="E133" s="233">
        <v>3530088</v>
      </c>
      <c r="F133" s="577">
        <v>9547</v>
      </c>
      <c r="G133" s="234">
        <v>37376</v>
      </c>
      <c r="H133" s="233">
        <v>1</v>
      </c>
      <c r="I133" s="578" t="s">
        <v>409</v>
      </c>
      <c r="J133" s="232" t="s">
        <v>3318</v>
      </c>
      <c r="K133" s="236">
        <v>4112.55</v>
      </c>
      <c r="L133" s="579" t="s">
        <v>409</v>
      </c>
      <c r="M133" s="580">
        <f t="shared" si="3"/>
        <v>4112.55</v>
      </c>
    </row>
    <row r="134" spans="1:13" s="581" customFormat="1" ht="45">
      <c r="A134" s="232" t="s">
        <v>406</v>
      </c>
      <c r="B134" s="233">
        <v>353</v>
      </c>
      <c r="C134" s="232" t="s">
        <v>410</v>
      </c>
      <c r="D134" s="232" t="s">
        <v>3292</v>
      </c>
      <c r="E134" s="233">
        <v>3530088</v>
      </c>
      <c r="F134" s="577">
        <v>9561</v>
      </c>
      <c r="G134" s="234">
        <v>37376</v>
      </c>
      <c r="H134" s="233">
        <v>1</v>
      </c>
      <c r="I134" s="578" t="s">
        <v>409</v>
      </c>
      <c r="J134" s="232" t="s">
        <v>3319</v>
      </c>
      <c r="K134" s="236">
        <v>4897.34</v>
      </c>
      <c r="L134" s="579" t="s">
        <v>409</v>
      </c>
      <c r="M134" s="580">
        <f t="shared" si="3"/>
        <v>4897.34</v>
      </c>
    </row>
    <row r="135" spans="1:13" s="581" customFormat="1" ht="45">
      <c r="A135" s="232" t="s">
        <v>406</v>
      </c>
      <c r="B135" s="233">
        <v>353</v>
      </c>
      <c r="C135" s="232" t="s">
        <v>410</v>
      </c>
      <c r="D135" s="232" t="s">
        <v>3292</v>
      </c>
      <c r="E135" s="233">
        <v>3530088</v>
      </c>
      <c r="F135" s="577">
        <v>9563</v>
      </c>
      <c r="G135" s="234">
        <v>37376</v>
      </c>
      <c r="H135" s="233">
        <v>1</v>
      </c>
      <c r="I135" s="578" t="s">
        <v>409</v>
      </c>
      <c r="J135" s="232" t="s">
        <v>3320</v>
      </c>
      <c r="K135" s="236">
        <v>10109.18</v>
      </c>
      <c r="L135" s="579" t="s">
        <v>409</v>
      </c>
      <c r="M135" s="580">
        <f t="shared" si="3"/>
        <v>10109.18</v>
      </c>
    </row>
    <row r="136" spans="1:13" s="581" customFormat="1" ht="45">
      <c r="A136" s="232" t="s">
        <v>406</v>
      </c>
      <c r="B136" s="233">
        <v>353</v>
      </c>
      <c r="C136" s="232" t="s">
        <v>410</v>
      </c>
      <c r="D136" s="232" t="s">
        <v>3292</v>
      </c>
      <c r="E136" s="233">
        <v>3530088</v>
      </c>
      <c r="F136" s="577">
        <v>9562</v>
      </c>
      <c r="G136" s="234">
        <v>37376</v>
      </c>
      <c r="H136" s="233">
        <v>2</v>
      </c>
      <c r="I136" s="578" t="s">
        <v>409</v>
      </c>
      <c r="J136" s="232" t="s">
        <v>3321</v>
      </c>
      <c r="K136" s="236">
        <v>11097.63</v>
      </c>
      <c r="L136" s="579" t="s">
        <v>409</v>
      </c>
      <c r="M136" s="580">
        <f t="shared" si="3"/>
        <v>11097.63</v>
      </c>
    </row>
    <row r="137" spans="1:13" s="581" customFormat="1" ht="45">
      <c r="A137" s="232" t="s">
        <v>406</v>
      </c>
      <c r="B137" s="233">
        <v>353</v>
      </c>
      <c r="C137" s="232" t="s">
        <v>410</v>
      </c>
      <c r="D137" s="232" t="s">
        <v>3292</v>
      </c>
      <c r="E137" s="233">
        <v>3530088</v>
      </c>
      <c r="F137" s="577">
        <v>9549</v>
      </c>
      <c r="G137" s="234">
        <v>37376</v>
      </c>
      <c r="H137" s="582"/>
      <c r="I137" s="578" t="s">
        <v>409</v>
      </c>
      <c r="J137" s="232" t="s">
        <v>3322</v>
      </c>
      <c r="K137" s="236">
        <v>11981.24</v>
      </c>
      <c r="L137" s="579" t="s">
        <v>409</v>
      </c>
      <c r="M137" s="580">
        <f t="shared" si="3"/>
        <v>11981.24</v>
      </c>
    </row>
    <row r="138" spans="1:13" s="581" customFormat="1" ht="45">
      <c r="A138" s="232" t="s">
        <v>406</v>
      </c>
      <c r="B138" s="233">
        <v>353</v>
      </c>
      <c r="C138" s="232" t="s">
        <v>410</v>
      </c>
      <c r="D138" s="232" t="s">
        <v>3292</v>
      </c>
      <c r="E138" s="233">
        <v>3530088</v>
      </c>
      <c r="F138" s="577">
        <v>9543</v>
      </c>
      <c r="G138" s="234">
        <v>37376</v>
      </c>
      <c r="H138" s="233">
        <v>2</v>
      </c>
      <c r="I138" s="578" t="s">
        <v>409</v>
      </c>
      <c r="J138" s="232" t="s">
        <v>3323</v>
      </c>
      <c r="K138" s="236">
        <v>24374.11</v>
      </c>
      <c r="L138" s="579" t="s">
        <v>409</v>
      </c>
      <c r="M138" s="580">
        <f t="shared" si="3"/>
        <v>24374.11</v>
      </c>
    </row>
    <row r="139" spans="1:13" s="581" customFormat="1" ht="45">
      <c r="A139" s="232" t="s">
        <v>406</v>
      </c>
      <c r="B139" s="233">
        <v>353</v>
      </c>
      <c r="C139" s="232" t="s">
        <v>410</v>
      </c>
      <c r="D139" s="232" t="s">
        <v>3292</v>
      </c>
      <c r="E139" s="233">
        <v>3530088</v>
      </c>
      <c r="F139" s="577">
        <v>9558</v>
      </c>
      <c r="G139" s="234">
        <v>37376</v>
      </c>
      <c r="H139" s="233">
        <v>1</v>
      </c>
      <c r="I139" s="578" t="s">
        <v>409</v>
      </c>
      <c r="J139" s="232" t="s">
        <v>3324</v>
      </c>
      <c r="K139" s="236">
        <v>70220.539999999994</v>
      </c>
      <c r="L139" s="579" t="s">
        <v>409</v>
      </c>
      <c r="M139" s="580">
        <f t="shared" si="3"/>
        <v>70220.539999999994</v>
      </c>
    </row>
    <row r="140" spans="1:13" s="581" customFormat="1" ht="45">
      <c r="A140" s="232" t="s">
        <v>406</v>
      </c>
      <c r="B140" s="233">
        <v>353</v>
      </c>
      <c r="C140" s="232" t="s">
        <v>410</v>
      </c>
      <c r="D140" s="232" t="s">
        <v>3292</v>
      </c>
      <c r="E140" s="233">
        <v>3530088</v>
      </c>
      <c r="F140" s="577">
        <v>9546</v>
      </c>
      <c r="G140" s="234">
        <v>37376</v>
      </c>
      <c r="H140" s="233">
        <v>1</v>
      </c>
      <c r="I140" s="578" t="s">
        <v>409</v>
      </c>
      <c r="J140" s="232" t="s">
        <v>3325</v>
      </c>
      <c r="K140" s="236">
        <v>77488.649999999994</v>
      </c>
      <c r="L140" s="579" t="s">
        <v>409</v>
      </c>
      <c r="M140" s="580">
        <f t="shared" si="3"/>
        <v>77488.649999999994</v>
      </c>
    </row>
    <row r="141" spans="1:13" s="581" customFormat="1" ht="45">
      <c r="A141" s="232" t="s">
        <v>406</v>
      </c>
      <c r="B141" s="233">
        <v>353</v>
      </c>
      <c r="C141" s="232" t="s">
        <v>410</v>
      </c>
      <c r="D141" s="232" t="s">
        <v>3292</v>
      </c>
      <c r="E141" s="233">
        <v>3530088</v>
      </c>
      <c r="F141" s="577">
        <v>9564</v>
      </c>
      <c r="G141" s="234">
        <v>37376</v>
      </c>
      <c r="H141" s="233">
        <v>1</v>
      </c>
      <c r="I141" s="578" t="s">
        <v>409</v>
      </c>
      <c r="J141" s="232" t="s">
        <v>3326</v>
      </c>
      <c r="K141" s="236">
        <v>86029.84</v>
      </c>
      <c r="L141" s="579" t="s">
        <v>409</v>
      </c>
      <c r="M141" s="580">
        <f t="shared" si="3"/>
        <v>86029.84</v>
      </c>
    </row>
    <row r="142" spans="1:13" s="581" customFormat="1" ht="30">
      <c r="A142" s="232" t="s">
        <v>406</v>
      </c>
      <c r="B142" s="233">
        <v>355</v>
      </c>
      <c r="C142" s="232" t="s">
        <v>416</v>
      </c>
      <c r="D142" s="232" t="s">
        <v>418</v>
      </c>
      <c r="E142" s="233">
        <v>3550006</v>
      </c>
      <c r="F142" s="577">
        <v>1480</v>
      </c>
      <c r="G142" s="234">
        <v>28855</v>
      </c>
      <c r="H142" s="233">
        <v>11</v>
      </c>
      <c r="I142" s="578" t="s">
        <v>409</v>
      </c>
      <c r="J142" s="232" t="s">
        <v>3327</v>
      </c>
      <c r="K142" s="236">
        <v>5471.91</v>
      </c>
      <c r="L142" s="579" t="s">
        <v>409</v>
      </c>
      <c r="M142" s="580">
        <f t="shared" si="3"/>
        <v>5471.91</v>
      </c>
    </row>
    <row r="143" spans="1:13" s="581" customFormat="1" ht="30">
      <c r="A143" s="232" t="s">
        <v>406</v>
      </c>
      <c r="B143" s="233">
        <v>355</v>
      </c>
      <c r="C143" s="232" t="s">
        <v>416</v>
      </c>
      <c r="D143" s="232" t="s">
        <v>419</v>
      </c>
      <c r="E143" s="233">
        <v>3550007</v>
      </c>
      <c r="F143" s="577">
        <v>1634</v>
      </c>
      <c r="G143" s="234">
        <v>28855</v>
      </c>
      <c r="H143" s="233">
        <v>15</v>
      </c>
      <c r="I143" s="578" t="s">
        <v>409</v>
      </c>
      <c r="J143" s="232" t="s">
        <v>3328</v>
      </c>
      <c r="K143" s="236">
        <v>9046.07</v>
      </c>
      <c r="L143" s="579" t="s">
        <v>409</v>
      </c>
      <c r="M143" s="580">
        <f t="shared" si="3"/>
        <v>9046.07</v>
      </c>
    </row>
    <row r="144" spans="1:13" s="581" customFormat="1" ht="30">
      <c r="A144" s="232" t="s">
        <v>406</v>
      </c>
      <c r="B144" s="233">
        <v>355</v>
      </c>
      <c r="C144" s="232" t="s">
        <v>416</v>
      </c>
      <c r="D144" s="232" t="s">
        <v>420</v>
      </c>
      <c r="E144" s="233">
        <v>3550008</v>
      </c>
      <c r="F144" s="577">
        <v>1765</v>
      </c>
      <c r="G144" s="234">
        <v>28855</v>
      </c>
      <c r="H144" s="233">
        <v>34</v>
      </c>
      <c r="I144" s="578" t="s">
        <v>409</v>
      </c>
      <c r="J144" s="232" t="s">
        <v>3329</v>
      </c>
      <c r="K144" s="236">
        <v>24518.62</v>
      </c>
      <c r="L144" s="579" t="s">
        <v>409</v>
      </c>
      <c r="M144" s="580">
        <f t="shared" si="3"/>
        <v>24518.62</v>
      </c>
    </row>
    <row r="145" spans="1:13" s="581" customFormat="1" ht="30">
      <c r="A145" s="232" t="s">
        <v>406</v>
      </c>
      <c r="B145" s="233">
        <v>355</v>
      </c>
      <c r="C145" s="232" t="s">
        <v>416</v>
      </c>
      <c r="D145" s="232" t="s">
        <v>421</v>
      </c>
      <c r="E145" s="233">
        <v>3550009</v>
      </c>
      <c r="F145" s="577">
        <v>1861</v>
      </c>
      <c r="G145" s="234">
        <v>28855</v>
      </c>
      <c r="H145" s="233">
        <v>77</v>
      </c>
      <c r="I145" s="578" t="s">
        <v>409</v>
      </c>
      <c r="J145" s="232" t="s">
        <v>3328</v>
      </c>
      <c r="K145" s="236">
        <v>61640.39</v>
      </c>
      <c r="L145" s="579" t="s">
        <v>409</v>
      </c>
      <c r="M145" s="580">
        <f t="shared" si="3"/>
        <v>61640.39</v>
      </c>
    </row>
    <row r="146" spans="1:13" s="581" customFormat="1" ht="30">
      <c r="A146" s="232" t="s">
        <v>406</v>
      </c>
      <c r="B146" s="233">
        <v>355</v>
      </c>
      <c r="C146" s="232" t="s">
        <v>416</v>
      </c>
      <c r="D146" s="232" t="s">
        <v>438</v>
      </c>
      <c r="E146" s="233">
        <v>3550010</v>
      </c>
      <c r="F146" s="577">
        <v>1935</v>
      </c>
      <c r="G146" s="234">
        <v>28733</v>
      </c>
      <c r="H146" s="233">
        <v>84</v>
      </c>
      <c r="I146" s="578" t="s">
        <v>409</v>
      </c>
      <c r="J146" s="232" t="s">
        <v>3327</v>
      </c>
      <c r="K146" s="236">
        <v>77460.39</v>
      </c>
      <c r="L146" s="579" t="s">
        <v>409</v>
      </c>
      <c r="M146" s="580">
        <f t="shared" si="3"/>
        <v>77460.39</v>
      </c>
    </row>
    <row r="147" spans="1:13" s="581" customFormat="1" ht="30">
      <c r="A147" s="232" t="s">
        <v>406</v>
      </c>
      <c r="B147" s="233">
        <v>355</v>
      </c>
      <c r="C147" s="232" t="s">
        <v>416</v>
      </c>
      <c r="D147" s="232" t="s">
        <v>459</v>
      </c>
      <c r="E147" s="233">
        <v>3550011</v>
      </c>
      <c r="F147" s="577">
        <v>1974</v>
      </c>
      <c r="G147" s="234">
        <v>28855</v>
      </c>
      <c r="H147" s="233">
        <v>25</v>
      </c>
      <c r="I147" s="578" t="s">
        <v>409</v>
      </c>
      <c r="J147" s="232" t="s">
        <v>3327</v>
      </c>
      <c r="K147" s="236">
        <v>26673.31</v>
      </c>
      <c r="L147" s="579" t="s">
        <v>409</v>
      </c>
      <c r="M147" s="580">
        <f t="shared" si="3"/>
        <v>26673.31</v>
      </c>
    </row>
    <row r="148" spans="1:13" s="581" customFormat="1" ht="30">
      <c r="A148" s="232" t="s">
        <v>406</v>
      </c>
      <c r="B148" s="233">
        <v>355</v>
      </c>
      <c r="C148" s="232" t="s">
        <v>416</v>
      </c>
      <c r="D148" s="232" t="s">
        <v>465</v>
      </c>
      <c r="E148" s="233">
        <v>3550012</v>
      </c>
      <c r="F148" s="577">
        <v>1989</v>
      </c>
      <c r="G148" s="234">
        <v>28855</v>
      </c>
      <c r="H148" s="233">
        <v>21</v>
      </c>
      <c r="I148" s="578" t="s">
        <v>409</v>
      </c>
      <c r="J148" s="232" t="s">
        <v>3328</v>
      </c>
      <c r="K148" s="236">
        <v>25816.43</v>
      </c>
      <c r="L148" s="579" t="s">
        <v>409</v>
      </c>
      <c r="M148" s="580">
        <f t="shared" si="3"/>
        <v>25816.43</v>
      </c>
    </row>
    <row r="149" spans="1:13" s="581" customFormat="1" ht="30">
      <c r="A149" s="232" t="s">
        <v>406</v>
      </c>
      <c r="B149" s="233">
        <v>355</v>
      </c>
      <c r="C149" s="232" t="s">
        <v>416</v>
      </c>
      <c r="D149" s="232" t="s">
        <v>460</v>
      </c>
      <c r="E149" s="233">
        <v>3550013</v>
      </c>
      <c r="F149" s="577">
        <v>1993</v>
      </c>
      <c r="G149" s="234">
        <v>28855</v>
      </c>
      <c r="H149" s="233">
        <v>11</v>
      </c>
      <c r="I149" s="578" t="s">
        <v>409</v>
      </c>
      <c r="J149" s="232" t="s">
        <v>3328</v>
      </c>
      <c r="K149" s="236">
        <v>14294.41</v>
      </c>
      <c r="L149" s="579" t="s">
        <v>409</v>
      </c>
      <c r="M149" s="580">
        <f t="shared" si="3"/>
        <v>14294.41</v>
      </c>
    </row>
    <row r="150" spans="1:13" s="581" customFormat="1" ht="30">
      <c r="A150" s="232" t="s">
        <v>406</v>
      </c>
      <c r="B150" s="233">
        <v>355</v>
      </c>
      <c r="C150" s="232" t="s">
        <v>416</v>
      </c>
      <c r="D150" s="232" t="s">
        <v>2515</v>
      </c>
      <c r="E150" s="233">
        <v>3550014</v>
      </c>
      <c r="F150" s="577">
        <v>1996</v>
      </c>
      <c r="G150" s="234">
        <v>28855</v>
      </c>
      <c r="H150" s="233">
        <v>3</v>
      </c>
      <c r="I150" s="578" t="s">
        <v>409</v>
      </c>
      <c r="J150" s="232" t="s">
        <v>3328</v>
      </c>
      <c r="K150" s="236">
        <v>4469.1099999999997</v>
      </c>
      <c r="L150" s="579" t="s">
        <v>409</v>
      </c>
      <c r="M150" s="580">
        <f t="shared" si="3"/>
        <v>4469.1099999999997</v>
      </c>
    </row>
    <row r="151" spans="1:13" s="581" customFormat="1" ht="30">
      <c r="A151" s="232" t="s">
        <v>406</v>
      </c>
      <c r="B151" s="233">
        <v>355</v>
      </c>
      <c r="C151" s="232" t="s">
        <v>416</v>
      </c>
      <c r="D151" s="232" t="s">
        <v>2181</v>
      </c>
      <c r="E151" s="233">
        <v>3550015</v>
      </c>
      <c r="F151" s="577">
        <v>1998</v>
      </c>
      <c r="G151" s="234">
        <v>28855</v>
      </c>
      <c r="H151" s="233">
        <v>1</v>
      </c>
      <c r="I151" s="578" t="s">
        <v>409</v>
      </c>
      <c r="J151" s="232" t="s">
        <v>3328</v>
      </c>
      <c r="K151" s="236">
        <v>1555.83</v>
      </c>
      <c r="L151" s="579" t="s">
        <v>409</v>
      </c>
      <c r="M151" s="580">
        <f t="shared" si="3"/>
        <v>1555.83</v>
      </c>
    </row>
    <row r="152" spans="1:13" s="581" customFormat="1" ht="30">
      <c r="A152" s="232" t="s">
        <v>406</v>
      </c>
      <c r="B152" s="233">
        <v>355</v>
      </c>
      <c r="C152" s="232" t="s">
        <v>416</v>
      </c>
      <c r="D152" s="232" t="s">
        <v>2516</v>
      </c>
      <c r="E152" s="233">
        <v>3550016</v>
      </c>
      <c r="F152" s="577">
        <v>2002</v>
      </c>
      <c r="G152" s="234">
        <v>28855</v>
      </c>
      <c r="H152" s="233">
        <v>2</v>
      </c>
      <c r="I152" s="578" t="s">
        <v>409</v>
      </c>
      <c r="J152" s="232" t="s">
        <v>3330</v>
      </c>
      <c r="K152" s="236">
        <v>3620.27</v>
      </c>
      <c r="L152" s="579" t="s">
        <v>409</v>
      </c>
      <c r="M152" s="580">
        <f t="shared" si="3"/>
        <v>3620.27</v>
      </c>
    </row>
    <row r="153" spans="1:13" s="581" customFormat="1" ht="30">
      <c r="A153" s="232" t="s">
        <v>406</v>
      </c>
      <c r="B153" s="233">
        <v>355</v>
      </c>
      <c r="C153" s="232" t="s">
        <v>416</v>
      </c>
      <c r="D153" s="232" t="s">
        <v>422</v>
      </c>
      <c r="E153" s="233">
        <v>3550018</v>
      </c>
      <c r="F153" s="577">
        <v>2078</v>
      </c>
      <c r="G153" s="234">
        <v>28855</v>
      </c>
      <c r="H153" s="233">
        <v>116</v>
      </c>
      <c r="I153" s="578" t="s">
        <v>409</v>
      </c>
      <c r="J153" s="232" t="s">
        <v>3328</v>
      </c>
      <c r="K153" s="236">
        <v>41734.19</v>
      </c>
      <c r="L153" s="579" t="s">
        <v>409</v>
      </c>
      <c r="M153" s="580">
        <f t="shared" si="3"/>
        <v>41734.19</v>
      </c>
    </row>
    <row r="154" spans="1:13" s="581" customFormat="1" ht="30">
      <c r="A154" s="232" t="s">
        <v>406</v>
      </c>
      <c r="B154" s="233">
        <v>355</v>
      </c>
      <c r="C154" s="232" t="s">
        <v>416</v>
      </c>
      <c r="D154" s="232" t="s">
        <v>3331</v>
      </c>
      <c r="E154" s="233">
        <v>3550021</v>
      </c>
      <c r="F154" s="577">
        <v>2413</v>
      </c>
      <c r="G154" s="234">
        <v>28855</v>
      </c>
      <c r="H154" s="233">
        <v>12</v>
      </c>
      <c r="I154" s="578" t="s">
        <v>409</v>
      </c>
      <c r="J154" s="232" t="s">
        <v>3328</v>
      </c>
      <c r="K154" s="236">
        <v>5585.92</v>
      </c>
      <c r="L154" s="579" t="s">
        <v>409</v>
      </c>
      <c r="M154" s="580">
        <f t="shared" si="3"/>
        <v>5585.92</v>
      </c>
    </row>
    <row r="155" spans="1:13" s="581" customFormat="1" ht="30">
      <c r="A155" s="232" t="s">
        <v>406</v>
      </c>
      <c r="B155" s="233">
        <v>355</v>
      </c>
      <c r="C155" s="232" t="s">
        <v>416</v>
      </c>
      <c r="D155" s="232" t="s">
        <v>3332</v>
      </c>
      <c r="E155" s="233">
        <v>3550022</v>
      </c>
      <c r="F155" s="577">
        <v>2414</v>
      </c>
      <c r="G155" s="234">
        <v>28855</v>
      </c>
      <c r="H155" s="233">
        <v>40</v>
      </c>
      <c r="I155" s="578" t="s">
        <v>409</v>
      </c>
      <c r="J155" s="232" t="s">
        <v>3328</v>
      </c>
      <c r="K155" s="236">
        <v>18949.96</v>
      </c>
      <c r="L155" s="579" t="s">
        <v>409</v>
      </c>
      <c r="M155" s="580">
        <f t="shared" si="3"/>
        <v>18949.96</v>
      </c>
    </row>
    <row r="156" spans="1:13" s="581" customFormat="1" ht="30">
      <c r="A156" s="232" t="s">
        <v>406</v>
      </c>
      <c r="B156" s="233">
        <v>355</v>
      </c>
      <c r="C156" s="232" t="s">
        <v>416</v>
      </c>
      <c r="D156" s="232" t="s">
        <v>3333</v>
      </c>
      <c r="E156" s="233">
        <v>3550023</v>
      </c>
      <c r="F156" s="577">
        <v>2415</v>
      </c>
      <c r="G156" s="234">
        <v>28855</v>
      </c>
      <c r="H156" s="233">
        <v>4</v>
      </c>
      <c r="I156" s="578" t="s">
        <v>409</v>
      </c>
      <c r="J156" s="232" t="s">
        <v>3328</v>
      </c>
      <c r="K156" s="236">
        <v>4865.75</v>
      </c>
      <c r="L156" s="579" t="s">
        <v>409</v>
      </c>
      <c r="M156" s="580">
        <f t="shared" si="3"/>
        <v>4865.75</v>
      </c>
    </row>
    <row r="157" spans="1:13" s="581" customFormat="1" ht="30">
      <c r="A157" s="232" t="s">
        <v>406</v>
      </c>
      <c r="B157" s="233">
        <v>355</v>
      </c>
      <c r="C157" s="232" t="s">
        <v>416</v>
      </c>
      <c r="D157" s="232" t="s">
        <v>2276</v>
      </c>
      <c r="E157" s="233">
        <v>3550025</v>
      </c>
      <c r="F157" s="577">
        <v>2417</v>
      </c>
      <c r="G157" s="234">
        <v>28855</v>
      </c>
      <c r="H157" s="233">
        <v>136</v>
      </c>
      <c r="I157" s="578" t="s">
        <v>409</v>
      </c>
      <c r="J157" s="232" t="s">
        <v>3328</v>
      </c>
      <c r="K157" s="236">
        <v>46866.38</v>
      </c>
      <c r="L157" s="579" t="s">
        <v>409</v>
      </c>
      <c r="M157" s="580">
        <f t="shared" si="3"/>
        <v>46866.38</v>
      </c>
    </row>
    <row r="158" spans="1:13" s="581" customFormat="1" ht="45">
      <c r="A158" s="232" t="s">
        <v>406</v>
      </c>
      <c r="B158" s="233">
        <v>355</v>
      </c>
      <c r="C158" s="232" t="s">
        <v>416</v>
      </c>
      <c r="D158" s="232" t="s">
        <v>3334</v>
      </c>
      <c r="E158" s="233">
        <v>3550029</v>
      </c>
      <c r="F158" s="577">
        <v>8014</v>
      </c>
      <c r="G158" s="234">
        <v>35795</v>
      </c>
      <c r="H158" s="233">
        <v>6</v>
      </c>
      <c r="I158" s="578" t="s">
        <v>409</v>
      </c>
      <c r="J158" s="232" t="s">
        <v>3335</v>
      </c>
      <c r="K158" s="236">
        <v>3.8</v>
      </c>
      <c r="L158" s="579" t="s">
        <v>409</v>
      </c>
      <c r="M158" s="580">
        <f t="shared" si="3"/>
        <v>3.8</v>
      </c>
    </row>
    <row r="159" spans="1:13" s="581" customFormat="1" ht="45">
      <c r="A159" s="232" t="s">
        <v>406</v>
      </c>
      <c r="B159" s="233">
        <v>355</v>
      </c>
      <c r="C159" s="232" t="s">
        <v>416</v>
      </c>
      <c r="D159" s="232" t="s">
        <v>3334</v>
      </c>
      <c r="E159" s="233">
        <v>3550029</v>
      </c>
      <c r="F159" s="577">
        <v>8017</v>
      </c>
      <c r="G159" s="234">
        <v>35795</v>
      </c>
      <c r="H159" s="233">
        <v>6</v>
      </c>
      <c r="I159" s="578" t="s">
        <v>409</v>
      </c>
      <c r="J159" s="232" t="s">
        <v>3336</v>
      </c>
      <c r="K159" s="236">
        <v>7.31</v>
      </c>
      <c r="L159" s="579" t="s">
        <v>409</v>
      </c>
      <c r="M159" s="580">
        <f t="shared" si="3"/>
        <v>7.31</v>
      </c>
    </row>
    <row r="160" spans="1:13" s="581" customFormat="1" ht="45">
      <c r="A160" s="232" t="s">
        <v>406</v>
      </c>
      <c r="B160" s="233">
        <v>355</v>
      </c>
      <c r="C160" s="232" t="s">
        <v>416</v>
      </c>
      <c r="D160" s="232" t="s">
        <v>3334</v>
      </c>
      <c r="E160" s="233">
        <v>3550029</v>
      </c>
      <c r="F160" s="577">
        <v>8015</v>
      </c>
      <c r="G160" s="234">
        <v>35795</v>
      </c>
      <c r="H160" s="233">
        <v>6</v>
      </c>
      <c r="I160" s="578" t="s">
        <v>409</v>
      </c>
      <c r="J160" s="232" t="s">
        <v>3337</v>
      </c>
      <c r="K160" s="236">
        <v>7.8</v>
      </c>
      <c r="L160" s="579" t="s">
        <v>409</v>
      </c>
      <c r="M160" s="580">
        <f t="shared" si="3"/>
        <v>7.8</v>
      </c>
    </row>
    <row r="161" spans="1:13" s="581" customFormat="1" ht="45">
      <c r="A161" s="232" t="s">
        <v>406</v>
      </c>
      <c r="B161" s="233">
        <v>355</v>
      </c>
      <c r="C161" s="232" t="s">
        <v>416</v>
      </c>
      <c r="D161" s="232" t="s">
        <v>3334</v>
      </c>
      <c r="E161" s="233">
        <v>3550029</v>
      </c>
      <c r="F161" s="577">
        <v>8016</v>
      </c>
      <c r="G161" s="234">
        <v>35795</v>
      </c>
      <c r="H161" s="233">
        <v>6</v>
      </c>
      <c r="I161" s="578" t="s">
        <v>409</v>
      </c>
      <c r="J161" s="232" t="s">
        <v>3338</v>
      </c>
      <c r="K161" s="236">
        <v>12.44</v>
      </c>
      <c r="L161" s="579" t="s">
        <v>409</v>
      </c>
      <c r="M161" s="580">
        <f t="shared" si="3"/>
        <v>12.44</v>
      </c>
    </row>
    <row r="162" spans="1:13" s="581" customFormat="1" ht="45">
      <c r="A162" s="232" t="s">
        <v>406</v>
      </c>
      <c r="B162" s="233">
        <v>355</v>
      </c>
      <c r="C162" s="232" t="s">
        <v>416</v>
      </c>
      <c r="D162" s="232" t="s">
        <v>3334</v>
      </c>
      <c r="E162" s="233">
        <v>3550029</v>
      </c>
      <c r="F162" s="577">
        <v>8021</v>
      </c>
      <c r="G162" s="234">
        <v>35795</v>
      </c>
      <c r="H162" s="233">
        <v>6</v>
      </c>
      <c r="I162" s="578" t="s">
        <v>409</v>
      </c>
      <c r="J162" s="232" t="s">
        <v>3339</v>
      </c>
      <c r="K162" s="236">
        <v>17.04</v>
      </c>
      <c r="L162" s="579" t="s">
        <v>409</v>
      </c>
      <c r="M162" s="580">
        <f t="shared" si="3"/>
        <v>17.04</v>
      </c>
    </row>
    <row r="163" spans="1:13" s="581" customFormat="1" ht="45">
      <c r="A163" s="232" t="s">
        <v>406</v>
      </c>
      <c r="B163" s="233">
        <v>355</v>
      </c>
      <c r="C163" s="232" t="s">
        <v>416</v>
      </c>
      <c r="D163" s="232" t="s">
        <v>3334</v>
      </c>
      <c r="E163" s="233">
        <v>3550029</v>
      </c>
      <c r="F163" s="577">
        <v>8034</v>
      </c>
      <c r="G163" s="234">
        <v>35795</v>
      </c>
      <c r="H163" s="233">
        <v>6</v>
      </c>
      <c r="I163" s="578" t="s">
        <v>409</v>
      </c>
      <c r="J163" s="232" t="s">
        <v>3340</v>
      </c>
      <c r="K163" s="236">
        <v>17.48</v>
      </c>
      <c r="L163" s="579" t="s">
        <v>409</v>
      </c>
      <c r="M163" s="580">
        <f t="shared" si="3"/>
        <v>17.48</v>
      </c>
    </row>
    <row r="164" spans="1:13" s="581" customFormat="1" ht="45">
      <c r="A164" s="232" t="s">
        <v>406</v>
      </c>
      <c r="B164" s="233">
        <v>355</v>
      </c>
      <c r="C164" s="232" t="s">
        <v>416</v>
      </c>
      <c r="D164" s="232" t="s">
        <v>3334</v>
      </c>
      <c r="E164" s="233">
        <v>3550029</v>
      </c>
      <c r="F164" s="577">
        <v>8013</v>
      </c>
      <c r="G164" s="234">
        <v>35795</v>
      </c>
      <c r="H164" s="233">
        <v>2</v>
      </c>
      <c r="I164" s="578" t="s">
        <v>409</v>
      </c>
      <c r="J164" s="232" t="s">
        <v>3341</v>
      </c>
      <c r="K164" s="236">
        <v>22.77</v>
      </c>
      <c r="L164" s="579" t="s">
        <v>409</v>
      </c>
      <c r="M164" s="580">
        <f t="shared" si="3"/>
        <v>22.77</v>
      </c>
    </row>
    <row r="165" spans="1:13" s="581" customFormat="1" ht="45">
      <c r="A165" s="232" t="s">
        <v>406</v>
      </c>
      <c r="B165" s="233">
        <v>355</v>
      </c>
      <c r="C165" s="232" t="s">
        <v>416</v>
      </c>
      <c r="D165" s="232" t="s">
        <v>3334</v>
      </c>
      <c r="E165" s="233">
        <v>3550029</v>
      </c>
      <c r="F165" s="577">
        <v>8027</v>
      </c>
      <c r="G165" s="234">
        <v>35795</v>
      </c>
      <c r="H165" s="233">
        <v>12</v>
      </c>
      <c r="I165" s="578" t="s">
        <v>409</v>
      </c>
      <c r="J165" s="232" t="s">
        <v>3342</v>
      </c>
      <c r="K165" s="236">
        <v>35.42</v>
      </c>
      <c r="L165" s="579" t="s">
        <v>409</v>
      </c>
      <c r="M165" s="580">
        <f t="shared" si="3"/>
        <v>35.42</v>
      </c>
    </row>
    <row r="166" spans="1:13" s="581" customFormat="1" ht="45">
      <c r="A166" s="232" t="s">
        <v>406</v>
      </c>
      <c r="B166" s="233">
        <v>355</v>
      </c>
      <c r="C166" s="232" t="s">
        <v>416</v>
      </c>
      <c r="D166" s="232" t="s">
        <v>3334</v>
      </c>
      <c r="E166" s="233">
        <v>3550029</v>
      </c>
      <c r="F166" s="577">
        <v>8032</v>
      </c>
      <c r="G166" s="234">
        <v>35795</v>
      </c>
      <c r="H166" s="233">
        <v>12</v>
      </c>
      <c r="I166" s="578" t="s">
        <v>409</v>
      </c>
      <c r="J166" s="232" t="s">
        <v>3343</v>
      </c>
      <c r="K166" s="236">
        <v>41.97</v>
      </c>
      <c r="L166" s="579" t="s">
        <v>409</v>
      </c>
      <c r="M166" s="580">
        <f t="shared" si="3"/>
        <v>41.97</v>
      </c>
    </row>
    <row r="167" spans="1:13" s="581" customFormat="1" ht="45">
      <c r="A167" s="232" t="s">
        <v>406</v>
      </c>
      <c r="B167" s="233">
        <v>355</v>
      </c>
      <c r="C167" s="232" t="s">
        <v>416</v>
      </c>
      <c r="D167" s="232" t="s">
        <v>3334</v>
      </c>
      <c r="E167" s="233">
        <v>3550029</v>
      </c>
      <c r="F167" s="577">
        <v>8025</v>
      </c>
      <c r="G167" s="234">
        <v>35795</v>
      </c>
      <c r="H167" s="233">
        <v>6</v>
      </c>
      <c r="I167" s="578" t="s">
        <v>409</v>
      </c>
      <c r="J167" s="232" t="s">
        <v>3344</v>
      </c>
      <c r="K167" s="236">
        <v>55.17</v>
      </c>
      <c r="L167" s="579" t="s">
        <v>409</v>
      </c>
      <c r="M167" s="580">
        <f t="shared" si="3"/>
        <v>55.17</v>
      </c>
    </row>
    <row r="168" spans="1:13" s="581" customFormat="1" ht="45">
      <c r="A168" s="232" t="s">
        <v>406</v>
      </c>
      <c r="B168" s="233">
        <v>355</v>
      </c>
      <c r="C168" s="232" t="s">
        <v>416</v>
      </c>
      <c r="D168" s="232" t="s">
        <v>3334</v>
      </c>
      <c r="E168" s="233">
        <v>3550029</v>
      </c>
      <c r="F168" s="577">
        <v>8029</v>
      </c>
      <c r="G168" s="234">
        <v>35795</v>
      </c>
      <c r="H168" s="233">
        <v>4</v>
      </c>
      <c r="I168" s="578" t="s">
        <v>409</v>
      </c>
      <c r="J168" s="232" t="s">
        <v>3345</v>
      </c>
      <c r="K168" s="236">
        <v>63.79</v>
      </c>
      <c r="L168" s="579" t="s">
        <v>409</v>
      </c>
      <c r="M168" s="580">
        <f t="shared" si="3"/>
        <v>63.79</v>
      </c>
    </row>
    <row r="169" spans="1:13" s="581" customFormat="1" ht="45">
      <c r="A169" s="232" t="s">
        <v>406</v>
      </c>
      <c r="B169" s="233">
        <v>355</v>
      </c>
      <c r="C169" s="232" t="s">
        <v>416</v>
      </c>
      <c r="D169" s="232" t="s">
        <v>3334</v>
      </c>
      <c r="E169" s="233">
        <v>3550029</v>
      </c>
      <c r="F169" s="577">
        <v>8030</v>
      </c>
      <c r="G169" s="234">
        <v>35795</v>
      </c>
      <c r="H169" s="233">
        <v>4</v>
      </c>
      <c r="I169" s="578" t="s">
        <v>409</v>
      </c>
      <c r="J169" s="232" t="s">
        <v>3346</v>
      </c>
      <c r="K169" s="236">
        <v>64.459999999999994</v>
      </c>
      <c r="L169" s="579" t="s">
        <v>409</v>
      </c>
      <c r="M169" s="580">
        <f t="shared" si="3"/>
        <v>64.459999999999994</v>
      </c>
    </row>
    <row r="170" spans="1:13" s="581" customFormat="1" ht="45">
      <c r="A170" s="232" t="s">
        <v>406</v>
      </c>
      <c r="B170" s="233">
        <v>355</v>
      </c>
      <c r="C170" s="232" t="s">
        <v>416</v>
      </c>
      <c r="D170" s="232" t="s">
        <v>3334</v>
      </c>
      <c r="E170" s="233">
        <v>3550029</v>
      </c>
      <c r="F170" s="577">
        <v>8026</v>
      </c>
      <c r="G170" s="234">
        <v>35795</v>
      </c>
      <c r="H170" s="233">
        <v>6</v>
      </c>
      <c r="I170" s="578" t="s">
        <v>409</v>
      </c>
      <c r="J170" s="232" t="s">
        <v>3347</v>
      </c>
      <c r="K170" s="236">
        <v>64.790000000000006</v>
      </c>
      <c r="L170" s="579" t="s">
        <v>409</v>
      </c>
      <c r="M170" s="580">
        <f t="shared" si="3"/>
        <v>64.790000000000006</v>
      </c>
    </row>
    <row r="171" spans="1:13" s="581" customFormat="1" ht="45">
      <c r="A171" s="232" t="s">
        <v>406</v>
      </c>
      <c r="B171" s="233">
        <v>355</v>
      </c>
      <c r="C171" s="232" t="s">
        <v>416</v>
      </c>
      <c r="D171" s="232" t="s">
        <v>3334</v>
      </c>
      <c r="E171" s="233">
        <v>3550029</v>
      </c>
      <c r="F171" s="577">
        <v>8012</v>
      </c>
      <c r="G171" s="234">
        <v>35795</v>
      </c>
      <c r="H171" s="233">
        <v>4</v>
      </c>
      <c r="I171" s="578" t="s">
        <v>409</v>
      </c>
      <c r="J171" s="232" t="s">
        <v>3348</v>
      </c>
      <c r="K171" s="236">
        <v>72.19</v>
      </c>
      <c r="L171" s="579" t="s">
        <v>409</v>
      </c>
      <c r="M171" s="580">
        <f t="shared" si="3"/>
        <v>72.19</v>
      </c>
    </row>
    <row r="172" spans="1:13" s="581" customFormat="1" ht="45">
      <c r="A172" s="232" t="s">
        <v>406</v>
      </c>
      <c r="B172" s="233">
        <v>355</v>
      </c>
      <c r="C172" s="232" t="s">
        <v>416</v>
      </c>
      <c r="D172" s="232" t="s">
        <v>3334</v>
      </c>
      <c r="E172" s="233">
        <v>3550029</v>
      </c>
      <c r="F172" s="577">
        <v>8024</v>
      </c>
      <c r="G172" s="234">
        <v>35795</v>
      </c>
      <c r="H172" s="233">
        <v>8</v>
      </c>
      <c r="I172" s="578" t="s">
        <v>409</v>
      </c>
      <c r="J172" s="232" t="s">
        <v>3349</v>
      </c>
      <c r="K172" s="236">
        <v>77.66</v>
      </c>
      <c r="L172" s="579" t="s">
        <v>409</v>
      </c>
      <c r="M172" s="580">
        <f t="shared" si="3"/>
        <v>77.66</v>
      </c>
    </row>
    <row r="173" spans="1:13" s="581" customFormat="1" ht="45">
      <c r="A173" s="232" t="s">
        <v>406</v>
      </c>
      <c r="B173" s="233">
        <v>355</v>
      </c>
      <c r="C173" s="232" t="s">
        <v>416</v>
      </c>
      <c r="D173" s="232" t="s">
        <v>3334</v>
      </c>
      <c r="E173" s="233">
        <v>3550029</v>
      </c>
      <c r="F173" s="577">
        <v>8018</v>
      </c>
      <c r="G173" s="234">
        <v>35795</v>
      </c>
      <c r="H173" s="233">
        <v>108</v>
      </c>
      <c r="I173" s="578" t="s">
        <v>409</v>
      </c>
      <c r="J173" s="232" t="s">
        <v>3350</v>
      </c>
      <c r="K173" s="236">
        <v>82.03</v>
      </c>
      <c r="L173" s="579" t="s">
        <v>409</v>
      </c>
      <c r="M173" s="580">
        <f t="shared" si="3"/>
        <v>82.03</v>
      </c>
    </row>
    <row r="174" spans="1:13" s="581" customFormat="1" ht="45">
      <c r="A174" s="232" t="s">
        <v>406</v>
      </c>
      <c r="B174" s="233">
        <v>355</v>
      </c>
      <c r="C174" s="232" t="s">
        <v>416</v>
      </c>
      <c r="D174" s="232" t="s">
        <v>3334</v>
      </c>
      <c r="E174" s="233">
        <v>3550029</v>
      </c>
      <c r="F174" s="577">
        <v>8023</v>
      </c>
      <c r="G174" s="234">
        <v>35795</v>
      </c>
      <c r="H174" s="233">
        <v>12</v>
      </c>
      <c r="I174" s="578" t="s">
        <v>409</v>
      </c>
      <c r="J174" s="232" t="s">
        <v>3351</v>
      </c>
      <c r="K174" s="236">
        <v>99.03</v>
      </c>
      <c r="L174" s="579" t="s">
        <v>409</v>
      </c>
      <c r="M174" s="580">
        <f t="shared" si="3"/>
        <v>99.03</v>
      </c>
    </row>
    <row r="175" spans="1:13" s="581" customFormat="1" ht="45">
      <c r="A175" s="232" t="s">
        <v>406</v>
      </c>
      <c r="B175" s="233">
        <v>355</v>
      </c>
      <c r="C175" s="232" t="s">
        <v>416</v>
      </c>
      <c r="D175" s="232" t="s">
        <v>3334</v>
      </c>
      <c r="E175" s="233">
        <v>3550029</v>
      </c>
      <c r="F175" s="577">
        <v>8033</v>
      </c>
      <c r="G175" s="234">
        <v>35795</v>
      </c>
      <c r="H175" s="233">
        <v>12</v>
      </c>
      <c r="I175" s="578" t="s">
        <v>409</v>
      </c>
      <c r="J175" s="232" t="s">
        <v>3352</v>
      </c>
      <c r="K175" s="236">
        <v>110.59</v>
      </c>
      <c r="L175" s="579" t="s">
        <v>409</v>
      </c>
      <c r="M175" s="580">
        <f t="shared" si="3"/>
        <v>110.59</v>
      </c>
    </row>
    <row r="176" spans="1:13" s="581" customFormat="1" ht="45">
      <c r="A176" s="232" t="s">
        <v>406</v>
      </c>
      <c r="B176" s="233">
        <v>355</v>
      </c>
      <c r="C176" s="232" t="s">
        <v>416</v>
      </c>
      <c r="D176" s="232" t="s">
        <v>3334</v>
      </c>
      <c r="E176" s="233">
        <v>3550029</v>
      </c>
      <c r="F176" s="577">
        <v>8022</v>
      </c>
      <c r="G176" s="234">
        <v>35795</v>
      </c>
      <c r="H176" s="233">
        <v>16</v>
      </c>
      <c r="I176" s="578" t="s">
        <v>409</v>
      </c>
      <c r="J176" s="232" t="s">
        <v>3353</v>
      </c>
      <c r="K176" s="236">
        <v>119.41</v>
      </c>
      <c r="L176" s="579" t="s">
        <v>409</v>
      </c>
      <c r="M176" s="580">
        <f t="shared" si="3"/>
        <v>119.41</v>
      </c>
    </row>
    <row r="177" spans="1:13" s="581" customFormat="1" ht="45">
      <c r="A177" s="232" t="s">
        <v>406</v>
      </c>
      <c r="B177" s="233">
        <v>355</v>
      </c>
      <c r="C177" s="232" t="s">
        <v>416</v>
      </c>
      <c r="D177" s="232" t="s">
        <v>3334</v>
      </c>
      <c r="E177" s="233">
        <v>3550029</v>
      </c>
      <c r="F177" s="577">
        <v>8019</v>
      </c>
      <c r="G177" s="234">
        <v>35795</v>
      </c>
      <c r="H177" s="233">
        <v>50</v>
      </c>
      <c r="I177" s="578" t="s">
        <v>409</v>
      </c>
      <c r="J177" s="232" t="s">
        <v>3354</v>
      </c>
      <c r="K177" s="236">
        <v>141.47999999999999</v>
      </c>
      <c r="L177" s="579" t="s">
        <v>409</v>
      </c>
      <c r="M177" s="580">
        <f t="shared" si="3"/>
        <v>141.47999999999999</v>
      </c>
    </row>
    <row r="178" spans="1:13" s="581" customFormat="1" ht="45">
      <c r="A178" s="232" t="s">
        <v>406</v>
      </c>
      <c r="B178" s="233">
        <v>355</v>
      </c>
      <c r="C178" s="232" t="s">
        <v>416</v>
      </c>
      <c r="D178" s="232" t="s">
        <v>3334</v>
      </c>
      <c r="E178" s="233">
        <v>3550029</v>
      </c>
      <c r="F178" s="577">
        <v>8020</v>
      </c>
      <c r="G178" s="234">
        <v>35795</v>
      </c>
      <c r="H178" s="233">
        <v>24</v>
      </c>
      <c r="I178" s="578" t="s">
        <v>409</v>
      </c>
      <c r="J178" s="232" t="s">
        <v>3355</v>
      </c>
      <c r="K178" s="236">
        <v>264.14</v>
      </c>
      <c r="L178" s="579" t="s">
        <v>409</v>
      </c>
      <c r="M178" s="580">
        <f t="shared" si="3"/>
        <v>264.14</v>
      </c>
    </row>
    <row r="179" spans="1:13" s="581" customFormat="1" ht="45">
      <c r="A179" s="232" t="s">
        <v>406</v>
      </c>
      <c r="B179" s="233">
        <v>355</v>
      </c>
      <c r="C179" s="232" t="s">
        <v>416</v>
      </c>
      <c r="D179" s="232" t="s">
        <v>3334</v>
      </c>
      <c r="E179" s="233">
        <v>3550029</v>
      </c>
      <c r="F179" s="577">
        <v>8028</v>
      </c>
      <c r="G179" s="234">
        <v>35795</v>
      </c>
      <c r="H179" s="233">
        <v>24</v>
      </c>
      <c r="I179" s="578" t="s">
        <v>409</v>
      </c>
      <c r="J179" s="232" t="s">
        <v>3356</v>
      </c>
      <c r="K179" s="236">
        <v>284.02</v>
      </c>
      <c r="L179" s="579" t="s">
        <v>409</v>
      </c>
      <c r="M179" s="580">
        <f t="shared" si="3"/>
        <v>284.02</v>
      </c>
    </row>
    <row r="180" spans="1:13" s="581" customFormat="1" ht="45">
      <c r="A180" s="232" t="s">
        <v>406</v>
      </c>
      <c r="B180" s="233">
        <v>355</v>
      </c>
      <c r="C180" s="232" t="s">
        <v>416</v>
      </c>
      <c r="D180" s="232" t="s">
        <v>3334</v>
      </c>
      <c r="E180" s="233">
        <v>3550029</v>
      </c>
      <c r="F180" s="577">
        <v>8010</v>
      </c>
      <c r="G180" s="234">
        <v>35795</v>
      </c>
      <c r="H180" s="233">
        <v>12</v>
      </c>
      <c r="I180" s="578" t="s">
        <v>409</v>
      </c>
      <c r="J180" s="232" t="s">
        <v>3357</v>
      </c>
      <c r="K180" s="236">
        <v>420.17</v>
      </c>
      <c r="L180" s="579" t="s">
        <v>409</v>
      </c>
      <c r="M180" s="580">
        <f t="shared" si="3"/>
        <v>420.17</v>
      </c>
    </row>
    <row r="181" spans="1:13" s="581" customFormat="1" ht="45">
      <c r="A181" s="232" t="s">
        <v>406</v>
      </c>
      <c r="B181" s="233">
        <v>355</v>
      </c>
      <c r="C181" s="232" t="s">
        <v>416</v>
      </c>
      <c r="D181" s="232" t="s">
        <v>3334</v>
      </c>
      <c r="E181" s="233">
        <v>3550029</v>
      </c>
      <c r="F181" s="577">
        <v>8011</v>
      </c>
      <c r="G181" s="234">
        <v>35795</v>
      </c>
      <c r="H181" s="233">
        <v>12</v>
      </c>
      <c r="I181" s="578" t="s">
        <v>409</v>
      </c>
      <c r="J181" s="232" t="s">
        <v>3358</v>
      </c>
      <c r="K181" s="236">
        <v>547.16999999999996</v>
      </c>
      <c r="L181" s="579" t="s">
        <v>409</v>
      </c>
      <c r="M181" s="580">
        <f t="shared" si="3"/>
        <v>547.16999999999996</v>
      </c>
    </row>
    <row r="182" spans="1:13" s="581" customFormat="1" ht="45">
      <c r="A182" s="232" t="s">
        <v>406</v>
      </c>
      <c r="B182" s="233">
        <v>355</v>
      </c>
      <c r="C182" s="232" t="s">
        <v>416</v>
      </c>
      <c r="D182" s="232" t="s">
        <v>3334</v>
      </c>
      <c r="E182" s="233">
        <v>3550029</v>
      </c>
      <c r="F182" s="577">
        <v>8031</v>
      </c>
      <c r="G182" s="234">
        <v>35795</v>
      </c>
      <c r="H182" s="233">
        <v>6</v>
      </c>
      <c r="I182" s="578" t="s">
        <v>409</v>
      </c>
      <c r="J182" s="232" t="s">
        <v>434</v>
      </c>
      <c r="K182" s="236">
        <v>708.48</v>
      </c>
      <c r="L182" s="579" t="s">
        <v>409</v>
      </c>
      <c r="M182" s="580">
        <f t="shared" si="3"/>
        <v>708.48</v>
      </c>
    </row>
    <row r="183" spans="1:13" s="581" customFormat="1" ht="45">
      <c r="A183" s="232" t="s">
        <v>406</v>
      </c>
      <c r="B183" s="233">
        <v>355</v>
      </c>
      <c r="C183" s="232" t="s">
        <v>416</v>
      </c>
      <c r="D183" s="232" t="s">
        <v>3334</v>
      </c>
      <c r="E183" s="233">
        <v>3550029</v>
      </c>
      <c r="F183" s="577">
        <v>8008</v>
      </c>
      <c r="G183" s="234">
        <v>35795</v>
      </c>
      <c r="H183" s="233">
        <v>2</v>
      </c>
      <c r="I183" s="578" t="s">
        <v>409</v>
      </c>
      <c r="J183" s="232" t="s">
        <v>3359</v>
      </c>
      <c r="K183" s="236">
        <v>5866.98</v>
      </c>
      <c r="L183" s="579" t="s">
        <v>409</v>
      </c>
      <c r="M183" s="580">
        <f t="shared" si="3"/>
        <v>5866.98</v>
      </c>
    </row>
    <row r="184" spans="1:13" s="581" customFormat="1" ht="45">
      <c r="A184" s="232" t="s">
        <v>406</v>
      </c>
      <c r="B184" s="233">
        <v>355</v>
      </c>
      <c r="C184" s="232" t="s">
        <v>416</v>
      </c>
      <c r="D184" s="232" t="s">
        <v>3334</v>
      </c>
      <c r="E184" s="233">
        <v>3550029</v>
      </c>
      <c r="F184" s="577">
        <v>8009</v>
      </c>
      <c r="G184" s="234">
        <v>35795</v>
      </c>
      <c r="H184" s="233">
        <v>18</v>
      </c>
      <c r="I184" s="578" t="s">
        <v>409</v>
      </c>
      <c r="J184" s="232" t="s">
        <v>3360</v>
      </c>
      <c r="K184" s="236">
        <v>6668.67</v>
      </c>
      <c r="L184" s="579" t="s">
        <v>409</v>
      </c>
      <c r="M184" s="580">
        <f t="shared" si="3"/>
        <v>6668.67</v>
      </c>
    </row>
    <row r="185" spans="1:13" s="581" customFormat="1" ht="45">
      <c r="A185" s="232" t="s">
        <v>406</v>
      </c>
      <c r="B185" s="233">
        <v>355</v>
      </c>
      <c r="C185" s="232" t="s">
        <v>416</v>
      </c>
      <c r="D185" s="232" t="s">
        <v>3334</v>
      </c>
      <c r="E185" s="233">
        <v>3550029</v>
      </c>
      <c r="F185" s="577">
        <v>8007</v>
      </c>
      <c r="G185" s="234">
        <v>35795</v>
      </c>
      <c r="H185" s="233">
        <v>2</v>
      </c>
      <c r="I185" s="578" t="s">
        <v>409</v>
      </c>
      <c r="J185" s="232" t="s">
        <v>3361</v>
      </c>
      <c r="K185" s="236">
        <v>7926.48</v>
      </c>
      <c r="L185" s="579" t="s">
        <v>409</v>
      </c>
      <c r="M185" s="580">
        <f t="shared" si="3"/>
        <v>7926.48</v>
      </c>
    </row>
    <row r="186" spans="1:13" s="581" customFormat="1" ht="45">
      <c r="A186" s="232" t="s">
        <v>406</v>
      </c>
      <c r="B186" s="233">
        <v>355</v>
      </c>
      <c r="C186" s="232" t="s">
        <v>416</v>
      </c>
      <c r="D186" s="232" t="s">
        <v>3334</v>
      </c>
      <c r="E186" s="233">
        <v>3550029</v>
      </c>
      <c r="F186" s="577">
        <v>8006</v>
      </c>
      <c r="G186" s="234">
        <v>35795</v>
      </c>
      <c r="H186" s="233">
        <v>2</v>
      </c>
      <c r="I186" s="578" t="s">
        <v>409</v>
      </c>
      <c r="J186" s="232" t="s">
        <v>3362</v>
      </c>
      <c r="K186" s="236">
        <v>13924.25</v>
      </c>
      <c r="L186" s="579" t="s">
        <v>409</v>
      </c>
      <c r="M186" s="580">
        <f t="shared" si="3"/>
        <v>13924.25</v>
      </c>
    </row>
    <row r="187" spans="1:13" s="581" customFormat="1" ht="45">
      <c r="A187" s="232" t="s">
        <v>406</v>
      </c>
      <c r="B187" s="233">
        <v>355</v>
      </c>
      <c r="C187" s="232" t="s">
        <v>416</v>
      </c>
      <c r="D187" s="232" t="s">
        <v>3334</v>
      </c>
      <c r="E187" s="233">
        <v>3550029</v>
      </c>
      <c r="F187" s="577">
        <v>8035</v>
      </c>
      <c r="G187" s="234">
        <v>35795</v>
      </c>
      <c r="H187" s="584"/>
      <c r="I187" s="578" t="s">
        <v>409</v>
      </c>
      <c r="J187" s="232" t="s">
        <v>3363</v>
      </c>
      <c r="K187" s="236">
        <v>28846.61</v>
      </c>
      <c r="L187" s="579" t="s">
        <v>409</v>
      </c>
      <c r="M187" s="580">
        <f t="shared" si="3"/>
        <v>28846.61</v>
      </c>
    </row>
    <row r="188" spans="1:13" s="581" customFormat="1" ht="30">
      <c r="A188" s="232" t="s">
        <v>406</v>
      </c>
      <c r="B188" s="233">
        <v>355</v>
      </c>
      <c r="C188" s="232" t="s">
        <v>416</v>
      </c>
      <c r="D188" s="232" t="s">
        <v>3364</v>
      </c>
      <c r="E188" s="233">
        <v>3550036</v>
      </c>
      <c r="F188" s="577">
        <v>9540</v>
      </c>
      <c r="G188" s="234">
        <v>37376</v>
      </c>
      <c r="H188" s="582"/>
      <c r="I188" s="578" t="s">
        <v>409</v>
      </c>
      <c r="J188" s="232" t="s">
        <v>2387</v>
      </c>
      <c r="K188" s="236">
        <v>182.33</v>
      </c>
      <c r="L188" s="579" t="s">
        <v>409</v>
      </c>
      <c r="M188" s="580">
        <f t="shared" si="3"/>
        <v>182.33</v>
      </c>
    </row>
    <row r="189" spans="1:13" s="581" customFormat="1" ht="30">
      <c r="A189" s="232" t="s">
        <v>406</v>
      </c>
      <c r="B189" s="233">
        <v>355</v>
      </c>
      <c r="C189" s="232" t="s">
        <v>416</v>
      </c>
      <c r="D189" s="232" t="s">
        <v>3364</v>
      </c>
      <c r="E189" s="233">
        <v>3550036</v>
      </c>
      <c r="F189" s="577">
        <v>9539</v>
      </c>
      <c r="G189" s="234">
        <v>37376</v>
      </c>
      <c r="H189" s="233">
        <v>3</v>
      </c>
      <c r="I189" s="578" t="s">
        <v>409</v>
      </c>
      <c r="J189" s="232" t="s">
        <v>3299</v>
      </c>
      <c r="K189" s="236">
        <v>211.16</v>
      </c>
      <c r="L189" s="579" t="s">
        <v>409</v>
      </c>
      <c r="M189" s="580">
        <f t="shared" si="3"/>
        <v>211.16</v>
      </c>
    </row>
    <row r="190" spans="1:13" s="581" customFormat="1" ht="30">
      <c r="A190" s="232" t="s">
        <v>406</v>
      </c>
      <c r="B190" s="233">
        <v>355</v>
      </c>
      <c r="C190" s="232" t="s">
        <v>416</v>
      </c>
      <c r="D190" s="232" t="s">
        <v>3364</v>
      </c>
      <c r="E190" s="233">
        <v>3550036</v>
      </c>
      <c r="F190" s="577">
        <v>9538</v>
      </c>
      <c r="G190" s="234">
        <v>37376</v>
      </c>
      <c r="H190" s="233">
        <v>18</v>
      </c>
      <c r="I190" s="578" t="s">
        <v>409</v>
      </c>
      <c r="J190" s="232" t="s">
        <v>3365</v>
      </c>
      <c r="K190" s="236">
        <v>716.76</v>
      </c>
      <c r="L190" s="579" t="s">
        <v>409</v>
      </c>
      <c r="M190" s="580">
        <f t="shared" si="3"/>
        <v>716.76</v>
      </c>
    </row>
    <row r="191" spans="1:13" s="581" customFormat="1" ht="30">
      <c r="A191" s="232" t="s">
        <v>406</v>
      </c>
      <c r="B191" s="233">
        <v>355</v>
      </c>
      <c r="C191" s="232" t="s">
        <v>416</v>
      </c>
      <c r="D191" s="232" t="s">
        <v>3364</v>
      </c>
      <c r="E191" s="233">
        <v>3550036</v>
      </c>
      <c r="F191" s="577">
        <v>9535</v>
      </c>
      <c r="G191" s="234">
        <v>37376</v>
      </c>
      <c r="H191" s="582"/>
      <c r="I191" s="578" t="s">
        <v>409</v>
      </c>
      <c r="J191" s="232" t="s">
        <v>3312</v>
      </c>
      <c r="K191" s="236">
        <v>2368.86</v>
      </c>
      <c r="L191" s="579" t="s">
        <v>409</v>
      </c>
      <c r="M191" s="580">
        <f t="shared" si="3"/>
        <v>2368.86</v>
      </c>
    </row>
    <row r="192" spans="1:13" s="581" customFormat="1" ht="30">
      <c r="A192" s="232" t="s">
        <v>406</v>
      </c>
      <c r="B192" s="233">
        <v>355</v>
      </c>
      <c r="C192" s="232" t="s">
        <v>416</v>
      </c>
      <c r="D192" s="232" t="s">
        <v>3364</v>
      </c>
      <c r="E192" s="233">
        <v>3550036</v>
      </c>
      <c r="F192" s="577">
        <v>9542</v>
      </c>
      <c r="G192" s="234">
        <v>37376</v>
      </c>
      <c r="H192" s="233">
        <v>2</v>
      </c>
      <c r="I192" s="578" t="s">
        <v>409</v>
      </c>
      <c r="J192" s="232" t="s">
        <v>3313</v>
      </c>
      <c r="K192" s="236">
        <v>2428.6999999999998</v>
      </c>
      <c r="L192" s="579" t="s">
        <v>409</v>
      </c>
      <c r="M192" s="580">
        <f t="shared" si="3"/>
        <v>2428.6999999999998</v>
      </c>
    </row>
    <row r="193" spans="1:13" s="581" customFormat="1" ht="30">
      <c r="A193" s="232" t="s">
        <v>406</v>
      </c>
      <c r="B193" s="233">
        <v>355</v>
      </c>
      <c r="C193" s="232" t="s">
        <v>416</v>
      </c>
      <c r="D193" s="232" t="s">
        <v>3364</v>
      </c>
      <c r="E193" s="233">
        <v>3550036</v>
      </c>
      <c r="F193" s="577">
        <v>9541</v>
      </c>
      <c r="G193" s="234">
        <v>37376</v>
      </c>
      <c r="H193" s="233">
        <v>3</v>
      </c>
      <c r="I193" s="578" t="s">
        <v>409</v>
      </c>
      <c r="J193" s="232" t="s">
        <v>3317</v>
      </c>
      <c r="K193" s="236">
        <v>4502.78</v>
      </c>
      <c r="L193" s="579" t="s">
        <v>409</v>
      </c>
      <c r="M193" s="580">
        <f t="shared" ref="M193:M256" si="4">+K193</f>
        <v>4502.78</v>
      </c>
    </row>
    <row r="194" spans="1:13" s="581" customFormat="1" ht="30">
      <c r="A194" s="232" t="s">
        <v>406</v>
      </c>
      <c r="B194" s="233">
        <v>355</v>
      </c>
      <c r="C194" s="232" t="s">
        <v>416</v>
      </c>
      <c r="D194" s="232" t="s">
        <v>3364</v>
      </c>
      <c r="E194" s="233">
        <v>3550036</v>
      </c>
      <c r="F194" s="577">
        <v>9537</v>
      </c>
      <c r="G194" s="234">
        <v>37376</v>
      </c>
      <c r="H194" s="582"/>
      <c r="I194" s="578" t="s">
        <v>409</v>
      </c>
      <c r="J194" s="232" t="s">
        <v>3366</v>
      </c>
      <c r="K194" s="236">
        <v>4688.8999999999996</v>
      </c>
      <c r="L194" s="579" t="s">
        <v>409</v>
      </c>
      <c r="M194" s="580">
        <f t="shared" si="4"/>
        <v>4688.8999999999996</v>
      </c>
    </row>
    <row r="195" spans="1:13" s="581" customFormat="1" ht="30">
      <c r="A195" s="232" t="s">
        <v>406</v>
      </c>
      <c r="B195" s="233">
        <v>355</v>
      </c>
      <c r="C195" s="232" t="s">
        <v>416</v>
      </c>
      <c r="D195" s="232" t="s">
        <v>3364</v>
      </c>
      <c r="E195" s="233">
        <v>3550036</v>
      </c>
      <c r="F195" s="577">
        <v>9533</v>
      </c>
      <c r="G195" s="234">
        <v>37376</v>
      </c>
      <c r="H195" s="233">
        <v>1</v>
      </c>
      <c r="I195" s="578" t="s">
        <v>409</v>
      </c>
      <c r="J195" s="232" t="s">
        <v>3320</v>
      </c>
      <c r="K195" s="236">
        <v>11525.85</v>
      </c>
      <c r="L195" s="579" t="s">
        <v>409</v>
      </c>
      <c r="M195" s="580">
        <f t="shared" si="4"/>
        <v>11525.85</v>
      </c>
    </row>
    <row r="196" spans="1:13" s="581" customFormat="1" ht="30">
      <c r="A196" s="232" t="s">
        <v>406</v>
      </c>
      <c r="B196" s="233">
        <v>355</v>
      </c>
      <c r="C196" s="232" t="s">
        <v>416</v>
      </c>
      <c r="D196" s="232" t="s">
        <v>3364</v>
      </c>
      <c r="E196" s="233">
        <v>3550036</v>
      </c>
      <c r="F196" s="577">
        <v>9534</v>
      </c>
      <c r="G196" s="234">
        <v>37376</v>
      </c>
      <c r="H196" s="233">
        <v>1</v>
      </c>
      <c r="I196" s="578" t="s">
        <v>409</v>
      </c>
      <c r="J196" s="232" t="s">
        <v>3367</v>
      </c>
      <c r="K196" s="236">
        <v>13894.92</v>
      </c>
      <c r="L196" s="579" t="s">
        <v>409</v>
      </c>
      <c r="M196" s="580">
        <f t="shared" si="4"/>
        <v>13894.92</v>
      </c>
    </row>
    <row r="197" spans="1:13" s="581" customFormat="1" ht="30">
      <c r="A197" s="232" t="s">
        <v>406</v>
      </c>
      <c r="B197" s="233">
        <v>355</v>
      </c>
      <c r="C197" s="232" t="s">
        <v>416</v>
      </c>
      <c r="D197" s="232" t="s">
        <v>3364</v>
      </c>
      <c r="E197" s="233">
        <v>3550036</v>
      </c>
      <c r="F197" s="577">
        <v>9536</v>
      </c>
      <c r="G197" s="234">
        <v>37376</v>
      </c>
      <c r="H197" s="233">
        <v>1</v>
      </c>
      <c r="I197" s="578" t="s">
        <v>409</v>
      </c>
      <c r="J197" s="232" t="s">
        <v>3368</v>
      </c>
      <c r="K197" s="236">
        <v>88347.81</v>
      </c>
      <c r="L197" s="579" t="s">
        <v>409</v>
      </c>
      <c r="M197" s="580">
        <f t="shared" si="4"/>
        <v>88347.81</v>
      </c>
    </row>
    <row r="198" spans="1:13" s="581" customFormat="1" ht="30">
      <c r="A198" s="232" t="s">
        <v>406</v>
      </c>
      <c r="B198" s="233">
        <v>355</v>
      </c>
      <c r="C198" s="232" t="s">
        <v>416</v>
      </c>
      <c r="D198" s="232" t="s">
        <v>3369</v>
      </c>
      <c r="E198" s="233">
        <v>3550039</v>
      </c>
      <c r="F198" s="577">
        <v>9385</v>
      </c>
      <c r="G198" s="234">
        <v>36403</v>
      </c>
      <c r="H198" s="233">
        <v>1</v>
      </c>
      <c r="I198" s="578" t="s">
        <v>409</v>
      </c>
      <c r="J198" s="232" t="s">
        <v>3370</v>
      </c>
      <c r="K198" s="236">
        <v>2.06</v>
      </c>
      <c r="L198" s="579" t="s">
        <v>409</v>
      </c>
      <c r="M198" s="580">
        <f t="shared" si="4"/>
        <v>2.06</v>
      </c>
    </row>
    <row r="199" spans="1:13" s="581" customFormat="1" ht="30">
      <c r="A199" s="232" t="s">
        <v>406</v>
      </c>
      <c r="B199" s="233">
        <v>355</v>
      </c>
      <c r="C199" s="232" t="s">
        <v>416</v>
      </c>
      <c r="D199" s="232" t="s">
        <v>3369</v>
      </c>
      <c r="E199" s="233">
        <v>3550039</v>
      </c>
      <c r="F199" s="577">
        <v>9384</v>
      </c>
      <c r="G199" s="234">
        <v>36403</v>
      </c>
      <c r="H199" s="233">
        <v>1</v>
      </c>
      <c r="I199" s="578" t="s">
        <v>409</v>
      </c>
      <c r="J199" s="232" t="s">
        <v>3371</v>
      </c>
      <c r="K199" s="236">
        <v>8.7200000000000006</v>
      </c>
      <c r="L199" s="579" t="s">
        <v>409</v>
      </c>
      <c r="M199" s="580">
        <f t="shared" si="4"/>
        <v>8.7200000000000006</v>
      </c>
    </row>
    <row r="200" spans="1:13" s="581" customFormat="1" ht="30">
      <c r="A200" s="232" t="s">
        <v>406</v>
      </c>
      <c r="B200" s="233">
        <v>355</v>
      </c>
      <c r="C200" s="232" t="s">
        <v>416</v>
      </c>
      <c r="D200" s="232" t="s">
        <v>3369</v>
      </c>
      <c r="E200" s="233">
        <v>3550039</v>
      </c>
      <c r="F200" s="577">
        <v>9408</v>
      </c>
      <c r="G200" s="234">
        <v>36403</v>
      </c>
      <c r="H200" s="233">
        <v>100</v>
      </c>
      <c r="I200" s="578" t="s">
        <v>409</v>
      </c>
      <c r="J200" s="232" t="s">
        <v>3372</v>
      </c>
      <c r="K200" s="236">
        <v>19.23</v>
      </c>
      <c r="L200" s="579" t="s">
        <v>409</v>
      </c>
      <c r="M200" s="580">
        <f t="shared" si="4"/>
        <v>19.23</v>
      </c>
    </row>
    <row r="201" spans="1:13" s="581" customFormat="1" ht="30">
      <c r="A201" s="232" t="s">
        <v>406</v>
      </c>
      <c r="B201" s="233">
        <v>355</v>
      </c>
      <c r="C201" s="232" t="s">
        <v>416</v>
      </c>
      <c r="D201" s="232" t="s">
        <v>3369</v>
      </c>
      <c r="E201" s="233">
        <v>3550039</v>
      </c>
      <c r="F201" s="577">
        <v>9369</v>
      </c>
      <c r="G201" s="234">
        <v>36403</v>
      </c>
      <c r="H201" s="233">
        <v>3</v>
      </c>
      <c r="I201" s="578" t="s">
        <v>409</v>
      </c>
      <c r="J201" s="232" t="s">
        <v>2981</v>
      </c>
      <c r="K201" s="236">
        <v>20.81</v>
      </c>
      <c r="L201" s="579" t="s">
        <v>409</v>
      </c>
      <c r="M201" s="580">
        <f t="shared" si="4"/>
        <v>20.81</v>
      </c>
    </row>
    <row r="202" spans="1:13" s="581" customFormat="1" ht="30">
      <c r="A202" s="232" t="s">
        <v>406</v>
      </c>
      <c r="B202" s="233">
        <v>355</v>
      </c>
      <c r="C202" s="232" t="s">
        <v>416</v>
      </c>
      <c r="D202" s="232" t="s">
        <v>3369</v>
      </c>
      <c r="E202" s="233">
        <v>3550039</v>
      </c>
      <c r="F202" s="577">
        <v>9363</v>
      </c>
      <c r="G202" s="234">
        <v>36403</v>
      </c>
      <c r="H202" s="233">
        <v>9</v>
      </c>
      <c r="I202" s="578" t="s">
        <v>409</v>
      </c>
      <c r="J202" s="232" t="s">
        <v>3373</v>
      </c>
      <c r="K202" s="236">
        <v>27.52</v>
      </c>
      <c r="L202" s="579" t="s">
        <v>409</v>
      </c>
      <c r="M202" s="580">
        <f t="shared" si="4"/>
        <v>27.52</v>
      </c>
    </row>
    <row r="203" spans="1:13" s="581" customFormat="1" ht="30">
      <c r="A203" s="232" t="s">
        <v>406</v>
      </c>
      <c r="B203" s="233">
        <v>355</v>
      </c>
      <c r="C203" s="232" t="s">
        <v>416</v>
      </c>
      <c r="D203" s="232" t="s">
        <v>3369</v>
      </c>
      <c r="E203" s="233">
        <v>3550039</v>
      </c>
      <c r="F203" s="577">
        <v>9390</v>
      </c>
      <c r="G203" s="234">
        <v>36403</v>
      </c>
      <c r="H203" s="233">
        <v>6</v>
      </c>
      <c r="I203" s="578" t="s">
        <v>409</v>
      </c>
      <c r="J203" s="232" t="s">
        <v>2566</v>
      </c>
      <c r="K203" s="236">
        <v>28.31</v>
      </c>
      <c r="L203" s="579" t="s">
        <v>409</v>
      </c>
      <c r="M203" s="580">
        <f t="shared" si="4"/>
        <v>28.31</v>
      </c>
    </row>
    <row r="204" spans="1:13" s="581" customFormat="1" ht="30">
      <c r="A204" s="232" t="s">
        <v>406</v>
      </c>
      <c r="B204" s="233">
        <v>355</v>
      </c>
      <c r="C204" s="232" t="s">
        <v>416</v>
      </c>
      <c r="D204" s="232" t="s">
        <v>3369</v>
      </c>
      <c r="E204" s="233">
        <v>3550039</v>
      </c>
      <c r="F204" s="577">
        <v>9418</v>
      </c>
      <c r="G204" s="234">
        <v>36403</v>
      </c>
      <c r="H204" s="233">
        <v>35</v>
      </c>
      <c r="I204" s="578" t="s">
        <v>409</v>
      </c>
      <c r="J204" s="232" t="s">
        <v>3374</v>
      </c>
      <c r="K204" s="236">
        <v>45.45</v>
      </c>
      <c r="L204" s="579" t="s">
        <v>409</v>
      </c>
      <c r="M204" s="580">
        <f t="shared" si="4"/>
        <v>45.45</v>
      </c>
    </row>
    <row r="205" spans="1:13" s="581" customFormat="1" ht="30">
      <c r="A205" s="232" t="s">
        <v>406</v>
      </c>
      <c r="B205" s="233">
        <v>355</v>
      </c>
      <c r="C205" s="232" t="s">
        <v>416</v>
      </c>
      <c r="D205" s="232" t="s">
        <v>3369</v>
      </c>
      <c r="E205" s="233">
        <v>3550039</v>
      </c>
      <c r="F205" s="577">
        <v>9393</v>
      </c>
      <c r="G205" s="234">
        <v>36403</v>
      </c>
      <c r="H205" s="233">
        <v>75</v>
      </c>
      <c r="I205" s="578" t="s">
        <v>409</v>
      </c>
      <c r="J205" s="232" t="s">
        <v>2607</v>
      </c>
      <c r="K205" s="236">
        <v>48.38</v>
      </c>
      <c r="L205" s="579" t="s">
        <v>409</v>
      </c>
      <c r="M205" s="580">
        <f t="shared" si="4"/>
        <v>48.38</v>
      </c>
    </row>
    <row r="206" spans="1:13" s="581" customFormat="1" ht="30">
      <c r="A206" s="232" t="s">
        <v>406</v>
      </c>
      <c r="B206" s="233">
        <v>355</v>
      </c>
      <c r="C206" s="232" t="s">
        <v>416</v>
      </c>
      <c r="D206" s="232" t="s">
        <v>3369</v>
      </c>
      <c r="E206" s="233">
        <v>3550039</v>
      </c>
      <c r="F206" s="577">
        <v>9417</v>
      </c>
      <c r="G206" s="234">
        <v>36403</v>
      </c>
      <c r="H206" s="233">
        <v>2</v>
      </c>
      <c r="I206" s="578" t="s">
        <v>409</v>
      </c>
      <c r="J206" s="232" t="s">
        <v>2614</v>
      </c>
      <c r="K206" s="236">
        <v>49.24</v>
      </c>
      <c r="L206" s="579" t="s">
        <v>409</v>
      </c>
      <c r="M206" s="580">
        <f t="shared" si="4"/>
        <v>49.24</v>
      </c>
    </row>
    <row r="207" spans="1:13" s="581" customFormat="1" ht="30">
      <c r="A207" s="232" t="s">
        <v>406</v>
      </c>
      <c r="B207" s="233">
        <v>355</v>
      </c>
      <c r="C207" s="232" t="s">
        <v>416</v>
      </c>
      <c r="D207" s="232" t="s">
        <v>3369</v>
      </c>
      <c r="E207" s="233">
        <v>3550039</v>
      </c>
      <c r="F207" s="577">
        <v>9372</v>
      </c>
      <c r="G207" s="234">
        <v>36403</v>
      </c>
      <c r="H207" s="233">
        <v>6</v>
      </c>
      <c r="I207" s="578" t="s">
        <v>409</v>
      </c>
      <c r="J207" s="232" t="s">
        <v>3375</v>
      </c>
      <c r="K207" s="236">
        <v>51.92</v>
      </c>
      <c r="L207" s="579" t="s">
        <v>409</v>
      </c>
      <c r="M207" s="580">
        <f t="shared" si="4"/>
        <v>51.92</v>
      </c>
    </row>
    <row r="208" spans="1:13" s="581" customFormat="1" ht="30">
      <c r="A208" s="232" t="s">
        <v>406</v>
      </c>
      <c r="B208" s="233">
        <v>355</v>
      </c>
      <c r="C208" s="232" t="s">
        <v>416</v>
      </c>
      <c r="D208" s="232" t="s">
        <v>3369</v>
      </c>
      <c r="E208" s="233">
        <v>3550039</v>
      </c>
      <c r="F208" s="577">
        <v>9395</v>
      </c>
      <c r="G208" s="234">
        <v>36403</v>
      </c>
      <c r="H208" s="233">
        <v>24</v>
      </c>
      <c r="I208" s="578" t="s">
        <v>409</v>
      </c>
      <c r="J208" s="232" t="s">
        <v>3376</v>
      </c>
      <c r="K208" s="236">
        <v>58.69</v>
      </c>
      <c r="L208" s="579" t="s">
        <v>409</v>
      </c>
      <c r="M208" s="580">
        <f t="shared" si="4"/>
        <v>58.69</v>
      </c>
    </row>
    <row r="209" spans="1:13" s="581" customFormat="1" ht="30">
      <c r="A209" s="232" t="s">
        <v>406</v>
      </c>
      <c r="B209" s="233">
        <v>355</v>
      </c>
      <c r="C209" s="232" t="s">
        <v>416</v>
      </c>
      <c r="D209" s="232" t="s">
        <v>3369</v>
      </c>
      <c r="E209" s="233">
        <v>3550039</v>
      </c>
      <c r="F209" s="577">
        <v>9396</v>
      </c>
      <c r="G209" s="234">
        <v>36403</v>
      </c>
      <c r="H209" s="233">
        <v>41</v>
      </c>
      <c r="I209" s="578" t="s">
        <v>409</v>
      </c>
      <c r="J209" s="232" t="s">
        <v>3377</v>
      </c>
      <c r="K209" s="236">
        <v>69.599999999999994</v>
      </c>
      <c r="L209" s="579" t="s">
        <v>409</v>
      </c>
      <c r="M209" s="580">
        <f t="shared" si="4"/>
        <v>69.599999999999994</v>
      </c>
    </row>
    <row r="210" spans="1:13" s="581" customFormat="1" ht="30">
      <c r="A210" s="232" t="s">
        <v>406</v>
      </c>
      <c r="B210" s="233">
        <v>355</v>
      </c>
      <c r="C210" s="232" t="s">
        <v>416</v>
      </c>
      <c r="D210" s="232" t="s">
        <v>3369</v>
      </c>
      <c r="E210" s="233">
        <v>3550039</v>
      </c>
      <c r="F210" s="577">
        <v>9394</v>
      </c>
      <c r="G210" s="234">
        <v>36403</v>
      </c>
      <c r="H210" s="233">
        <v>55</v>
      </c>
      <c r="I210" s="578" t="s">
        <v>409</v>
      </c>
      <c r="J210" s="232" t="s">
        <v>3378</v>
      </c>
      <c r="K210" s="236">
        <v>93.35</v>
      </c>
      <c r="L210" s="579" t="s">
        <v>409</v>
      </c>
      <c r="M210" s="580">
        <f t="shared" si="4"/>
        <v>93.35</v>
      </c>
    </row>
    <row r="211" spans="1:13" s="581" customFormat="1" ht="30">
      <c r="A211" s="232" t="s">
        <v>406</v>
      </c>
      <c r="B211" s="233">
        <v>355</v>
      </c>
      <c r="C211" s="232" t="s">
        <v>416</v>
      </c>
      <c r="D211" s="232" t="s">
        <v>3369</v>
      </c>
      <c r="E211" s="233">
        <v>3550039</v>
      </c>
      <c r="F211" s="577">
        <v>9416</v>
      </c>
      <c r="G211" s="234">
        <v>36403</v>
      </c>
      <c r="H211" s="233">
        <v>3</v>
      </c>
      <c r="I211" s="578" t="s">
        <v>409</v>
      </c>
      <c r="J211" s="232" t="s">
        <v>3379</v>
      </c>
      <c r="K211" s="236">
        <v>94.57</v>
      </c>
      <c r="L211" s="579" t="s">
        <v>409</v>
      </c>
      <c r="M211" s="580">
        <f t="shared" si="4"/>
        <v>94.57</v>
      </c>
    </row>
    <row r="212" spans="1:13" s="581" customFormat="1" ht="30">
      <c r="A212" s="232" t="s">
        <v>406</v>
      </c>
      <c r="B212" s="233">
        <v>355</v>
      </c>
      <c r="C212" s="232" t="s">
        <v>416</v>
      </c>
      <c r="D212" s="232" t="s">
        <v>3369</v>
      </c>
      <c r="E212" s="233">
        <v>3550039</v>
      </c>
      <c r="F212" s="577">
        <v>9371</v>
      </c>
      <c r="G212" s="234">
        <v>36403</v>
      </c>
      <c r="H212" s="233">
        <v>4</v>
      </c>
      <c r="I212" s="578" t="s">
        <v>409</v>
      </c>
      <c r="J212" s="232" t="s">
        <v>3380</v>
      </c>
      <c r="K212" s="236">
        <v>101.07</v>
      </c>
      <c r="L212" s="579" t="s">
        <v>409</v>
      </c>
      <c r="M212" s="580">
        <f t="shared" si="4"/>
        <v>101.07</v>
      </c>
    </row>
    <row r="213" spans="1:13" s="581" customFormat="1" ht="30">
      <c r="A213" s="232" t="s">
        <v>406</v>
      </c>
      <c r="B213" s="233">
        <v>355</v>
      </c>
      <c r="C213" s="232" t="s">
        <v>416</v>
      </c>
      <c r="D213" s="232" t="s">
        <v>3369</v>
      </c>
      <c r="E213" s="233">
        <v>3550039</v>
      </c>
      <c r="F213" s="577">
        <v>9362</v>
      </c>
      <c r="G213" s="234">
        <v>36403</v>
      </c>
      <c r="H213" s="233">
        <v>39</v>
      </c>
      <c r="I213" s="578" t="s">
        <v>409</v>
      </c>
      <c r="J213" s="232" t="s">
        <v>3381</v>
      </c>
      <c r="K213" s="236">
        <v>104.08</v>
      </c>
      <c r="L213" s="579" t="s">
        <v>409</v>
      </c>
      <c r="M213" s="580">
        <f t="shared" si="4"/>
        <v>104.08</v>
      </c>
    </row>
    <row r="214" spans="1:13" s="581" customFormat="1" ht="30">
      <c r="A214" s="232" t="s">
        <v>406</v>
      </c>
      <c r="B214" s="233">
        <v>355</v>
      </c>
      <c r="C214" s="232" t="s">
        <v>416</v>
      </c>
      <c r="D214" s="232" t="s">
        <v>3369</v>
      </c>
      <c r="E214" s="233">
        <v>3550039</v>
      </c>
      <c r="F214" s="577">
        <v>9379</v>
      </c>
      <c r="G214" s="234">
        <v>36403</v>
      </c>
      <c r="H214" s="233">
        <v>19</v>
      </c>
      <c r="I214" s="578" t="s">
        <v>409</v>
      </c>
      <c r="J214" s="232" t="s">
        <v>3382</v>
      </c>
      <c r="K214" s="236">
        <v>106.65</v>
      </c>
      <c r="L214" s="579" t="s">
        <v>409</v>
      </c>
      <c r="M214" s="580">
        <f t="shared" si="4"/>
        <v>106.65</v>
      </c>
    </row>
    <row r="215" spans="1:13" s="581" customFormat="1" ht="30">
      <c r="A215" s="232" t="s">
        <v>406</v>
      </c>
      <c r="B215" s="233">
        <v>355</v>
      </c>
      <c r="C215" s="232" t="s">
        <v>416</v>
      </c>
      <c r="D215" s="232" t="s">
        <v>3369</v>
      </c>
      <c r="E215" s="233">
        <v>3550039</v>
      </c>
      <c r="F215" s="577">
        <v>9374</v>
      </c>
      <c r="G215" s="234">
        <v>36403</v>
      </c>
      <c r="H215" s="233">
        <v>6</v>
      </c>
      <c r="I215" s="578" t="s">
        <v>409</v>
      </c>
      <c r="J215" s="232" t="s">
        <v>3383</v>
      </c>
      <c r="K215" s="236">
        <v>108.9</v>
      </c>
      <c r="L215" s="579" t="s">
        <v>409</v>
      </c>
      <c r="M215" s="580">
        <f t="shared" si="4"/>
        <v>108.9</v>
      </c>
    </row>
    <row r="216" spans="1:13" s="581" customFormat="1" ht="30">
      <c r="A216" s="232" t="s">
        <v>406</v>
      </c>
      <c r="B216" s="233">
        <v>355</v>
      </c>
      <c r="C216" s="232" t="s">
        <v>416</v>
      </c>
      <c r="D216" s="232" t="s">
        <v>3369</v>
      </c>
      <c r="E216" s="233">
        <v>3550039</v>
      </c>
      <c r="F216" s="577">
        <v>9400</v>
      </c>
      <c r="G216" s="234">
        <v>36403</v>
      </c>
      <c r="H216" s="233">
        <v>13</v>
      </c>
      <c r="I216" s="578" t="s">
        <v>409</v>
      </c>
      <c r="J216" s="232" t="s">
        <v>3384</v>
      </c>
      <c r="K216" s="236">
        <v>112.45</v>
      </c>
      <c r="L216" s="579" t="s">
        <v>409</v>
      </c>
      <c r="M216" s="580">
        <f t="shared" si="4"/>
        <v>112.45</v>
      </c>
    </row>
    <row r="217" spans="1:13" s="581" customFormat="1" ht="30">
      <c r="A217" s="232" t="s">
        <v>406</v>
      </c>
      <c r="B217" s="233">
        <v>355</v>
      </c>
      <c r="C217" s="232" t="s">
        <v>416</v>
      </c>
      <c r="D217" s="232" t="s">
        <v>3369</v>
      </c>
      <c r="E217" s="233">
        <v>3550039</v>
      </c>
      <c r="F217" s="577">
        <v>9405</v>
      </c>
      <c r="G217" s="234">
        <v>36403</v>
      </c>
      <c r="H217" s="233">
        <v>3</v>
      </c>
      <c r="I217" s="578" t="s">
        <v>409</v>
      </c>
      <c r="J217" s="232" t="s">
        <v>3385</v>
      </c>
      <c r="K217" s="236">
        <v>122.9</v>
      </c>
      <c r="L217" s="579" t="s">
        <v>409</v>
      </c>
      <c r="M217" s="580">
        <f t="shared" si="4"/>
        <v>122.9</v>
      </c>
    </row>
    <row r="218" spans="1:13" s="581" customFormat="1" ht="30">
      <c r="A218" s="232" t="s">
        <v>406</v>
      </c>
      <c r="B218" s="233">
        <v>355</v>
      </c>
      <c r="C218" s="232" t="s">
        <v>416</v>
      </c>
      <c r="D218" s="232" t="s">
        <v>3369</v>
      </c>
      <c r="E218" s="233">
        <v>3550039</v>
      </c>
      <c r="F218" s="577">
        <v>9410</v>
      </c>
      <c r="G218" s="234">
        <v>36403</v>
      </c>
      <c r="H218" s="233">
        <v>50</v>
      </c>
      <c r="I218" s="578" t="s">
        <v>409</v>
      </c>
      <c r="J218" s="232" t="s">
        <v>2970</v>
      </c>
      <c r="K218" s="236">
        <v>123.64</v>
      </c>
      <c r="L218" s="579" t="s">
        <v>409</v>
      </c>
      <c r="M218" s="580">
        <f t="shared" si="4"/>
        <v>123.64</v>
      </c>
    </row>
    <row r="219" spans="1:13" s="581" customFormat="1" ht="30">
      <c r="A219" s="232" t="s">
        <v>406</v>
      </c>
      <c r="B219" s="233">
        <v>355</v>
      </c>
      <c r="C219" s="232" t="s">
        <v>416</v>
      </c>
      <c r="D219" s="232" t="s">
        <v>3369</v>
      </c>
      <c r="E219" s="233">
        <v>3550039</v>
      </c>
      <c r="F219" s="577">
        <v>9406</v>
      </c>
      <c r="G219" s="234">
        <v>36403</v>
      </c>
      <c r="H219" s="233">
        <v>100</v>
      </c>
      <c r="I219" s="578" t="s">
        <v>409</v>
      </c>
      <c r="J219" s="232" t="s">
        <v>3386</v>
      </c>
      <c r="K219" s="236">
        <v>143.33000000000001</v>
      </c>
      <c r="L219" s="579" t="s">
        <v>409</v>
      </c>
      <c r="M219" s="580">
        <f t="shared" si="4"/>
        <v>143.33000000000001</v>
      </c>
    </row>
    <row r="220" spans="1:13" s="581" customFormat="1" ht="30">
      <c r="A220" s="232" t="s">
        <v>406</v>
      </c>
      <c r="B220" s="233">
        <v>355</v>
      </c>
      <c r="C220" s="232" t="s">
        <v>416</v>
      </c>
      <c r="D220" s="232" t="s">
        <v>3369</v>
      </c>
      <c r="E220" s="233">
        <v>3550039</v>
      </c>
      <c r="F220" s="577">
        <v>9370</v>
      </c>
      <c r="G220" s="234">
        <v>36403</v>
      </c>
      <c r="H220" s="233">
        <v>9</v>
      </c>
      <c r="I220" s="578" t="s">
        <v>409</v>
      </c>
      <c r="J220" s="232" t="s">
        <v>3387</v>
      </c>
      <c r="K220" s="236">
        <v>157.05000000000001</v>
      </c>
      <c r="L220" s="579" t="s">
        <v>409</v>
      </c>
      <c r="M220" s="580">
        <f t="shared" si="4"/>
        <v>157.05000000000001</v>
      </c>
    </row>
    <row r="221" spans="1:13" s="581" customFormat="1" ht="30">
      <c r="A221" s="232" t="s">
        <v>406</v>
      </c>
      <c r="B221" s="233">
        <v>355</v>
      </c>
      <c r="C221" s="232" t="s">
        <v>416</v>
      </c>
      <c r="D221" s="232" t="s">
        <v>3369</v>
      </c>
      <c r="E221" s="233">
        <v>3550039</v>
      </c>
      <c r="F221" s="577">
        <v>9388</v>
      </c>
      <c r="G221" s="234">
        <v>36403</v>
      </c>
      <c r="H221" s="233">
        <v>6</v>
      </c>
      <c r="I221" s="578" t="s">
        <v>409</v>
      </c>
      <c r="J221" s="232" t="s">
        <v>3388</v>
      </c>
      <c r="K221" s="236">
        <v>162.28</v>
      </c>
      <c r="L221" s="579" t="s">
        <v>409</v>
      </c>
      <c r="M221" s="580">
        <f t="shared" si="4"/>
        <v>162.28</v>
      </c>
    </row>
    <row r="222" spans="1:13" s="581" customFormat="1" ht="30">
      <c r="A222" s="232" t="s">
        <v>406</v>
      </c>
      <c r="B222" s="233">
        <v>355</v>
      </c>
      <c r="C222" s="232" t="s">
        <v>416</v>
      </c>
      <c r="D222" s="232" t="s">
        <v>3369</v>
      </c>
      <c r="E222" s="233">
        <v>3550039</v>
      </c>
      <c r="F222" s="577">
        <v>9382</v>
      </c>
      <c r="G222" s="234">
        <v>36403</v>
      </c>
      <c r="H222" s="233">
        <v>22</v>
      </c>
      <c r="I222" s="578" t="s">
        <v>409</v>
      </c>
      <c r="J222" s="232" t="s">
        <v>3351</v>
      </c>
      <c r="K222" s="236">
        <v>217.06</v>
      </c>
      <c r="L222" s="579" t="s">
        <v>409</v>
      </c>
      <c r="M222" s="580">
        <f t="shared" si="4"/>
        <v>217.06</v>
      </c>
    </row>
    <row r="223" spans="1:13" s="581" customFormat="1" ht="30">
      <c r="A223" s="232" t="s">
        <v>406</v>
      </c>
      <c r="B223" s="233">
        <v>355</v>
      </c>
      <c r="C223" s="232" t="s">
        <v>416</v>
      </c>
      <c r="D223" s="232" t="s">
        <v>3369</v>
      </c>
      <c r="E223" s="233">
        <v>3550039</v>
      </c>
      <c r="F223" s="577">
        <v>9420</v>
      </c>
      <c r="G223" s="234">
        <v>36403</v>
      </c>
      <c r="H223" s="233">
        <v>2</v>
      </c>
      <c r="I223" s="578" t="s">
        <v>409</v>
      </c>
      <c r="J223" s="232" t="s">
        <v>3389</v>
      </c>
      <c r="K223" s="236">
        <v>218.47</v>
      </c>
      <c r="L223" s="579" t="s">
        <v>409</v>
      </c>
      <c r="M223" s="580">
        <f t="shared" si="4"/>
        <v>218.47</v>
      </c>
    </row>
    <row r="224" spans="1:13" s="581" customFormat="1" ht="30">
      <c r="A224" s="232" t="s">
        <v>406</v>
      </c>
      <c r="B224" s="233">
        <v>355</v>
      </c>
      <c r="C224" s="232" t="s">
        <v>416</v>
      </c>
      <c r="D224" s="232" t="s">
        <v>3369</v>
      </c>
      <c r="E224" s="233">
        <v>3550039</v>
      </c>
      <c r="F224" s="577">
        <v>9411</v>
      </c>
      <c r="G224" s="234">
        <v>36403</v>
      </c>
      <c r="H224" s="233">
        <v>43</v>
      </c>
      <c r="I224" s="578" t="s">
        <v>409</v>
      </c>
      <c r="J224" s="232" t="s">
        <v>2606</v>
      </c>
      <c r="K224" s="236">
        <v>220.37</v>
      </c>
      <c r="L224" s="579" t="s">
        <v>409</v>
      </c>
      <c r="M224" s="580">
        <f t="shared" si="4"/>
        <v>220.37</v>
      </c>
    </row>
    <row r="225" spans="1:13" s="581" customFormat="1" ht="30">
      <c r="A225" s="232" t="s">
        <v>406</v>
      </c>
      <c r="B225" s="233">
        <v>355</v>
      </c>
      <c r="C225" s="232" t="s">
        <v>416</v>
      </c>
      <c r="D225" s="232" t="s">
        <v>3369</v>
      </c>
      <c r="E225" s="233">
        <v>3550039</v>
      </c>
      <c r="F225" s="577">
        <v>9350</v>
      </c>
      <c r="G225" s="234">
        <v>36403</v>
      </c>
      <c r="H225" s="233">
        <v>0</v>
      </c>
      <c r="I225" s="578" t="s">
        <v>409</v>
      </c>
      <c r="J225" s="232" t="s">
        <v>1872</v>
      </c>
      <c r="K225" s="236">
        <v>254.5</v>
      </c>
      <c r="L225" s="579" t="s">
        <v>409</v>
      </c>
      <c r="M225" s="580">
        <f t="shared" si="4"/>
        <v>254.5</v>
      </c>
    </row>
    <row r="226" spans="1:13" s="581" customFormat="1" ht="30">
      <c r="A226" s="232" t="s">
        <v>406</v>
      </c>
      <c r="B226" s="233">
        <v>355</v>
      </c>
      <c r="C226" s="232" t="s">
        <v>416</v>
      </c>
      <c r="D226" s="232" t="s">
        <v>3369</v>
      </c>
      <c r="E226" s="233">
        <v>3550039</v>
      </c>
      <c r="F226" s="577">
        <v>9389</v>
      </c>
      <c r="G226" s="234">
        <v>36403</v>
      </c>
      <c r="H226" s="233">
        <v>6</v>
      </c>
      <c r="I226" s="578" t="s">
        <v>409</v>
      </c>
      <c r="J226" s="232" t="s">
        <v>3390</v>
      </c>
      <c r="K226" s="236">
        <v>256.62</v>
      </c>
      <c r="L226" s="579" t="s">
        <v>409</v>
      </c>
      <c r="M226" s="580">
        <f t="shared" si="4"/>
        <v>256.62</v>
      </c>
    </row>
    <row r="227" spans="1:13" s="581" customFormat="1" ht="30">
      <c r="A227" s="232" t="s">
        <v>406</v>
      </c>
      <c r="B227" s="233">
        <v>355</v>
      </c>
      <c r="C227" s="232" t="s">
        <v>416</v>
      </c>
      <c r="D227" s="232" t="s">
        <v>3369</v>
      </c>
      <c r="E227" s="233">
        <v>3550039</v>
      </c>
      <c r="F227" s="577">
        <v>9367</v>
      </c>
      <c r="G227" s="234">
        <v>36403</v>
      </c>
      <c r="H227" s="233">
        <v>34</v>
      </c>
      <c r="I227" s="578" t="s">
        <v>409</v>
      </c>
      <c r="J227" s="232" t="s">
        <v>3391</v>
      </c>
      <c r="K227" s="236">
        <v>345.83</v>
      </c>
      <c r="L227" s="579" t="s">
        <v>409</v>
      </c>
      <c r="M227" s="580">
        <f t="shared" si="4"/>
        <v>345.83</v>
      </c>
    </row>
    <row r="228" spans="1:13" s="581" customFormat="1" ht="30">
      <c r="A228" s="232" t="s">
        <v>406</v>
      </c>
      <c r="B228" s="233">
        <v>355</v>
      </c>
      <c r="C228" s="232" t="s">
        <v>416</v>
      </c>
      <c r="D228" s="232" t="s">
        <v>3369</v>
      </c>
      <c r="E228" s="233">
        <v>3550039</v>
      </c>
      <c r="F228" s="577">
        <v>9402</v>
      </c>
      <c r="G228" s="234">
        <v>36403</v>
      </c>
      <c r="H228" s="233">
        <v>6</v>
      </c>
      <c r="I228" s="578" t="s">
        <v>409</v>
      </c>
      <c r="J228" s="232" t="s">
        <v>3392</v>
      </c>
      <c r="K228" s="236">
        <v>346.19</v>
      </c>
      <c r="L228" s="579" t="s">
        <v>409</v>
      </c>
      <c r="M228" s="580">
        <f t="shared" si="4"/>
        <v>346.19</v>
      </c>
    </row>
    <row r="229" spans="1:13" s="581" customFormat="1" ht="30">
      <c r="A229" s="232" t="s">
        <v>406</v>
      </c>
      <c r="B229" s="233">
        <v>355</v>
      </c>
      <c r="C229" s="232" t="s">
        <v>416</v>
      </c>
      <c r="D229" s="232" t="s">
        <v>3369</v>
      </c>
      <c r="E229" s="233">
        <v>3550039</v>
      </c>
      <c r="F229" s="577">
        <v>9378</v>
      </c>
      <c r="G229" s="234">
        <v>36403</v>
      </c>
      <c r="H229" s="233">
        <v>124</v>
      </c>
      <c r="I229" s="578" t="s">
        <v>409</v>
      </c>
      <c r="J229" s="232" t="s">
        <v>3350</v>
      </c>
      <c r="K229" s="236">
        <v>348.79</v>
      </c>
      <c r="L229" s="579" t="s">
        <v>409</v>
      </c>
      <c r="M229" s="580">
        <f t="shared" si="4"/>
        <v>348.79</v>
      </c>
    </row>
    <row r="230" spans="1:13" s="581" customFormat="1" ht="30">
      <c r="A230" s="232" t="s">
        <v>406</v>
      </c>
      <c r="B230" s="233">
        <v>355</v>
      </c>
      <c r="C230" s="232" t="s">
        <v>416</v>
      </c>
      <c r="D230" s="232" t="s">
        <v>3369</v>
      </c>
      <c r="E230" s="233">
        <v>3550039</v>
      </c>
      <c r="F230" s="577">
        <v>9373</v>
      </c>
      <c r="G230" s="234">
        <v>36403</v>
      </c>
      <c r="H230" s="233">
        <v>24</v>
      </c>
      <c r="I230" s="578" t="s">
        <v>409</v>
      </c>
      <c r="J230" s="232" t="s">
        <v>1863</v>
      </c>
      <c r="K230" s="236">
        <v>366.34</v>
      </c>
      <c r="L230" s="579" t="s">
        <v>409</v>
      </c>
      <c r="M230" s="580">
        <f t="shared" si="4"/>
        <v>366.34</v>
      </c>
    </row>
    <row r="231" spans="1:13" s="581" customFormat="1" ht="30">
      <c r="A231" s="232" t="s">
        <v>406</v>
      </c>
      <c r="B231" s="233">
        <v>355</v>
      </c>
      <c r="C231" s="232" t="s">
        <v>416</v>
      </c>
      <c r="D231" s="232" t="s">
        <v>3369</v>
      </c>
      <c r="E231" s="233">
        <v>3550039</v>
      </c>
      <c r="F231" s="577">
        <v>9383</v>
      </c>
      <c r="G231" s="234">
        <v>36403</v>
      </c>
      <c r="H231" s="233">
        <v>39</v>
      </c>
      <c r="I231" s="578" t="s">
        <v>409</v>
      </c>
      <c r="J231" s="232" t="s">
        <v>3349</v>
      </c>
      <c r="K231" s="236">
        <v>378.86</v>
      </c>
      <c r="L231" s="579" t="s">
        <v>409</v>
      </c>
      <c r="M231" s="580">
        <f t="shared" si="4"/>
        <v>378.86</v>
      </c>
    </row>
    <row r="232" spans="1:13" s="581" customFormat="1" ht="30">
      <c r="A232" s="232" t="s">
        <v>406</v>
      </c>
      <c r="B232" s="233">
        <v>355</v>
      </c>
      <c r="C232" s="232" t="s">
        <v>416</v>
      </c>
      <c r="D232" s="232" t="s">
        <v>3369</v>
      </c>
      <c r="E232" s="233">
        <v>3550039</v>
      </c>
      <c r="F232" s="577">
        <v>9376</v>
      </c>
      <c r="G232" s="234">
        <v>36403</v>
      </c>
      <c r="H232" s="233">
        <v>11</v>
      </c>
      <c r="I232" s="578" t="s">
        <v>409</v>
      </c>
      <c r="J232" s="232" t="s">
        <v>3393</v>
      </c>
      <c r="K232" s="236">
        <v>432.62</v>
      </c>
      <c r="L232" s="579" t="s">
        <v>409</v>
      </c>
      <c r="M232" s="580">
        <f t="shared" si="4"/>
        <v>432.62</v>
      </c>
    </row>
    <row r="233" spans="1:13" s="581" customFormat="1" ht="30">
      <c r="A233" s="232" t="s">
        <v>406</v>
      </c>
      <c r="B233" s="233">
        <v>355</v>
      </c>
      <c r="C233" s="232" t="s">
        <v>416</v>
      </c>
      <c r="D233" s="232" t="s">
        <v>3369</v>
      </c>
      <c r="E233" s="233">
        <v>3550039</v>
      </c>
      <c r="F233" s="577">
        <v>9407</v>
      </c>
      <c r="G233" s="234">
        <v>36403</v>
      </c>
      <c r="H233" s="233">
        <v>50</v>
      </c>
      <c r="I233" s="578" t="s">
        <v>409</v>
      </c>
      <c r="J233" s="232" t="s">
        <v>3394</v>
      </c>
      <c r="K233" s="236">
        <v>438.4</v>
      </c>
      <c r="L233" s="579" t="s">
        <v>409</v>
      </c>
      <c r="M233" s="580">
        <f t="shared" si="4"/>
        <v>438.4</v>
      </c>
    </row>
    <row r="234" spans="1:13" s="581" customFormat="1" ht="30">
      <c r="A234" s="232" t="s">
        <v>406</v>
      </c>
      <c r="B234" s="233">
        <v>355</v>
      </c>
      <c r="C234" s="232" t="s">
        <v>416</v>
      </c>
      <c r="D234" s="232" t="s">
        <v>3369</v>
      </c>
      <c r="E234" s="233">
        <v>3550039</v>
      </c>
      <c r="F234" s="577">
        <v>9380</v>
      </c>
      <c r="G234" s="234">
        <v>36403</v>
      </c>
      <c r="H234" s="233">
        <v>72</v>
      </c>
      <c r="I234" s="578" t="s">
        <v>409</v>
      </c>
      <c r="J234" s="232" t="s">
        <v>3395</v>
      </c>
      <c r="K234" s="236">
        <v>452.15</v>
      </c>
      <c r="L234" s="579" t="s">
        <v>409</v>
      </c>
      <c r="M234" s="580">
        <f t="shared" si="4"/>
        <v>452.15</v>
      </c>
    </row>
    <row r="235" spans="1:13" s="581" customFormat="1" ht="30">
      <c r="A235" s="232" t="s">
        <v>406</v>
      </c>
      <c r="B235" s="233">
        <v>355</v>
      </c>
      <c r="C235" s="232" t="s">
        <v>416</v>
      </c>
      <c r="D235" s="232" t="s">
        <v>3369</v>
      </c>
      <c r="E235" s="233">
        <v>3550039</v>
      </c>
      <c r="F235" s="577">
        <v>9409</v>
      </c>
      <c r="G235" s="234">
        <v>36403</v>
      </c>
      <c r="H235" s="233">
        <v>110</v>
      </c>
      <c r="I235" s="578" t="s">
        <v>409</v>
      </c>
      <c r="J235" s="232" t="s">
        <v>3396</v>
      </c>
      <c r="K235" s="236">
        <v>487.57</v>
      </c>
      <c r="L235" s="579" t="s">
        <v>409</v>
      </c>
      <c r="M235" s="580">
        <f t="shared" si="4"/>
        <v>487.57</v>
      </c>
    </row>
    <row r="236" spans="1:13" s="581" customFormat="1" ht="30">
      <c r="A236" s="232" t="s">
        <v>406</v>
      </c>
      <c r="B236" s="233">
        <v>355</v>
      </c>
      <c r="C236" s="232" t="s">
        <v>416</v>
      </c>
      <c r="D236" s="232" t="s">
        <v>3369</v>
      </c>
      <c r="E236" s="233">
        <v>3550039</v>
      </c>
      <c r="F236" s="577">
        <v>9391</v>
      </c>
      <c r="G236" s="234">
        <v>36403</v>
      </c>
      <c r="H236" s="233">
        <v>135</v>
      </c>
      <c r="I236" s="578" t="s">
        <v>409</v>
      </c>
      <c r="J236" s="232" t="s">
        <v>2462</v>
      </c>
      <c r="K236" s="236">
        <v>499.08</v>
      </c>
      <c r="L236" s="579" t="s">
        <v>409</v>
      </c>
      <c r="M236" s="580">
        <f t="shared" si="4"/>
        <v>499.08</v>
      </c>
    </row>
    <row r="237" spans="1:13" s="581" customFormat="1" ht="30">
      <c r="A237" s="232" t="s">
        <v>406</v>
      </c>
      <c r="B237" s="233">
        <v>355</v>
      </c>
      <c r="C237" s="232" t="s">
        <v>416</v>
      </c>
      <c r="D237" s="232" t="s">
        <v>3369</v>
      </c>
      <c r="E237" s="233">
        <v>3550039</v>
      </c>
      <c r="F237" s="577">
        <v>9368</v>
      </c>
      <c r="G237" s="234">
        <v>36403</v>
      </c>
      <c r="H237" s="233">
        <v>36</v>
      </c>
      <c r="I237" s="578" t="s">
        <v>409</v>
      </c>
      <c r="J237" s="232" t="s">
        <v>3397</v>
      </c>
      <c r="K237" s="236">
        <v>599.66999999999996</v>
      </c>
      <c r="L237" s="579" t="s">
        <v>409</v>
      </c>
      <c r="M237" s="580">
        <f t="shared" si="4"/>
        <v>599.66999999999996</v>
      </c>
    </row>
    <row r="238" spans="1:13" s="581" customFormat="1" ht="30">
      <c r="A238" s="232" t="s">
        <v>406</v>
      </c>
      <c r="B238" s="233">
        <v>355</v>
      </c>
      <c r="C238" s="232" t="s">
        <v>416</v>
      </c>
      <c r="D238" s="232" t="s">
        <v>3369</v>
      </c>
      <c r="E238" s="233">
        <v>3550039</v>
      </c>
      <c r="F238" s="577">
        <v>9365</v>
      </c>
      <c r="G238" s="234">
        <v>36403</v>
      </c>
      <c r="H238" s="233">
        <v>990</v>
      </c>
      <c r="I238" s="578" t="s">
        <v>409</v>
      </c>
      <c r="J238" s="232" t="s">
        <v>3398</v>
      </c>
      <c r="K238" s="236">
        <v>629.22</v>
      </c>
      <c r="L238" s="579" t="s">
        <v>409</v>
      </c>
      <c r="M238" s="580">
        <f t="shared" si="4"/>
        <v>629.22</v>
      </c>
    </row>
    <row r="239" spans="1:13" s="581" customFormat="1" ht="30">
      <c r="A239" s="232" t="s">
        <v>406</v>
      </c>
      <c r="B239" s="233">
        <v>355</v>
      </c>
      <c r="C239" s="232" t="s">
        <v>416</v>
      </c>
      <c r="D239" s="232" t="s">
        <v>3369</v>
      </c>
      <c r="E239" s="233">
        <v>3550039</v>
      </c>
      <c r="F239" s="577">
        <v>9419</v>
      </c>
      <c r="G239" s="234">
        <v>36403</v>
      </c>
      <c r="H239" s="233">
        <v>31</v>
      </c>
      <c r="I239" s="578" t="s">
        <v>409</v>
      </c>
      <c r="J239" s="232" t="s">
        <v>2553</v>
      </c>
      <c r="K239" s="236">
        <v>720.84</v>
      </c>
      <c r="L239" s="579" t="s">
        <v>409</v>
      </c>
      <c r="M239" s="580">
        <f t="shared" si="4"/>
        <v>720.84</v>
      </c>
    </row>
    <row r="240" spans="1:13" s="581" customFormat="1" ht="30">
      <c r="A240" s="232" t="s">
        <v>406</v>
      </c>
      <c r="B240" s="233">
        <v>355</v>
      </c>
      <c r="C240" s="232" t="s">
        <v>416</v>
      </c>
      <c r="D240" s="232" t="s">
        <v>3369</v>
      </c>
      <c r="E240" s="233">
        <v>3550039</v>
      </c>
      <c r="F240" s="577">
        <v>9392</v>
      </c>
      <c r="G240" s="234">
        <v>36403</v>
      </c>
      <c r="H240" s="233">
        <v>1600</v>
      </c>
      <c r="I240" s="578" t="s">
        <v>409</v>
      </c>
      <c r="J240" s="232" t="s">
        <v>3399</v>
      </c>
      <c r="K240" s="236">
        <v>794.21</v>
      </c>
      <c r="L240" s="579" t="s">
        <v>409</v>
      </c>
      <c r="M240" s="580">
        <f t="shared" si="4"/>
        <v>794.21</v>
      </c>
    </row>
    <row r="241" spans="1:13" s="581" customFormat="1" ht="30">
      <c r="A241" s="232" t="s">
        <v>406</v>
      </c>
      <c r="B241" s="233">
        <v>355</v>
      </c>
      <c r="C241" s="232" t="s">
        <v>416</v>
      </c>
      <c r="D241" s="232" t="s">
        <v>3369</v>
      </c>
      <c r="E241" s="233">
        <v>3550039</v>
      </c>
      <c r="F241" s="577">
        <v>9381</v>
      </c>
      <c r="G241" s="234">
        <v>36403</v>
      </c>
      <c r="H241" s="233">
        <v>128</v>
      </c>
      <c r="I241" s="578" t="s">
        <v>409</v>
      </c>
      <c r="J241" s="232" t="s">
        <v>3353</v>
      </c>
      <c r="K241" s="236">
        <v>858.43</v>
      </c>
      <c r="L241" s="579" t="s">
        <v>409</v>
      </c>
      <c r="M241" s="580">
        <f t="shared" si="4"/>
        <v>858.43</v>
      </c>
    </row>
    <row r="242" spans="1:13" s="581" customFormat="1" ht="30">
      <c r="A242" s="232" t="s">
        <v>406</v>
      </c>
      <c r="B242" s="233">
        <v>355</v>
      </c>
      <c r="C242" s="232" t="s">
        <v>416</v>
      </c>
      <c r="D242" s="232" t="s">
        <v>3369</v>
      </c>
      <c r="E242" s="233">
        <v>3550039</v>
      </c>
      <c r="F242" s="577">
        <v>9412</v>
      </c>
      <c r="G242" s="234">
        <v>36403</v>
      </c>
      <c r="H242" s="233">
        <v>3699</v>
      </c>
      <c r="I242" s="578" t="s">
        <v>409</v>
      </c>
      <c r="J242" s="232" t="s">
        <v>3400</v>
      </c>
      <c r="K242" s="236">
        <v>1008.82</v>
      </c>
      <c r="L242" s="579" t="s">
        <v>409</v>
      </c>
      <c r="M242" s="580">
        <f t="shared" si="4"/>
        <v>1008.82</v>
      </c>
    </row>
    <row r="243" spans="1:13" s="581" customFormat="1" ht="30">
      <c r="A243" s="232" t="s">
        <v>406</v>
      </c>
      <c r="B243" s="233">
        <v>355</v>
      </c>
      <c r="C243" s="232" t="s">
        <v>416</v>
      </c>
      <c r="D243" s="232" t="s">
        <v>3369</v>
      </c>
      <c r="E243" s="233">
        <v>3550039</v>
      </c>
      <c r="F243" s="577">
        <v>9353</v>
      </c>
      <c r="G243" s="234">
        <v>36403</v>
      </c>
      <c r="H243" s="233">
        <v>2</v>
      </c>
      <c r="I243" s="578" t="s">
        <v>409</v>
      </c>
      <c r="J243" s="232" t="s">
        <v>2064</v>
      </c>
      <c r="K243" s="236">
        <v>1195.76</v>
      </c>
      <c r="L243" s="579" t="s">
        <v>409</v>
      </c>
      <c r="M243" s="580">
        <f t="shared" si="4"/>
        <v>1195.76</v>
      </c>
    </row>
    <row r="244" spans="1:13" s="581" customFormat="1" ht="30">
      <c r="A244" s="232" t="s">
        <v>406</v>
      </c>
      <c r="B244" s="233">
        <v>355</v>
      </c>
      <c r="C244" s="232" t="s">
        <v>416</v>
      </c>
      <c r="D244" s="232" t="s">
        <v>3369</v>
      </c>
      <c r="E244" s="233">
        <v>3550039</v>
      </c>
      <c r="F244" s="577">
        <v>9401</v>
      </c>
      <c r="G244" s="234">
        <v>36403</v>
      </c>
      <c r="H244" s="233">
        <v>120</v>
      </c>
      <c r="I244" s="578" t="s">
        <v>409</v>
      </c>
      <c r="J244" s="232" t="s">
        <v>3401</v>
      </c>
      <c r="K244" s="236">
        <v>1282.8</v>
      </c>
      <c r="L244" s="579" t="s">
        <v>409</v>
      </c>
      <c r="M244" s="580">
        <f t="shared" si="4"/>
        <v>1282.8</v>
      </c>
    </row>
    <row r="245" spans="1:13" s="581" customFormat="1" ht="30">
      <c r="A245" s="232" t="s">
        <v>406</v>
      </c>
      <c r="B245" s="233">
        <v>355</v>
      </c>
      <c r="C245" s="232" t="s">
        <v>416</v>
      </c>
      <c r="D245" s="232" t="s">
        <v>3369</v>
      </c>
      <c r="E245" s="233">
        <v>3550039</v>
      </c>
      <c r="F245" s="577">
        <v>9377</v>
      </c>
      <c r="G245" s="234">
        <v>36403</v>
      </c>
      <c r="H245" s="233">
        <v>27</v>
      </c>
      <c r="I245" s="578" t="s">
        <v>409</v>
      </c>
      <c r="J245" s="232" t="s">
        <v>3402</v>
      </c>
      <c r="K245" s="236">
        <v>1320.99</v>
      </c>
      <c r="L245" s="579" t="s">
        <v>409</v>
      </c>
      <c r="M245" s="580">
        <f t="shared" si="4"/>
        <v>1320.99</v>
      </c>
    </row>
    <row r="246" spans="1:13" s="581" customFormat="1" ht="30">
      <c r="A246" s="232" t="s">
        <v>406</v>
      </c>
      <c r="B246" s="233">
        <v>355</v>
      </c>
      <c r="C246" s="232" t="s">
        <v>416</v>
      </c>
      <c r="D246" s="232" t="s">
        <v>3369</v>
      </c>
      <c r="E246" s="233">
        <v>3550039</v>
      </c>
      <c r="F246" s="577">
        <v>9364</v>
      </c>
      <c r="G246" s="234">
        <v>36403</v>
      </c>
      <c r="H246" s="233">
        <v>30</v>
      </c>
      <c r="I246" s="578" t="s">
        <v>409</v>
      </c>
      <c r="J246" s="232" t="s">
        <v>3403</v>
      </c>
      <c r="K246" s="236">
        <v>1509.6</v>
      </c>
      <c r="L246" s="579" t="s">
        <v>409</v>
      </c>
      <c r="M246" s="580">
        <f t="shared" si="4"/>
        <v>1509.6</v>
      </c>
    </row>
    <row r="247" spans="1:13" s="581" customFormat="1" ht="30">
      <c r="A247" s="232" t="s">
        <v>406</v>
      </c>
      <c r="B247" s="233">
        <v>355</v>
      </c>
      <c r="C247" s="232" t="s">
        <v>416</v>
      </c>
      <c r="D247" s="232" t="s">
        <v>3369</v>
      </c>
      <c r="E247" s="233">
        <v>3550039</v>
      </c>
      <c r="F247" s="577">
        <v>9375</v>
      </c>
      <c r="G247" s="234">
        <v>36403</v>
      </c>
      <c r="H247" s="233">
        <v>15</v>
      </c>
      <c r="I247" s="578" t="s">
        <v>409</v>
      </c>
      <c r="J247" s="232" t="s">
        <v>2447</v>
      </c>
      <c r="K247" s="236">
        <v>1627.13</v>
      </c>
      <c r="L247" s="579" t="s">
        <v>409</v>
      </c>
      <c r="M247" s="580">
        <f t="shared" si="4"/>
        <v>1627.13</v>
      </c>
    </row>
    <row r="248" spans="1:13" s="581" customFormat="1" ht="30">
      <c r="A248" s="232" t="s">
        <v>406</v>
      </c>
      <c r="B248" s="233">
        <v>355</v>
      </c>
      <c r="C248" s="232" t="s">
        <v>416</v>
      </c>
      <c r="D248" s="232" t="s">
        <v>3369</v>
      </c>
      <c r="E248" s="233">
        <v>3550039</v>
      </c>
      <c r="F248" s="577">
        <v>9387</v>
      </c>
      <c r="G248" s="234">
        <v>36403</v>
      </c>
      <c r="H248" s="233">
        <v>133</v>
      </c>
      <c r="I248" s="578" t="s">
        <v>409</v>
      </c>
      <c r="J248" s="232" t="s">
        <v>3404</v>
      </c>
      <c r="K248" s="236">
        <v>1690.43</v>
      </c>
      <c r="L248" s="579" t="s">
        <v>409</v>
      </c>
      <c r="M248" s="580">
        <f t="shared" si="4"/>
        <v>1690.43</v>
      </c>
    </row>
    <row r="249" spans="1:13" s="581" customFormat="1" ht="45">
      <c r="A249" s="232" t="s">
        <v>406</v>
      </c>
      <c r="B249" s="233">
        <v>355</v>
      </c>
      <c r="C249" s="232" t="s">
        <v>416</v>
      </c>
      <c r="D249" s="232" t="s">
        <v>3369</v>
      </c>
      <c r="E249" s="233">
        <v>3550039</v>
      </c>
      <c r="F249" s="577">
        <v>9352</v>
      </c>
      <c r="G249" s="234">
        <v>36403</v>
      </c>
      <c r="H249" s="233">
        <v>4</v>
      </c>
      <c r="I249" s="578" t="s">
        <v>409</v>
      </c>
      <c r="J249" s="232" t="s">
        <v>3405</v>
      </c>
      <c r="K249" s="236">
        <v>1691.91</v>
      </c>
      <c r="L249" s="579" t="s">
        <v>409</v>
      </c>
      <c r="M249" s="580">
        <f t="shared" si="4"/>
        <v>1691.91</v>
      </c>
    </row>
    <row r="250" spans="1:13" s="581" customFormat="1" ht="30">
      <c r="A250" s="232" t="s">
        <v>406</v>
      </c>
      <c r="B250" s="233">
        <v>355</v>
      </c>
      <c r="C250" s="232" t="s">
        <v>416</v>
      </c>
      <c r="D250" s="232" t="s">
        <v>3369</v>
      </c>
      <c r="E250" s="233">
        <v>3550039</v>
      </c>
      <c r="F250" s="577">
        <v>9399</v>
      </c>
      <c r="G250" s="234">
        <v>36403</v>
      </c>
      <c r="H250" s="233">
        <v>30</v>
      </c>
      <c r="I250" s="578" t="s">
        <v>409</v>
      </c>
      <c r="J250" s="232" t="s">
        <v>3406</v>
      </c>
      <c r="K250" s="236">
        <v>1730.87</v>
      </c>
      <c r="L250" s="579" t="s">
        <v>409</v>
      </c>
      <c r="M250" s="580">
        <f t="shared" si="4"/>
        <v>1730.87</v>
      </c>
    </row>
    <row r="251" spans="1:13" s="581" customFormat="1" ht="30">
      <c r="A251" s="232" t="s">
        <v>406</v>
      </c>
      <c r="B251" s="233">
        <v>355</v>
      </c>
      <c r="C251" s="232" t="s">
        <v>416</v>
      </c>
      <c r="D251" s="232" t="s">
        <v>3369</v>
      </c>
      <c r="E251" s="233">
        <v>3550039</v>
      </c>
      <c r="F251" s="577">
        <v>9413</v>
      </c>
      <c r="G251" s="234">
        <v>36403</v>
      </c>
      <c r="H251" s="233">
        <v>23</v>
      </c>
      <c r="I251" s="578" t="s">
        <v>409</v>
      </c>
      <c r="J251" s="232" t="s">
        <v>3205</v>
      </c>
      <c r="K251" s="236">
        <v>1759.37</v>
      </c>
      <c r="L251" s="579" t="s">
        <v>409</v>
      </c>
      <c r="M251" s="580">
        <f t="shared" si="4"/>
        <v>1759.37</v>
      </c>
    </row>
    <row r="252" spans="1:13" s="581" customFormat="1" ht="30">
      <c r="A252" s="232" t="s">
        <v>406</v>
      </c>
      <c r="B252" s="233">
        <v>355</v>
      </c>
      <c r="C252" s="232" t="s">
        <v>416</v>
      </c>
      <c r="D252" s="232" t="s">
        <v>3369</v>
      </c>
      <c r="E252" s="233">
        <v>3550039</v>
      </c>
      <c r="F252" s="577">
        <v>9351</v>
      </c>
      <c r="G252" s="234">
        <v>36403</v>
      </c>
      <c r="H252" s="233">
        <v>4</v>
      </c>
      <c r="I252" s="578" t="s">
        <v>409</v>
      </c>
      <c r="J252" s="232" t="s">
        <v>3407</v>
      </c>
      <c r="K252" s="236">
        <v>1761.81</v>
      </c>
      <c r="L252" s="579" t="s">
        <v>409</v>
      </c>
      <c r="M252" s="580">
        <f t="shared" si="4"/>
        <v>1761.81</v>
      </c>
    </row>
    <row r="253" spans="1:13" s="581" customFormat="1" ht="30">
      <c r="A253" s="232" t="s">
        <v>406</v>
      </c>
      <c r="B253" s="233">
        <v>355</v>
      </c>
      <c r="C253" s="232" t="s">
        <v>416</v>
      </c>
      <c r="D253" s="232" t="s">
        <v>3369</v>
      </c>
      <c r="E253" s="233">
        <v>3550039</v>
      </c>
      <c r="F253" s="577">
        <v>9386</v>
      </c>
      <c r="G253" s="234">
        <v>36403</v>
      </c>
      <c r="H253" s="233">
        <v>65</v>
      </c>
      <c r="I253" s="578" t="s">
        <v>409</v>
      </c>
      <c r="J253" s="232" t="s">
        <v>3408</v>
      </c>
      <c r="K253" s="236">
        <v>2014.93</v>
      </c>
      <c r="L253" s="579" t="s">
        <v>409</v>
      </c>
      <c r="M253" s="580">
        <f t="shared" si="4"/>
        <v>2014.93</v>
      </c>
    </row>
    <row r="254" spans="1:13" s="581" customFormat="1" ht="30">
      <c r="A254" s="232" t="s">
        <v>406</v>
      </c>
      <c r="B254" s="233">
        <v>355</v>
      </c>
      <c r="C254" s="232" t="s">
        <v>416</v>
      </c>
      <c r="D254" s="232" t="s">
        <v>3369</v>
      </c>
      <c r="E254" s="233">
        <v>3550039</v>
      </c>
      <c r="F254" s="577">
        <v>9415</v>
      </c>
      <c r="G254" s="234">
        <v>36403</v>
      </c>
      <c r="H254" s="233">
        <v>29</v>
      </c>
      <c r="I254" s="578" t="s">
        <v>409</v>
      </c>
      <c r="J254" s="232" t="s">
        <v>3204</v>
      </c>
      <c r="K254" s="236">
        <v>2195.19</v>
      </c>
      <c r="L254" s="579" t="s">
        <v>409</v>
      </c>
      <c r="M254" s="580">
        <f t="shared" si="4"/>
        <v>2195.19</v>
      </c>
    </row>
    <row r="255" spans="1:13" s="581" customFormat="1" ht="30">
      <c r="A255" s="232" t="s">
        <v>406</v>
      </c>
      <c r="B255" s="233">
        <v>355</v>
      </c>
      <c r="C255" s="232" t="s">
        <v>416</v>
      </c>
      <c r="D255" s="232" t="s">
        <v>3369</v>
      </c>
      <c r="E255" s="233">
        <v>3550039</v>
      </c>
      <c r="F255" s="577">
        <v>9414</v>
      </c>
      <c r="G255" s="234">
        <v>36403</v>
      </c>
      <c r="H255" s="233">
        <v>33</v>
      </c>
      <c r="I255" s="578" t="s">
        <v>409</v>
      </c>
      <c r="J255" s="232" t="s">
        <v>3203</v>
      </c>
      <c r="K255" s="236">
        <v>2349.8000000000002</v>
      </c>
      <c r="L255" s="579" t="s">
        <v>409</v>
      </c>
      <c r="M255" s="580">
        <f t="shared" si="4"/>
        <v>2349.8000000000002</v>
      </c>
    </row>
    <row r="256" spans="1:13" s="581" customFormat="1" ht="30">
      <c r="A256" s="232" t="s">
        <v>406</v>
      </c>
      <c r="B256" s="233">
        <v>355</v>
      </c>
      <c r="C256" s="232" t="s">
        <v>416</v>
      </c>
      <c r="D256" s="232" t="s">
        <v>3369</v>
      </c>
      <c r="E256" s="233">
        <v>3550039</v>
      </c>
      <c r="F256" s="577">
        <v>9355</v>
      </c>
      <c r="G256" s="234">
        <v>36403</v>
      </c>
      <c r="H256" s="233">
        <v>1</v>
      </c>
      <c r="I256" s="578" t="s">
        <v>409</v>
      </c>
      <c r="J256" s="232" t="s">
        <v>3409</v>
      </c>
      <c r="K256" s="236">
        <v>2657.52</v>
      </c>
      <c r="L256" s="579" t="s">
        <v>409</v>
      </c>
      <c r="M256" s="580">
        <f t="shared" si="4"/>
        <v>2657.52</v>
      </c>
    </row>
    <row r="257" spans="1:13" s="581" customFormat="1" ht="30">
      <c r="A257" s="232" t="s">
        <v>406</v>
      </c>
      <c r="B257" s="233">
        <v>355</v>
      </c>
      <c r="C257" s="232" t="s">
        <v>416</v>
      </c>
      <c r="D257" s="232" t="s">
        <v>3369</v>
      </c>
      <c r="E257" s="233">
        <v>3550039</v>
      </c>
      <c r="F257" s="577">
        <v>9404</v>
      </c>
      <c r="G257" s="234">
        <v>36403</v>
      </c>
      <c r="H257" s="233">
        <v>24</v>
      </c>
      <c r="I257" s="578" t="s">
        <v>409</v>
      </c>
      <c r="J257" s="232" t="s">
        <v>3410</v>
      </c>
      <c r="K257" s="236">
        <v>3303.35</v>
      </c>
      <c r="L257" s="579" t="s">
        <v>409</v>
      </c>
      <c r="M257" s="580">
        <f t="shared" ref="M257:M318" si="5">+K257</f>
        <v>3303.35</v>
      </c>
    </row>
    <row r="258" spans="1:13" s="581" customFormat="1" ht="30">
      <c r="A258" s="232" t="s">
        <v>406</v>
      </c>
      <c r="B258" s="233">
        <v>355</v>
      </c>
      <c r="C258" s="232" t="s">
        <v>416</v>
      </c>
      <c r="D258" s="232" t="s">
        <v>3369</v>
      </c>
      <c r="E258" s="233">
        <v>3550039</v>
      </c>
      <c r="F258" s="577">
        <v>9354</v>
      </c>
      <c r="G258" s="234">
        <v>36403</v>
      </c>
      <c r="H258" s="233">
        <v>1</v>
      </c>
      <c r="I258" s="578" t="s">
        <v>409</v>
      </c>
      <c r="J258" s="232" t="s">
        <v>2544</v>
      </c>
      <c r="K258" s="236">
        <v>3381.74</v>
      </c>
      <c r="L258" s="579" t="s">
        <v>409</v>
      </c>
      <c r="M258" s="580">
        <f t="shared" si="5"/>
        <v>3381.74</v>
      </c>
    </row>
    <row r="259" spans="1:13" s="581" customFormat="1" ht="30">
      <c r="A259" s="232" t="s">
        <v>406</v>
      </c>
      <c r="B259" s="233">
        <v>355</v>
      </c>
      <c r="C259" s="232" t="s">
        <v>416</v>
      </c>
      <c r="D259" s="232" t="s">
        <v>3369</v>
      </c>
      <c r="E259" s="233">
        <v>3550039</v>
      </c>
      <c r="F259" s="577">
        <v>9398</v>
      </c>
      <c r="G259" s="234">
        <v>36403</v>
      </c>
      <c r="H259" s="235">
        <v>13500</v>
      </c>
      <c r="I259" s="578" t="s">
        <v>409</v>
      </c>
      <c r="J259" s="232" t="s">
        <v>3249</v>
      </c>
      <c r="K259" s="236">
        <v>5792.77</v>
      </c>
      <c r="L259" s="579" t="s">
        <v>409</v>
      </c>
      <c r="M259" s="580">
        <f t="shared" si="5"/>
        <v>5792.77</v>
      </c>
    </row>
    <row r="260" spans="1:13" s="581" customFormat="1" ht="30">
      <c r="A260" s="232" t="s">
        <v>406</v>
      </c>
      <c r="B260" s="233">
        <v>355</v>
      </c>
      <c r="C260" s="232" t="s">
        <v>416</v>
      </c>
      <c r="D260" s="232" t="s">
        <v>3369</v>
      </c>
      <c r="E260" s="233">
        <v>3550039</v>
      </c>
      <c r="F260" s="577">
        <v>9366</v>
      </c>
      <c r="G260" s="234">
        <v>36403</v>
      </c>
      <c r="H260" s="233">
        <v>114</v>
      </c>
      <c r="I260" s="578" t="s">
        <v>409</v>
      </c>
      <c r="J260" s="232" t="s">
        <v>3411</v>
      </c>
      <c r="K260" s="236">
        <v>5917.8</v>
      </c>
      <c r="L260" s="579" t="s">
        <v>409</v>
      </c>
      <c r="M260" s="580">
        <f t="shared" si="5"/>
        <v>5917.8</v>
      </c>
    </row>
    <row r="261" spans="1:13" s="581" customFormat="1" ht="30">
      <c r="A261" s="232" t="s">
        <v>406</v>
      </c>
      <c r="B261" s="233">
        <v>355</v>
      </c>
      <c r="C261" s="232" t="s">
        <v>416</v>
      </c>
      <c r="D261" s="232" t="s">
        <v>3369</v>
      </c>
      <c r="E261" s="233">
        <v>3550039</v>
      </c>
      <c r="F261" s="577">
        <v>9361</v>
      </c>
      <c r="G261" s="234">
        <v>36403</v>
      </c>
      <c r="H261" s="233">
        <v>2</v>
      </c>
      <c r="I261" s="578" t="s">
        <v>409</v>
      </c>
      <c r="J261" s="232" t="s">
        <v>3412</v>
      </c>
      <c r="K261" s="236">
        <v>8383.1</v>
      </c>
      <c r="L261" s="579" t="s">
        <v>409</v>
      </c>
      <c r="M261" s="580">
        <f t="shared" si="5"/>
        <v>8383.1</v>
      </c>
    </row>
    <row r="262" spans="1:13" s="581" customFormat="1" ht="30">
      <c r="A262" s="232" t="s">
        <v>406</v>
      </c>
      <c r="B262" s="233">
        <v>355</v>
      </c>
      <c r="C262" s="232" t="s">
        <v>416</v>
      </c>
      <c r="D262" s="232" t="s">
        <v>3369</v>
      </c>
      <c r="E262" s="233">
        <v>3550039</v>
      </c>
      <c r="F262" s="577">
        <v>9359</v>
      </c>
      <c r="G262" s="234">
        <v>36403</v>
      </c>
      <c r="H262" s="233">
        <v>3</v>
      </c>
      <c r="I262" s="578" t="s">
        <v>409</v>
      </c>
      <c r="J262" s="232" t="s">
        <v>3413</v>
      </c>
      <c r="K262" s="236">
        <v>11021.34</v>
      </c>
      <c r="L262" s="579" t="s">
        <v>409</v>
      </c>
      <c r="M262" s="580">
        <f t="shared" si="5"/>
        <v>11021.34</v>
      </c>
    </row>
    <row r="263" spans="1:13" s="581" customFormat="1" ht="30">
      <c r="A263" s="232" t="s">
        <v>406</v>
      </c>
      <c r="B263" s="233">
        <v>355</v>
      </c>
      <c r="C263" s="232" t="s">
        <v>416</v>
      </c>
      <c r="D263" s="232" t="s">
        <v>3369</v>
      </c>
      <c r="E263" s="233">
        <v>3550039</v>
      </c>
      <c r="F263" s="577">
        <v>9358</v>
      </c>
      <c r="G263" s="234">
        <v>36403</v>
      </c>
      <c r="H263" s="233">
        <v>4</v>
      </c>
      <c r="I263" s="578" t="s">
        <v>409</v>
      </c>
      <c r="J263" s="232" t="s">
        <v>2573</v>
      </c>
      <c r="K263" s="236">
        <v>12343.65</v>
      </c>
      <c r="L263" s="579" t="s">
        <v>409</v>
      </c>
      <c r="M263" s="580">
        <f t="shared" si="5"/>
        <v>12343.65</v>
      </c>
    </row>
    <row r="264" spans="1:13" s="581" customFormat="1" ht="30">
      <c r="A264" s="232" t="s">
        <v>406</v>
      </c>
      <c r="B264" s="233">
        <v>355</v>
      </c>
      <c r="C264" s="232" t="s">
        <v>416</v>
      </c>
      <c r="D264" s="232" t="s">
        <v>3369</v>
      </c>
      <c r="E264" s="233">
        <v>3550039</v>
      </c>
      <c r="F264" s="577">
        <v>9360</v>
      </c>
      <c r="G264" s="234">
        <v>36403</v>
      </c>
      <c r="H264" s="233">
        <v>4</v>
      </c>
      <c r="I264" s="578" t="s">
        <v>409</v>
      </c>
      <c r="J264" s="232" t="s">
        <v>2575</v>
      </c>
      <c r="K264" s="236">
        <v>14796.43</v>
      </c>
      <c r="L264" s="579" t="s">
        <v>409</v>
      </c>
      <c r="M264" s="580">
        <f t="shared" si="5"/>
        <v>14796.43</v>
      </c>
    </row>
    <row r="265" spans="1:13" s="581" customFormat="1" ht="30">
      <c r="A265" s="232" t="s">
        <v>406</v>
      </c>
      <c r="B265" s="233">
        <v>355</v>
      </c>
      <c r="C265" s="232" t="s">
        <v>416</v>
      </c>
      <c r="D265" s="232" t="s">
        <v>3369</v>
      </c>
      <c r="E265" s="233">
        <v>3550039</v>
      </c>
      <c r="F265" s="577">
        <v>9357</v>
      </c>
      <c r="G265" s="234">
        <v>36403</v>
      </c>
      <c r="H265" s="235">
        <v>9</v>
      </c>
      <c r="I265" s="578" t="s">
        <v>409</v>
      </c>
      <c r="J265" s="232" t="s">
        <v>3414</v>
      </c>
      <c r="K265" s="236">
        <v>29049.09</v>
      </c>
      <c r="L265" s="579" t="s">
        <v>409</v>
      </c>
      <c r="M265" s="580">
        <f t="shared" si="5"/>
        <v>29049.09</v>
      </c>
    </row>
    <row r="266" spans="1:13" s="581" customFormat="1" ht="30">
      <c r="A266" s="232" t="s">
        <v>406</v>
      </c>
      <c r="B266" s="233">
        <v>355</v>
      </c>
      <c r="C266" s="232" t="s">
        <v>416</v>
      </c>
      <c r="D266" s="232" t="s">
        <v>3369</v>
      </c>
      <c r="E266" s="233">
        <v>3550039</v>
      </c>
      <c r="F266" s="577">
        <v>9403</v>
      </c>
      <c r="G266" s="234">
        <v>36403</v>
      </c>
      <c r="H266" s="233">
        <v>137</v>
      </c>
      <c r="I266" s="578" t="s">
        <v>409</v>
      </c>
      <c r="J266" s="232" t="s">
        <v>3415</v>
      </c>
      <c r="K266" s="236">
        <v>52800.84</v>
      </c>
      <c r="L266" s="579" t="s">
        <v>409</v>
      </c>
      <c r="M266" s="580">
        <f t="shared" si="5"/>
        <v>52800.84</v>
      </c>
    </row>
    <row r="267" spans="1:13" s="581" customFormat="1" ht="30">
      <c r="A267" s="232" t="s">
        <v>406</v>
      </c>
      <c r="B267" s="233">
        <v>355</v>
      </c>
      <c r="C267" s="232" t="s">
        <v>416</v>
      </c>
      <c r="D267" s="232" t="s">
        <v>3369</v>
      </c>
      <c r="E267" s="233">
        <v>3550039</v>
      </c>
      <c r="F267" s="577">
        <v>9397</v>
      </c>
      <c r="G267" s="234">
        <v>36403</v>
      </c>
      <c r="H267" s="233">
        <v>40600</v>
      </c>
      <c r="I267" s="578" t="s">
        <v>409</v>
      </c>
      <c r="J267" s="232" t="s">
        <v>3416</v>
      </c>
      <c r="K267" s="236">
        <v>64208.41</v>
      </c>
      <c r="L267" s="579" t="s">
        <v>409</v>
      </c>
      <c r="M267" s="580">
        <f t="shared" si="5"/>
        <v>64208.41</v>
      </c>
    </row>
    <row r="268" spans="1:13" s="581" customFormat="1" ht="30">
      <c r="A268" s="232" t="s">
        <v>406</v>
      </c>
      <c r="B268" s="233">
        <v>355</v>
      </c>
      <c r="C268" s="232" t="s">
        <v>416</v>
      </c>
      <c r="D268" s="232" t="s">
        <v>3369</v>
      </c>
      <c r="E268" s="233">
        <v>3550039</v>
      </c>
      <c r="F268" s="577">
        <v>9356</v>
      </c>
      <c r="G268" s="234">
        <v>36403</v>
      </c>
      <c r="H268" s="233">
        <v>29</v>
      </c>
      <c r="I268" s="578" t="s">
        <v>409</v>
      </c>
      <c r="J268" s="232" t="s">
        <v>2571</v>
      </c>
      <c r="K268" s="236">
        <v>74454.63</v>
      </c>
      <c r="L268" s="579" t="s">
        <v>409</v>
      </c>
      <c r="M268" s="580">
        <f t="shared" si="5"/>
        <v>74454.63</v>
      </c>
    </row>
    <row r="269" spans="1:13" s="581" customFormat="1" ht="30">
      <c r="A269" s="232" t="s">
        <v>406</v>
      </c>
      <c r="B269" s="233">
        <v>355</v>
      </c>
      <c r="C269" s="232" t="s">
        <v>416</v>
      </c>
      <c r="D269" s="232" t="s">
        <v>3369</v>
      </c>
      <c r="E269" s="233">
        <v>3550039</v>
      </c>
      <c r="F269" s="577">
        <v>9912</v>
      </c>
      <c r="G269" s="234">
        <v>37376</v>
      </c>
      <c r="H269" s="233">
        <v>5</v>
      </c>
      <c r="I269" s="578" t="s">
        <v>409</v>
      </c>
      <c r="J269" s="232" t="s">
        <v>3337</v>
      </c>
      <c r="K269" s="236">
        <v>12.71</v>
      </c>
      <c r="L269" s="579" t="s">
        <v>409</v>
      </c>
      <c r="M269" s="580">
        <f t="shared" si="5"/>
        <v>12.71</v>
      </c>
    </row>
    <row r="270" spans="1:13" s="581" customFormat="1" ht="30">
      <c r="A270" s="232" t="s">
        <v>406</v>
      </c>
      <c r="B270" s="233">
        <v>355</v>
      </c>
      <c r="C270" s="232" t="s">
        <v>416</v>
      </c>
      <c r="D270" s="232" t="s">
        <v>3369</v>
      </c>
      <c r="E270" s="233">
        <v>3550039</v>
      </c>
      <c r="F270" s="577">
        <v>9914</v>
      </c>
      <c r="G270" s="234">
        <v>37376</v>
      </c>
      <c r="H270" s="233">
        <v>7</v>
      </c>
      <c r="I270" s="578" t="s">
        <v>409</v>
      </c>
      <c r="J270" s="232" t="s">
        <v>2606</v>
      </c>
      <c r="K270" s="236">
        <v>21.29</v>
      </c>
      <c r="L270" s="579" t="s">
        <v>409</v>
      </c>
      <c r="M270" s="580">
        <f t="shared" si="5"/>
        <v>21.29</v>
      </c>
    </row>
    <row r="271" spans="1:13" s="581" customFormat="1" ht="30">
      <c r="A271" s="232" t="s">
        <v>406</v>
      </c>
      <c r="B271" s="233">
        <v>355</v>
      </c>
      <c r="C271" s="232" t="s">
        <v>416</v>
      </c>
      <c r="D271" s="232" t="s">
        <v>3369</v>
      </c>
      <c r="E271" s="233">
        <v>3550039</v>
      </c>
      <c r="F271" s="577">
        <v>9917</v>
      </c>
      <c r="G271" s="234">
        <v>37376</v>
      </c>
      <c r="H271" s="233">
        <v>6</v>
      </c>
      <c r="I271" s="578" t="s">
        <v>409</v>
      </c>
      <c r="J271" s="232" t="s">
        <v>3417</v>
      </c>
      <c r="K271" s="236">
        <v>31.22</v>
      </c>
      <c r="L271" s="579" t="s">
        <v>409</v>
      </c>
      <c r="M271" s="580">
        <f t="shared" si="5"/>
        <v>31.22</v>
      </c>
    </row>
    <row r="272" spans="1:13" s="581" customFormat="1" ht="30">
      <c r="A272" s="232" t="s">
        <v>406</v>
      </c>
      <c r="B272" s="233">
        <v>355</v>
      </c>
      <c r="C272" s="232" t="s">
        <v>416</v>
      </c>
      <c r="D272" s="232" t="s">
        <v>3369</v>
      </c>
      <c r="E272" s="233">
        <v>3550039</v>
      </c>
      <c r="F272" s="577">
        <v>9918</v>
      </c>
      <c r="G272" s="234">
        <v>37376</v>
      </c>
      <c r="H272" s="233">
        <v>6</v>
      </c>
      <c r="I272" s="578" t="s">
        <v>409</v>
      </c>
      <c r="J272" s="232" t="s">
        <v>3353</v>
      </c>
      <c r="K272" s="236">
        <v>40.78</v>
      </c>
      <c r="L272" s="579" t="s">
        <v>409</v>
      </c>
      <c r="M272" s="580">
        <f t="shared" si="5"/>
        <v>40.78</v>
      </c>
    </row>
    <row r="273" spans="1:13" s="581" customFormat="1" ht="30">
      <c r="A273" s="232" t="s">
        <v>406</v>
      </c>
      <c r="B273" s="233">
        <v>355</v>
      </c>
      <c r="C273" s="232" t="s">
        <v>416</v>
      </c>
      <c r="D273" s="232" t="s">
        <v>3369</v>
      </c>
      <c r="E273" s="233">
        <v>3550039</v>
      </c>
      <c r="F273" s="577">
        <v>9919</v>
      </c>
      <c r="G273" s="234">
        <v>37376</v>
      </c>
      <c r="H273" s="233">
        <v>5</v>
      </c>
      <c r="I273" s="578" t="s">
        <v>409</v>
      </c>
      <c r="J273" s="232" t="s">
        <v>3349</v>
      </c>
      <c r="K273" s="236">
        <v>44.36</v>
      </c>
      <c r="L273" s="579" t="s">
        <v>409</v>
      </c>
      <c r="M273" s="580">
        <f t="shared" si="5"/>
        <v>44.36</v>
      </c>
    </row>
    <row r="274" spans="1:13" s="581" customFormat="1" ht="30">
      <c r="A274" s="232" t="s">
        <v>406</v>
      </c>
      <c r="B274" s="233">
        <v>355</v>
      </c>
      <c r="C274" s="232" t="s">
        <v>416</v>
      </c>
      <c r="D274" s="232" t="s">
        <v>3369</v>
      </c>
      <c r="E274" s="233">
        <v>3550039</v>
      </c>
      <c r="F274" s="577">
        <v>9911</v>
      </c>
      <c r="G274" s="234">
        <v>37376</v>
      </c>
      <c r="H274" s="233">
        <v>30</v>
      </c>
      <c r="I274" s="578" t="s">
        <v>409</v>
      </c>
      <c r="J274" s="232" t="s">
        <v>3418</v>
      </c>
      <c r="K274" s="236">
        <v>44.95</v>
      </c>
      <c r="L274" s="579" t="s">
        <v>409</v>
      </c>
      <c r="M274" s="580">
        <f t="shared" si="5"/>
        <v>44.95</v>
      </c>
    </row>
    <row r="275" spans="1:13" s="581" customFormat="1" ht="30">
      <c r="A275" s="232" t="s">
        <v>406</v>
      </c>
      <c r="B275" s="233">
        <v>355</v>
      </c>
      <c r="C275" s="232" t="s">
        <v>416</v>
      </c>
      <c r="D275" s="232" t="s">
        <v>3369</v>
      </c>
      <c r="E275" s="233">
        <v>3550039</v>
      </c>
      <c r="F275" s="577">
        <v>9923</v>
      </c>
      <c r="G275" s="234">
        <v>37376</v>
      </c>
      <c r="H275" s="233">
        <v>6</v>
      </c>
      <c r="I275" s="578" t="s">
        <v>409</v>
      </c>
      <c r="J275" s="232" t="s">
        <v>2914</v>
      </c>
      <c r="K275" s="236">
        <v>73.48</v>
      </c>
      <c r="L275" s="579" t="s">
        <v>409</v>
      </c>
      <c r="M275" s="580">
        <f t="shared" si="5"/>
        <v>73.48</v>
      </c>
    </row>
    <row r="276" spans="1:13" s="581" customFormat="1" ht="30">
      <c r="A276" s="232" t="s">
        <v>406</v>
      </c>
      <c r="B276" s="233">
        <v>355</v>
      </c>
      <c r="C276" s="232" t="s">
        <v>416</v>
      </c>
      <c r="D276" s="232" t="s">
        <v>3369</v>
      </c>
      <c r="E276" s="233">
        <v>3550039</v>
      </c>
      <c r="F276" s="577">
        <v>9916</v>
      </c>
      <c r="G276" s="234">
        <v>37376</v>
      </c>
      <c r="H276" s="233">
        <v>17</v>
      </c>
      <c r="I276" s="578" t="s">
        <v>409</v>
      </c>
      <c r="J276" s="232" t="s">
        <v>3382</v>
      </c>
      <c r="K276" s="236">
        <v>87.92</v>
      </c>
      <c r="L276" s="579" t="s">
        <v>409</v>
      </c>
      <c r="M276" s="580">
        <f t="shared" si="5"/>
        <v>87.92</v>
      </c>
    </row>
    <row r="277" spans="1:13" s="581" customFormat="1" ht="30">
      <c r="A277" s="232" t="s">
        <v>406</v>
      </c>
      <c r="B277" s="233">
        <v>355</v>
      </c>
      <c r="C277" s="232" t="s">
        <v>416</v>
      </c>
      <c r="D277" s="232" t="s">
        <v>3369</v>
      </c>
      <c r="E277" s="233">
        <v>3550039</v>
      </c>
      <c r="F277" s="577">
        <v>9903</v>
      </c>
      <c r="G277" s="234">
        <v>37376</v>
      </c>
      <c r="H277" s="233">
        <v>15</v>
      </c>
      <c r="I277" s="578" t="s">
        <v>409</v>
      </c>
      <c r="J277" s="232" t="s">
        <v>3419</v>
      </c>
      <c r="K277" s="236">
        <v>93.34</v>
      </c>
      <c r="L277" s="579" t="s">
        <v>409</v>
      </c>
      <c r="M277" s="580">
        <f t="shared" si="5"/>
        <v>93.34</v>
      </c>
    </row>
    <row r="278" spans="1:13" s="581" customFormat="1" ht="30">
      <c r="A278" s="232" t="s">
        <v>406</v>
      </c>
      <c r="B278" s="233">
        <v>355</v>
      </c>
      <c r="C278" s="232" t="s">
        <v>416</v>
      </c>
      <c r="D278" s="232" t="s">
        <v>3369</v>
      </c>
      <c r="E278" s="233">
        <v>3550039</v>
      </c>
      <c r="F278" s="577">
        <v>9920</v>
      </c>
      <c r="G278" s="234">
        <v>37376</v>
      </c>
      <c r="H278" s="233">
        <v>9</v>
      </c>
      <c r="I278" s="578" t="s">
        <v>409</v>
      </c>
      <c r="J278" s="232" t="s">
        <v>3420</v>
      </c>
      <c r="K278" s="236">
        <v>93.87</v>
      </c>
      <c r="L278" s="579" t="s">
        <v>409</v>
      </c>
      <c r="M278" s="580">
        <f t="shared" si="5"/>
        <v>93.87</v>
      </c>
    </row>
    <row r="279" spans="1:13" s="581" customFormat="1" ht="30">
      <c r="A279" s="232" t="s">
        <v>406</v>
      </c>
      <c r="B279" s="233">
        <v>355</v>
      </c>
      <c r="C279" s="232" t="s">
        <v>416</v>
      </c>
      <c r="D279" s="232" t="s">
        <v>3369</v>
      </c>
      <c r="E279" s="233">
        <v>3550039</v>
      </c>
      <c r="F279" s="577">
        <v>9904</v>
      </c>
      <c r="G279" s="234">
        <v>37376</v>
      </c>
      <c r="H279" s="233">
        <v>9</v>
      </c>
      <c r="I279" s="578" t="s">
        <v>409</v>
      </c>
      <c r="J279" s="232" t="s">
        <v>3421</v>
      </c>
      <c r="K279" s="236">
        <v>107.46</v>
      </c>
      <c r="L279" s="579" t="s">
        <v>409</v>
      </c>
      <c r="M279" s="580">
        <f t="shared" si="5"/>
        <v>107.46</v>
      </c>
    </row>
    <row r="280" spans="1:13" s="581" customFormat="1" ht="30">
      <c r="A280" s="232" t="s">
        <v>406</v>
      </c>
      <c r="B280" s="233">
        <v>355</v>
      </c>
      <c r="C280" s="232" t="s">
        <v>416</v>
      </c>
      <c r="D280" s="232" t="s">
        <v>3369</v>
      </c>
      <c r="E280" s="233">
        <v>3550039</v>
      </c>
      <c r="F280" s="577">
        <v>9910</v>
      </c>
      <c r="G280" s="234">
        <v>37376</v>
      </c>
      <c r="H280" s="233">
        <v>5</v>
      </c>
      <c r="I280" s="578" t="s">
        <v>409</v>
      </c>
      <c r="J280" s="232" t="s">
        <v>3422</v>
      </c>
      <c r="K280" s="236">
        <v>126.3</v>
      </c>
      <c r="L280" s="579" t="s">
        <v>409</v>
      </c>
      <c r="M280" s="580">
        <f t="shared" si="5"/>
        <v>126.3</v>
      </c>
    </row>
    <row r="281" spans="1:13" s="581" customFormat="1" ht="30">
      <c r="A281" s="232" t="s">
        <v>406</v>
      </c>
      <c r="B281" s="233">
        <v>355</v>
      </c>
      <c r="C281" s="232" t="s">
        <v>416</v>
      </c>
      <c r="D281" s="232" t="s">
        <v>3369</v>
      </c>
      <c r="E281" s="233">
        <v>3550039</v>
      </c>
      <c r="F281" s="577">
        <v>9913</v>
      </c>
      <c r="G281" s="234">
        <v>37376</v>
      </c>
      <c r="H281" s="233">
        <v>11</v>
      </c>
      <c r="I281" s="578" t="s">
        <v>409</v>
      </c>
      <c r="J281" s="232" t="s">
        <v>3423</v>
      </c>
      <c r="K281" s="236">
        <v>131.33000000000001</v>
      </c>
      <c r="L281" s="579" t="s">
        <v>409</v>
      </c>
      <c r="M281" s="580">
        <f t="shared" si="5"/>
        <v>131.33000000000001</v>
      </c>
    </row>
    <row r="282" spans="1:13" s="581" customFormat="1" ht="30">
      <c r="A282" s="232" t="s">
        <v>406</v>
      </c>
      <c r="B282" s="233">
        <v>355</v>
      </c>
      <c r="C282" s="232" t="s">
        <v>416</v>
      </c>
      <c r="D282" s="232" t="s">
        <v>3369</v>
      </c>
      <c r="E282" s="233">
        <v>3550039</v>
      </c>
      <c r="F282" s="577">
        <v>9922</v>
      </c>
      <c r="G282" s="234">
        <v>37376</v>
      </c>
      <c r="H282" s="233">
        <v>16</v>
      </c>
      <c r="I282" s="578" t="s">
        <v>409</v>
      </c>
      <c r="J282" s="232" t="s">
        <v>3424</v>
      </c>
      <c r="K282" s="236">
        <v>142.52000000000001</v>
      </c>
      <c r="L282" s="579" t="s">
        <v>409</v>
      </c>
      <c r="M282" s="580">
        <f t="shared" si="5"/>
        <v>142.52000000000001</v>
      </c>
    </row>
    <row r="283" spans="1:13" s="581" customFormat="1" ht="30">
      <c r="A283" s="232" t="s">
        <v>406</v>
      </c>
      <c r="B283" s="233">
        <v>355</v>
      </c>
      <c r="C283" s="232" t="s">
        <v>416</v>
      </c>
      <c r="D283" s="232" t="s">
        <v>3369</v>
      </c>
      <c r="E283" s="233">
        <v>3550039</v>
      </c>
      <c r="F283" s="577">
        <v>9899</v>
      </c>
      <c r="G283" s="234">
        <v>37376</v>
      </c>
      <c r="H283" s="233">
        <v>7</v>
      </c>
      <c r="I283" s="578" t="s">
        <v>409</v>
      </c>
      <c r="J283" s="232" t="s">
        <v>3425</v>
      </c>
      <c r="K283" s="236">
        <v>150.63999999999999</v>
      </c>
      <c r="L283" s="579" t="s">
        <v>409</v>
      </c>
      <c r="M283" s="580">
        <f t="shared" si="5"/>
        <v>150.63999999999999</v>
      </c>
    </row>
    <row r="284" spans="1:13" s="581" customFormat="1" ht="30">
      <c r="A284" s="232" t="s">
        <v>406</v>
      </c>
      <c r="B284" s="233">
        <v>355</v>
      </c>
      <c r="C284" s="232" t="s">
        <v>416</v>
      </c>
      <c r="D284" s="232" t="s">
        <v>3369</v>
      </c>
      <c r="E284" s="233">
        <v>3550039</v>
      </c>
      <c r="F284" s="577">
        <v>9901</v>
      </c>
      <c r="G284" s="234">
        <v>37376</v>
      </c>
      <c r="H284" s="233">
        <v>50</v>
      </c>
      <c r="I284" s="578" t="s">
        <v>409</v>
      </c>
      <c r="J284" s="232" t="s">
        <v>2462</v>
      </c>
      <c r="K284" s="236">
        <v>161.26</v>
      </c>
      <c r="L284" s="579" t="s">
        <v>409</v>
      </c>
      <c r="M284" s="580">
        <f t="shared" si="5"/>
        <v>161.26</v>
      </c>
    </row>
    <row r="285" spans="1:13" s="581" customFormat="1" ht="30">
      <c r="A285" s="232" t="s">
        <v>406</v>
      </c>
      <c r="B285" s="233">
        <v>355</v>
      </c>
      <c r="C285" s="232" t="s">
        <v>416</v>
      </c>
      <c r="D285" s="232" t="s">
        <v>3369</v>
      </c>
      <c r="E285" s="233">
        <v>3550039</v>
      </c>
      <c r="F285" s="577">
        <v>9915</v>
      </c>
      <c r="G285" s="234">
        <v>37376</v>
      </c>
      <c r="H285" s="233">
        <v>17</v>
      </c>
      <c r="I285" s="578" t="s">
        <v>409</v>
      </c>
      <c r="J285" s="232" t="s">
        <v>2607</v>
      </c>
      <c r="K285" s="236">
        <v>256.8</v>
      </c>
      <c r="L285" s="579" t="s">
        <v>409</v>
      </c>
      <c r="M285" s="580">
        <f t="shared" si="5"/>
        <v>256.8</v>
      </c>
    </row>
    <row r="286" spans="1:13" s="581" customFormat="1" ht="30">
      <c r="A286" s="232" t="s">
        <v>406</v>
      </c>
      <c r="B286" s="233">
        <v>355</v>
      </c>
      <c r="C286" s="232" t="s">
        <v>416</v>
      </c>
      <c r="D286" s="232" t="s">
        <v>3369</v>
      </c>
      <c r="E286" s="233">
        <v>3550039</v>
      </c>
      <c r="F286" s="577">
        <v>9898</v>
      </c>
      <c r="G286" s="234">
        <v>37376</v>
      </c>
      <c r="H286" s="233">
        <v>3</v>
      </c>
      <c r="I286" s="578" t="s">
        <v>409</v>
      </c>
      <c r="J286" s="232" t="s">
        <v>3426</v>
      </c>
      <c r="K286" s="236">
        <v>349.03</v>
      </c>
      <c r="L286" s="579" t="s">
        <v>409</v>
      </c>
      <c r="M286" s="580">
        <f t="shared" si="5"/>
        <v>349.03</v>
      </c>
    </row>
    <row r="287" spans="1:13" s="581" customFormat="1" ht="30">
      <c r="A287" s="232" t="s">
        <v>406</v>
      </c>
      <c r="B287" s="233">
        <v>355</v>
      </c>
      <c r="C287" s="232" t="s">
        <v>416</v>
      </c>
      <c r="D287" s="232" t="s">
        <v>3369</v>
      </c>
      <c r="E287" s="233">
        <v>3550039</v>
      </c>
      <c r="F287" s="577">
        <v>9909</v>
      </c>
      <c r="G287" s="234">
        <v>37376</v>
      </c>
      <c r="H287" s="233">
        <v>10</v>
      </c>
      <c r="I287" s="578" t="s">
        <v>409</v>
      </c>
      <c r="J287" s="232" t="s">
        <v>2448</v>
      </c>
      <c r="K287" s="236">
        <v>360.48</v>
      </c>
      <c r="L287" s="579" t="s">
        <v>409</v>
      </c>
      <c r="M287" s="580">
        <f t="shared" si="5"/>
        <v>360.48</v>
      </c>
    </row>
    <row r="288" spans="1:13" s="581" customFormat="1" ht="30">
      <c r="A288" s="232" t="s">
        <v>406</v>
      </c>
      <c r="B288" s="233">
        <v>355</v>
      </c>
      <c r="C288" s="232" t="s">
        <v>416</v>
      </c>
      <c r="D288" s="232" t="s">
        <v>3369</v>
      </c>
      <c r="E288" s="233">
        <v>3550039</v>
      </c>
      <c r="F288" s="577">
        <v>9906</v>
      </c>
      <c r="G288" s="234">
        <v>37376</v>
      </c>
      <c r="H288" s="233">
        <v>8</v>
      </c>
      <c r="I288" s="578" t="s">
        <v>409</v>
      </c>
      <c r="J288" s="232" t="s">
        <v>3427</v>
      </c>
      <c r="K288" s="236">
        <v>362.97</v>
      </c>
      <c r="L288" s="579" t="s">
        <v>409</v>
      </c>
      <c r="M288" s="580">
        <f t="shared" si="5"/>
        <v>362.97</v>
      </c>
    </row>
    <row r="289" spans="1:13" s="581" customFormat="1" ht="30">
      <c r="A289" s="232" t="s">
        <v>406</v>
      </c>
      <c r="B289" s="233">
        <v>355</v>
      </c>
      <c r="C289" s="232" t="s">
        <v>416</v>
      </c>
      <c r="D289" s="232" t="s">
        <v>3369</v>
      </c>
      <c r="E289" s="233">
        <v>3550039</v>
      </c>
      <c r="F289" s="577">
        <v>9900</v>
      </c>
      <c r="G289" s="234">
        <v>37376</v>
      </c>
      <c r="H289" s="233">
        <v>1000</v>
      </c>
      <c r="I289" s="578" t="s">
        <v>409</v>
      </c>
      <c r="J289" s="232" t="s">
        <v>2469</v>
      </c>
      <c r="K289" s="236">
        <v>392.93</v>
      </c>
      <c r="L289" s="579" t="s">
        <v>409</v>
      </c>
      <c r="M289" s="580">
        <f t="shared" si="5"/>
        <v>392.93</v>
      </c>
    </row>
    <row r="290" spans="1:13" s="581" customFormat="1" ht="30">
      <c r="A290" s="232" t="s">
        <v>406</v>
      </c>
      <c r="B290" s="233">
        <v>355</v>
      </c>
      <c r="C290" s="232" t="s">
        <v>416</v>
      </c>
      <c r="D290" s="232" t="s">
        <v>3369</v>
      </c>
      <c r="E290" s="233">
        <v>3550039</v>
      </c>
      <c r="F290" s="577">
        <v>9905</v>
      </c>
      <c r="G290" s="234">
        <v>37376</v>
      </c>
      <c r="H290" s="233">
        <v>16</v>
      </c>
      <c r="I290" s="578" t="s">
        <v>409</v>
      </c>
      <c r="J290" s="232" t="s">
        <v>2588</v>
      </c>
      <c r="K290" s="236">
        <v>439.01</v>
      </c>
      <c r="L290" s="579" t="s">
        <v>409</v>
      </c>
      <c r="M290" s="580">
        <f t="shared" si="5"/>
        <v>439.01</v>
      </c>
    </row>
    <row r="291" spans="1:13" s="581" customFormat="1" ht="30">
      <c r="A291" s="232" t="s">
        <v>406</v>
      </c>
      <c r="B291" s="233">
        <v>355</v>
      </c>
      <c r="C291" s="232" t="s">
        <v>416</v>
      </c>
      <c r="D291" s="232" t="s">
        <v>3369</v>
      </c>
      <c r="E291" s="233">
        <v>3550039</v>
      </c>
      <c r="F291" s="577">
        <v>9897</v>
      </c>
      <c r="G291" s="234">
        <v>37376</v>
      </c>
      <c r="H291" s="233">
        <v>8</v>
      </c>
      <c r="I291" s="578" t="s">
        <v>409</v>
      </c>
      <c r="J291" s="232" t="s">
        <v>3428</v>
      </c>
      <c r="K291" s="236">
        <v>571.01</v>
      </c>
      <c r="L291" s="579" t="s">
        <v>409</v>
      </c>
      <c r="M291" s="580">
        <f t="shared" si="5"/>
        <v>571.01</v>
      </c>
    </row>
    <row r="292" spans="1:13" s="581" customFormat="1" ht="30">
      <c r="A292" s="232" t="s">
        <v>406</v>
      </c>
      <c r="B292" s="233">
        <v>355</v>
      </c>
      <c r="C292" s="232" t="s">
        <v>416</v>
      </c>
      <c r="D292" s="232" t="s">
        <v>3369</v>
      </c>
      <c r="E292" s="233">
        <v>3550039</v>
      </c>
      <c r="F292" s="577">
        <v>9907</v>
      </c>
      <c r="G292" s="234">
        <v>37376</v>
      </c>
      <c r="H292" s="233">
        <v>7</v>
      </c>
      <c r="I292" s="578" t="s">
        <v>409</v>
      </c>
      <c r="J292" s="232" t="s">
        <v>2447</v>
      </c>
      <c r="K292" s="236">
        <v>584.20000000000005</v>
      </c>
      <c r="L292" s="579" t="s">
        <v>409</v>
      </c>
      <c r="M292" s="580">
        <f t="shared" si="5"/>
        <v>584.20000000000005</v>
      </c>
    </row>
    <row r="293" spans="1:13" s="581" customFormat="1" ht="30">
      <c r="A293" s="232" t="s">
        <v>406</v>
      </c>
      <c r="B293" s="233">
        <v>355</v>
      </c>
      <c r="C293" s="232" t="s">
        <v>416</v>
      </c>
      <c r="D293" s="232" t="s">
        <v>3369</v>
      </c>
      <c r="E293" s="233">
        <v>3550039</v>
      </c>
      <c r="F293" s="577">
        <v>9908</v>
      </c>
      <c r="G293" s="234">
        <v>37376</v>
      </c>
      <c r="H293" s="235">
        <v>15</v>
      </c>
      <c r="I293" s="578" t="s">
        <v>409</v>
      </c>
      <c r="J293" s="232" t="s">
        <v>2449</v>
      </c>
      <c r="K293" s="236">
        <v>855.48</v>
      </c>
      <c r="L293" s="579" t="s">
        <v>409</v>
      </c>
      <c r="M293" s="580">
        <f t="shared" si="5"/>
        <v>855.48</v>
      </c>
    </row>
    <row r="294" spans="1:13" s="581" customFormat="1" ht="30">
      <c r="A294" s="232" t="s">
        <v>406</v>
      </c>
      <c r="B294" s="233">
        <v>355</v>
      </c>
      <c r="C294" s="232" t="s">
        <v>416</v>
      </c>
      <c r="D294" s="232" t="s">
        <v>3369</v>
      </c>
      <c r="E294" s="233">
        <v>3550039</v>
      </c>
      <c r="F294" s="577">
        <v>9902</v>
      </c>
      <c r="G294" s="234">
        <v>37376</v>
      </c>
      <c r="H294" s="233">
        <v>12</v>
      </c>
      <c r="I294" s="578" t="s">
        <v>409</v>
      </c>
      <c r="J294" s="232" t="s">
        <v>3429</v>
      </c>
      <c r="K294" s="236">
        <v>1384.1</v>
      </c>
      <c r="L294" s="579" t="s">
        <v>409</v>
      </c>
      <c r="M294" s="580">
        <f t="shared" si="5"/>
        <v>1384.1</v>
      </c>
    </row>
    <row r="295" spans="1:13" s="581" customFormat="1" ht="30">
      <c r="A295" s="232" t="s">
        <v>406</v>
      </c>
      <c r="B295" s="233">
        <v>355</v>
      </c>
      <c r="C295" s="232" t="s">
        <v>416</v>
      </c>
      <c r="D295" s="232" t="s">
        <v>3369</v>
      </c>
      <c r="E295" s="233">
        <v>3550039</v>
      </c>
      <c r="F295" s="577">
        <v>9891</v>
      </c>
      <c r="G295" s="234">
        <v>37376</v>
      </c>
      <c r="H295" s="233">
        <v>1</v>
      </c>
      <c r="I295" s="578" t="s">
        <v>409</v>
      </c>
      <c r="J295" s="232" t="s">
        <v>2088</v>
      </c>
      <c r="K295" s="236">
        <v>1637.57</v>
      </c>
      <c r="L295" s="579" t="s">
        <v>409</v>
      </c>
      <c r="M295" s="580">
        <f t="shared" si="5"/>
        <v>1637.57</v>
      </c>
    </row>
    <row r="296" spans="1:13" s="581" customFormat="1" ht="30">
      <c r="A296" s="232" t="s">
        <v>406</v>
      </c>
      <c r="B296" s="233">
        <v>355</v>
      </c>
      <c r="C296" s="232" t="s">
        <v>416</v>
      </c>
      <c r="D296" s="232" t="s">
        <v>3369</v>
      </c>
      <c r="E296" s="233">
        <v>3550039</v>
      </c>
      <c r="F296" s="577">
        <v>9892</v>
      </c>
      <c r="G296" s="234">
        <v>37376</v>
      </c>
      <c r="H296" s="235">
        <v>1</v>
      </c>
      <c r="I296" s="578" t="s">
        <v>409</v>
      </c>
      <c r="J296" s="232" t="s">
        <v>2544</v>
      </c>
      <c r="K296" s="236">
        <v>1930.39</v>
      </c>
      <c r="L296" s="579" t="s">
        <v>409</v>
      </c>
      <c r="M296" s="580">
        <f t="shared" si="5"/>
        <v>1930.39</v>
      </c>
    </row>
    <row r="297" spans="1:13" s="581" customFormat="1" ht="30">
      <c r="A297" s="232" t="s">
        <v>406</v>
      </c>
      <c r="B297" s="233">
        <v>355</v>
      </c>
      <c r="C297" s="232" t="s">
        <v>416</v>
      </c>
      <c r="D297" s="232" t="s">
        <v>3369</v>
      </c>
      <c r="E297" s="233">
        <v>3550039</v>
      </c>
      <c r="F297" s="577">
        <v>9893</v>
      </c>
      <c r="G297" s="234">
        <v>37376</v>
      </c>
      <c r="H297" s="233">
        <v>1</v>
      </c>
      <c r="I297" s="578" t="s">
        <v>409</v>
      </c>
      <c r="J297" s="232" t="s">
        <v>3430</v>
      </c>
      <c r="K297" s="236">
        <v>2300.81</v>
      </c>
      <c r="L297" s="579" t="s">
        <v>409</v>
      </c>
      <c r="M297" s="580">
        <f t="shared" si="5"/>
        <v>2300.81</v>
      </c>
    </row>
    <row r="298" spans="1:13" s="581" customFormat="1" ht="30">
      <c r="A298" s="232" t="s">
        <v>406</v>
      </c>
      <c r="B298" s="233">
        <v>355</v>
      </c>
      <c r="C298" s="232" t="s">
        <v>416</v>
      </c>
      <c r="D298" s="232" t="s">
        <v>3369</v>
      </c>
      <c r="E298" s="233">
        <v>3550039</v>
      </c>
      <c r="F298" s="577">
        <v>9896</v>
      </c>
      <c r="G298" s="234">
        <v>37376</v>
      </c>
      <c r="H298" s="584"/>
      <c r="I298" s="578" t="s">
        <v>409</v>
      </c>
      <c r="J298" s="232" t="s">
        <v>2387</v>
      </c>
      <c r="K298" s="236">
        <v>2650.01</v>
      </c>
      <c r="L298" s="579" t="s">
        <v>409</v>
      </c>
      <c r="M298" s="580">
        <f t="shared" si="5"/>
        <v>2650.01</v>
      </c>
    </row>
    <row r="299" spans="1:13" s="581" customFormat="1" ht="30">
      <c r="A299" s="232" t="s">
        <v>406</v>
      </c>
      <c r="B299" s="233">
        <v>355</v>
      </c>
      <c r="C299" s="232" t="s">
        <v>416</v>
      </c>
      <c r="D299" s="232" t="s">
        <v>3369</v>
      </c>
      <c r="E299" s="233">
        <v>3550039</v>
      </c>
      <c r="F299" s="577">
        <v>9894</v>
      </c>
      <c r="G299" s="234">
        <v>37376</v>
      </c>
      <c r="H299" s="233">
        <v>2</v>
      </c>
      <c r="I299" s="578" t="s">
        <v>409</v>
      </c>
      <c r="J299" s="232" t="s">
        <v>2947</v>
      </c>
      <c r="K299" s="236">
        <v>3662.27</v>
      </c>
      <c r="L299" s="579" t="s">
        <v>409</v>
      </c>
      <c r="M299" s="580">
        <f t="shared" si="5"/>
        <v>3662.27</v>
      </c>
    </row>
    <row r="300" spans="1:13" s="581" customFormat="1" ht="30">
      <c r="A300" s="232" t="s">
        <v>406</v>
      </c>
      <c r="B300" s="233">
        <v>355</v>
      </c>
      <c r="C300" s="232" t="s">
        <v>416</v>
      </c>
      <c r="D300" s="232" t="s">
        <v>3369</v>
      </c>
      <c r="E300" s="233">
        <v>3550039</v>
      </c>
      <c r="F300" s="577">
        <v>9895</v>
      </c>
      <c r="G300" s="234">
        <v>37376</v>
      </c>
      <c r="H300" s="233">
        <v>2</v>
      </c>
      <c r="I300" s="578" t="s">
        <v>409</v>
      </c>
      <c r="J300" s="232" t="s">
        <v>2572</v>
      </c>
      <c r="K300" s="236">
        <v>4040.45</v>
      </c>
      <c r="L300" s="579" t="s">
        <v>409</v>
      </c>
      <c r="M300" s="580">
        <f t="shared" si="5"/>
        <v>4040.45</v>
      </c>
    </row>
    <row r="301" spans="1:13" s="581" customFormat="1" ht="30">
      <c r="A301" s="232" t="s">
        <v>406</v>
      </c>
      <c r="B301" s="233">
        <v>355</v>
      </c>
      <c r="C301" s="232" t="s">
        <v>416</v>
      </c>
      <c r="D301" s="232" t="s">
        <v>3369</v>
      </c>
      <c r="E301" s="233">
        <v>3550039</v>
      </c>
      <c r="F301" s="577">
        <v>9921</v>
      </c>
      <c r="G301" s="234">
        <v>37376</v>
      </c>
      <c r="H301" s="235">
        <v>15</v>
      </c>
      <c r="I301" s="578" t="s">
        <v>409</v>
      </c>
      <c r="J301" s="232" t="s">
        <v>3431</v>
      </c>
      <c r="K301" s="236">
        <v>4923.3900000000003</v>
      </c>
      <c r="L301" s="579" t="s">
        <v>409</v>
      </c>
      <c r="M301" s="580">
        <f t="shared" si="5"/>
        <v>4923.3900000000003</v>
      </c>
    </row>
    <row r="302" spans="1:13" s="581" customFormat="1" ht="30">
      <c r="A302" s="232" t="s">
        <v>406</v>
      </c>
      <c r="B302" s="233">
        <v>355</v>
      </c>
      <c r="C302" s="232" t="s">
        <v>416</v>
      </c>
      <c r="D302" s="232" t="s">
        <v>3369</v>
      </c>
      <c r="E302" s="233">
        <v>3550039</v>
      </c>
      <c r="F302" s="577">
        <v>9890</v>
      </c>
      <c r="G302" s="234">
        <v>37376</v>
      </c>
      <c r="H302" s="582"/>
      <c r="I302" s="578" t="s">
        <v>409</v>
      </c>
      <c r="J302" s="232" t="s">
        <v>3432</v>
      </c>
      <c r="K302" s="236">
        <v>337274.14</v>
      </c>
      <c r="L302" s="579" t="s">
        <v>409</v>
      </c>
      <c r="M302" s="580">
        <f t="shared" si="5"/>
        <v>337274.14</v>
      </c>
    </row>
    <row r="303" spans="1:13" s="581" customFormat="1" ht="45">
      <c r="A303" s="232" t="s">
        <v>406</v>
      </c>
      <c r="B303" s="233">
        <v>356</v>
      </c>
      <c r="C303" s="232" t="s">
        <v>425</v>
      </c>
      <c r="D303" s="232" t="s">
        <v>3433</v>
      </c>
      <c r="E303" s="233">
        <v>3560004</v>
      </c>
      <c r="F303" s="577">
        <v>2593</v>
      </c>
      <c r="G303" s="234">
        <v>28855</v>
      </c>
      <c r="H303" s="233">
        <v>246</v>
      </c>
      <c r="I303" s="578" t="s">
        <v>409</v>
      </c>
      <c r="J303" s="232" t="s">
        <v>3328</v>
      </c>
      <c r="K303" s="236">
        <v>80432.17</v>
      </c>
      <c r="L303" s="579" t="s">
        <v>409</v>
      </c>
      <c r="M303" s="580">
        <f t="shared" si="5"/>
        <v>80432.17</v>
      </c>
    </row>
    <row r="304" spans="1:13" s="581" customFormat="1" ht="45">
      <c r="A304" s="232" t="s">
        <v>406</v>
      </c>
      <c r="B304" s="233">
        <v>356</v>
      </c>
      <c r="C304" s="232" t="s">
        <v>425</v>
      </c>
      <c r="D304" s="232" t="s">
        <v>3433</v>
      </c>
      <c r="E304" s="233">
        <v>3560004</v>
      </c>
      <c r="F304" s="577">
        <v>2595</v>
      </c>
      <c r="G304" s="234">
        <v>28945</v>
      </c>
      <c r="H304" s="233">
        <v>-1</v>
      </c>
      <c r="I304" s="578" t="s">
        <v>409</v>
      </c>
      <c r="J304" s="232" t="s">
        <v>2285</v>
      </c>
      <c r="K304" s="236">
        <v>-326.95999999999998</v>
      </c>
      <c r="L304" s="579" t="s">
        <v>409</v>
      </c>
      <c r="M304" s="580">
        <f t="shared" si="5"/>
        <v>-326.95999999999998</v>
      </c>
    </row>
    <row r="305" spans="1:13" s="581" customFormat="1" ht="45">
      <c r="A305" s="232" t="s">
        <v>406</v>
      </c>
      <c r="B305" s="233">
        <v>356</v>
      </c>
      <c r="C305" s="232" t="s">
        <v>425</v>
      </c>
      <c r="D305" s="232" t="s">
        <v>3433</v>
      </c>
      <c r="E305" s="233">
        <v>3560004</v>
      </c>
      <c r="F305" s="577">
        <v>2594</v>
      </c>
      <c r="G305" s="234">
        <v>28945</v>
      </c>
      <c r="H305" s="233">
        <v>1</v>
      </c>
      <c r="I305" s="578" t="s">
        <v>409</v>
      </c>
      <c r="J305" s="232" t="s">
        <v>2284</v>
      </c>
      <c r="K305" s="236">
        <v>613.66</v>
      </c>
      <c r="L305" s="579" t="s">
        <v>409</v>
      </c>
      <c r="M305" s="580">
        <f t="shared" si="5"/>
        <v>613.66</v>
      </c>
    </row>
    <row r="306" spans="1:13" s="581" customFormat="1" ht="45">
      <c r="A306" s="232" t="s">
        <v>406</v>
      </c>
      <c r="B306" s="233">
        <v>356</v>
      </c>
      <c r="C306" s="232" t="s">
        <v>425</v>
      </c>
      <c r="D306" s="232" t="s">
        <v>427</v>
      </c>
      <c r="E306" s="233">
        <v>3560008</v>
      </c>
      <c r="F306" s="577">
        <v>2682</v>
      </c>
      <c r="G306" s="234">
        <v>28855</v>
      </c>
      <c r="H306" s="233">
        <v>36</v>
      </c>
      <c r="I306" s="578" t="s">
        <v>409</v>
      </c>
      <c r="J306" s="232" t="s">
        <v>3327</v>
      </c>
      <c r="K306" s="236">
        <v>2604.84</v>
      </c>
      <c r="L306" s="579" t="s">
        <v>409</v>
      </c>
      <c r="M306" s="580">
        <f t="shared" si="5"/>
        <v>2604.84</v>
      </c>
    </row>
    <row r="307" spans="1:13" s="581" customFormat="1" ht="45">
      <c r="A307" s="232" t="s">
        <v>406</v>
      </c>
      <c r="B307" s="233">
        <v>356</v>
      </c>
      <c r="C307" s="232" t="s">
        <v>425</v>
      </c>
      <c r="D307" s="232" t="s">
        <v>2342</v>
      </c>
      <c r="E307" s="233">
        <v>3560011</v>
      </c>
      <c r="F307" s="577">
        <v>2948</v>
      </c>
      <c r="G307" s="234">
        <v>28855</v>
      </c>
      <c r="H307" s="233">
        <v>471</v>
      </c>
      <c r="I307" s="578" t="s">
        <v>409</v>
      </c>
      <c r="J307" s="232" t="s">
        <v>3434</v>
      </c>
      <c r="K307" s="236">
        <v>68159.64</v>
      </c>
      <c r="L307" s="579" t="s">
        <v>409</v>
      </c>
      <c r="M307" s="580">
        <f t="shared" si="5"/>
        <v>68159.64</v>
      </c>
    </row>
    <row r="308" spans="1:13" s="581" customFormat="1" ht="45">
      <c r="A308" s="232" t="s">
        <v>406</v>
      </c>
      <c r="B308" s="233">
        <v>356</v>
      </c>
      <c r="C308" s="232" t="s">
        <v>425</v>
      </c>
      <c r="D308" s="232" t="s">
        <v>1960</v>
      </c>
      <c r="E308" s="233">
        <v>3560012</v>
      </c>
      <c r="F308" s="577">
        <v>2952</v>
      </c>
      <c r="G308" s="234">
        <v>28855</v>
      </c>
      <c r="H308" s="233">
        <v>36</v>
      </c>
      <c r="I308" s="578" t="s">
        <v>409</v>
      </c>
      <c r="J308" s="232" t="s">
        <v>3327</v>
      </c>
      <c r="K308" s="236">
        <v>5860.53</v>
      </c>
      <c r="L308" s="579" t="s">
        <v>409</v>
      </c>
      <c r="M308" s="580">
        <f t="shared" si="5"/>
        <v>5860.53</v>
      </c>
    </row>
    <row r="309" spans="1:13" s="581" customFormat="1" ht="45">
      <c r="A309" s="232" t="s">
        <v>406</v>
      </c>
      <c r="B309" s="233">
        <v>356</v>
      </c>
      <c r="C309" s="232" t="s">
        <v>425</v>
      </c>
      <c r="D309" s="232" t="s">
        <v>1962</v>
      </c>
      <c r="E309" s="233">
        <v>3560013</v>
      </c>
      <c r="F309" s="577">
        <v>2954</v>
      </c>
      <c r="G309" s="234">
        <v>28855</v>
      </c>
      <c r="H309" s="233">
        <v>39</v>
      </c>
      <c r="I309" s="578" t="s">
        <v>409</v>
      </c>
      <c r="J309" s="232" t="s">
        <v>3327</v>
      </c>
      <c r="K309" s="236">
        <v>7054.24</v>
      </c>
      <c r="L309" s="579" t="s">
        <v>409</v>
      </c>
      <c r="M309" s="580">
        <f t="shared" si="5"/>
        <v>7054.24</v>
      </c>
    </row>
    <row r="310" spans="1:13" s="581" customFormat="1" ht="45">
      <c r="A310" s="232" t="s">
        <v>406</v>
      </c>
      <c r="B310" s="233">
        <v>356</v>
      </c>
      <c r="C310" s="232" t="s">
        <v>425</v>
      </c>
      <c r="D310" s="232" t="s">
        <v>424</v>
      </c>
      <c r="E310" s="233">
        <v>3560015</v>
      </c>
      <c r="F310" s="577">
        <v>3017</v>
      </c>
      <c r="G310" s="234">
        <v>28855</v>
      </c>
      <c r="H310" s="233">
        <v>282</v>
      </c>
      <c r="I310" s="578" t="s">
        <v>409</v>
      </c>
      <c r="J310" s="232" t="s">
        <v>3327</v>
      </c>
      <c r="K310" s="236">
        <v>20603.77</v>
      </c>
      <c r="L310" s="579" t="s">
        <v>409</v>
      </c>
      <c r="M310" s="580">
        <f t="shared" si="5"/>
        <v>20603.77</v>
      </c>
    </row>
    <row r="311" spans="1:13" s="581" customFormat="1" ht="45">
      <c r="A311" s="232" t="s">
        <v>406</v>
      </c>
      <c r="B311" s="233">
        <v>356</v>
      </c>
      <c r="C311" s="232" t="s">
        <v>425</v>
      </c>
      <c r="D311" s="232" t="s">
        <v>424</v>
      </c>
      <c r="E311" s="233">
        <v>3560015</v>
      </c>
      <c r="F311" s="577">
        <v>13557</v>
      </c>
      <c r="G311" s="234">
        <v>40238</v>
      </c>
      <c r="H311" s="233">
        <v>125</v>
      </c>
      <c r="I311" s="578" t="s">
        <v>409</v>
      </c>
      <c r="J311" s="232" t="s">
        <v>3435</v>
      </c>
      <c r="K311" s="236">
        <v>22992.13</v>
      </c>
      <c r="L311" s="579" t="s">
        <v>409</v>
      </c>
      <c r="M311" s="580">
        <f t="shared" si="5"/>
        <v>22992.13</v>
      </c>
    </row>
    <row r="312" spans="1:13" s="581" customFormat="1" ht="45">
      <c r="A312" s="232" t="s">
        <v>406</v>
      </c>
      <c r="B312" s="233">
        <v>356</v>
      </c>
      <c r="C312" s="232" t="s">
        <v>425</v>
      </c>
      <c r="D312" s="232" t="s">
        <v>3436</v>
      </c>
      <c r="E312" s="233">
        <v>3560039</v>
      </c>
      <c r="F312" s="577">
        <v>3294</v>
      </c>
      <c r="G312" s="234">
        <v>28855</v>
      </c>
      <c r="H312" s="233">
        <v>115358</v>
      </c>
      <c r="I312" s="578" t="s">
        <v>409</v>
      </c>
      <c r="J312" s="232" t="s">
        <v>3327</v>
      </c>
      <c r="K312" s="236">
        <v>50167.03</v>
      </c>
      <c r="L312" s="579" t="s">
        <v>409</v>
      </c>
      <c r="M312" s="580">
        <f t="shared" si="5"/>
        <v>50167.03</v>
      </c>
    </row>
    <row r="313" spans="1:13" s="581" customFormat="1" ht="45">
      <c r="A313" s="232" t="s">
        <v>406</v>
      </c>
      <c r="B313" s="233">
        <v>356</v>
      </c>
      <c r="C313" s="232" t="s">
        <v>425</v>
      </c>
      <c r="D313" s="232" t="s">
        <v>477</v>
      </c>
      <c r="E313" s="233">
        <v>3560046</v>
      </c>
      <c r="F313" s="577">
        <v>3396</v>
      </c>
      <c r="G313" s="234">
        <v>28855</v>
      </c>
      <c r="H313" s="233">
        <v>301365</v>
      </c>
      <c r="I313" s="578" t="s">
        <v>409</v>
      </c>
      <c r="J313" s="232" t="s">
        <v>3327</v>
      </c>
      <c r="K313" s="236">
        <v>303476.03999999998</v>
      </c>
      <c r="L313" s="579" t="s">
        <v>409</v>
      </c>
      <c r="M313" s="580">
        <f t="shared" si="5"/>
        <v>303476.03999999998</v>
      </c>
    </row>
    <row r="314" spans="1:13" s="581" customFormat="1" ht="30">
      <c r="A314" s="232" t="s">
        <v>406</v>
      </c>
      <c r="B314" s="233"/>
      <c r="C314" s="232" t="s">
        <v>3437</v>
      </c>
      <c r="D314" s="232" t="s">
        <v>3438</v>
      </c>
      <c r="E314" s="233"/>
      <c r="F314" s="577"/>
      <c r="G314" s="234">
        <v>41274</v>
      </c>
      <c r="H314" s="233"/>
      <c r="I314" s="578"/>
      <c r="J314" s="232" t="s">
        <v>3439</v>
      </c>
      <c r="K314" s="236">
        <v>77370.38</v>
      </c>
      <c r="L314" s="586"/>
      <c r="M314" s="580">
        <f t="shared" si="5"/>
        <v>77370.38</v>
      </c>
    </row>
    <row r="315" spans="1:13" s="237" customFormat="1" ht="30">
      <c r="A315" s="232" t="s">
        <v>406</v>
      </c>
      <c r="B315" s="233">
        <v>353</v>
      </c>
      <c r="C315" s="232" t="s">
        <v>410</v>
      </c>
      <c r="D315" s="583" t="s">
        <v>414</v>
      </c>
      <c r="E315" s="233">
        <v>3530008</v>
      </c>
      <c r="F315" s="577">
        <v>14160</v>
      </c>
      <c r="G315" s="234">
        <v>41639</v>
      </c>
      <c r="H315" s="233">
        <v>0</v>
      </c>
      <c r="I315" s="578" t="s">
        <v>409</v>
      </c>
      <c r="J315" s="232" t="s">
        <v>478</v>
      </c>
      <c r="K315" s="587">
        <v>20638.38</v>
      </c>
      <c r="L315" s="588" t="s">
        <v>475</v>
      </c>
      <c r="M315" s="580">
        <f t="shared" si="5"/>
        <v>20638.38</v>
      </c>
    </row>
    <row r="316" spans="1:13" s="237" customFormat="1" ht="30">
      <c r="A316" s="232" t="s">
        <v>406</v>
      </c>
      <c r="B316" s="233">
        <v>353</v>
      </c>
      <c r="C316" s="232" t="s">
        <v>410</v>
      </c>
      <c r="D316" s="232" t="s">
        <v>414</v>
      </c>
      <c r="E316" s="233">
        <v>3530008</v>
      </c>
      <c r="F316" s="577">
        <v>14159</v>
      </c>
      <c r="G316" s="234">
        <v>41639</v>
      </c>
      <c r="H316" s="233">
        <v>0</v>
      </c>
      <c r="I316" s="578" t="s">
        <v>409</v>
      </c>
      <c r="J316" s="232" t="s">
        <v>479</v>
      </c>
      <c r="K316" s="587">
        <v>28177.59</v>
      </c>
      <c r="L316" s="588" t="s">
        <v>475</v>
      </c>
      <c r="M316" s="580">
        <f t="shared" si="5"/>
        <v>28177.59</v>
      </c>
    </row>
    <row r="317" spans="1:13" s="237" customFormat="1" ht="30">
      <c r="A317" s="232" t="s">
        <v>406</v>
      </c>
      <c r="B317" s="233">
        <v>353</v>
      </c>
      <c r="C317" s="232" t="s">
        <v>410</v>
      </c>
      <c r="D317" s="232" t="s">
        <v>414</v>
      </c>
      <c r="E317" s="233">
        <v>3530008</v>
      </c>
      <c r="F317" s="577">
        <v>14158</v>
      </c>
      <c r="G317" s="234">
        <v>41639</v>
      </c>
      <c r="H317" s="233">
        <v>0</v>
      </c>
      <c r="I317" s="578" t="s">
        <v>409</v>
      </c>
      <c r="J317" s="232" t="s">
        <v>433</v>
      </c>
      <c r="K317" s="587">
        <v>23230.080000000002</v>
      </c>
      <c r="L317" s="588" t="s">
        <v>475</v>
      </c>
      <c r="M317" s="580">
        <f t="shared" si="5"/>
        <v>23230.080000000002</v>
      </c>
    </row>
    <row r="318" spans="1:13" s="237" customFormat="1" ht="30">
      <c r="A318" s="232" t="s">
        <v>406</v>
      </c>
      <c r="B318" s="233">
        <v>353</v>
      </c>
      <c r="C318" s="232" t="s">
        <v>410</v>
      </c>
      <c r="D318" s="232" t="s">
        <v>414</v>
      </c>
      <c r="E318" s="233">
        <v>3530008</v>
      </c>
      <c r="F318" s="577">
        <v>14157</v>
      </c>
      <c r="G318" s="234">
        <v>41639</v>
      </c>
      <c r="H318" s="233">
        <v>2</v>
      </c>
      <c r="I318" s="578" t="s">
        <v>409</v>
      </c>
      <c r="J318" s="232" t="s">
        <v>480</v>
      </c>
      <c r="K318" s="587">
        <v>55680.51</v>
      </c>
      <c r="L318" s="588" t="s">
        <v>475</v>
      </c>
      <c r="M318" s="580">
        <f t="shared" si="5"/>
        <v>55680.51</v>
      </c>
    </row>
    <row r="319" spans="1:13" s="237" customFormat="1" ht="30">
      <c r="A319" s="232" t="s">
        <v>406</v>
      </c>
      <c r="B319" s="233">
        <v>353</v>
      </c>
      <c r="C319" s="232" t="s">
        <v>410</v>
      </c>
      <c r="D319" s="232" t="s">
        <v>411</v>
      </c>
      <c r="E319" s="233">
        <v>3530001</v>
      </c>
      <c r="F319" s="577">
        <v>13996</v>
      </c>
      <c r="G319" s="234">
        <v>41394</v>
      </c>
      <c r="H319" s="233">
        <v>1</v>
      </c>
      <c r="I319" s="578">
        <v>6.25E-2</v>
      </c>
      <c r="J319" s="232" t="s">
        <v>481</v>
      </c>
      <c r="K319" s="587">
        <v>10505.5</v>
      </c>
      <c r="L319" s="588" t="s">
        <v>482</v>
      </c>
      <c r="M319" s="580">
        <f t="shared" ref="M319:M338" si="6">K319*I319</f>
        <v>656.59375</v>
      </c>
    </row>
    <row r="320" spans="1:13" s="237" customFormat="1" ht="30">
      <c r="A320" s="232" t="s">
        <v>406</v>
      </c>
      <c r="B320" s="233">
        <v>353</v>
      </c>
      <c r="C320" s="232" t="s">
        <v>410</v>
      </c>
      <c r="D320" s="232" t="s">
        <v>411</v>
      </c>
      <c r="E320" s="233">
        <v>3530001</v>
      </c>
      <c r="F320" s="577">
        <v>14103</v>
      </c>
      <c r="G320" s="234">
        <v>41517</v>
      </c>
      <c r="H320" s="233">
        <v>1</v>
      </c>
      <c r="I320" s="578">
        <v>6.25E-2</v>
      </c>
      <c r="J320" s="232" t="s">
        <v>483</v>
      </c>
      <c r="K320" s="587">
        <v>11690.01</v>
      </c>
      <c r="L320" s="588" t="s">
        <v>482</v>
      </c>
      <c r="M320" s="580">
        <f t="shared" si="6"/>
        <v>730.62562500000001</v>
      </c>
    </row>
    <row r="321" spans="1:13" s="237" customFormat="1" ht="30">
      <c r="A321" s="232" t="s">
        <v>406</v>
      </c>
      <c r="B321" s="233">
        <v>353</v>
      </c>
      <c r="C321" s="232" t="s">
        <v>410</v>
      </c>
      <c r="D321" s="232" t="s">
        <v>411</v>
      </c>
      <c r="E321" s="233">
        <v>3530001</v>
      </c>
      <c r="F321" s="577">
        <v>14122</v>
      </c>
      <c r="G321" s="234">
        <v>41578</v>
      </c>
      <c r="H321" s="233">
        <v>3</v>
      </c>
      <c r="I321" s="578">
        <v>6.25E-2</v>
      </c>
      <c r="J321" s="232" t="s">
        <v>484</v>
      </c>
      <c r="K321" s="587">
        <v>3012.19</v>
      </c>
      <c r="L321" s="588" t="s">
        <v>482</v>
      </c>
      <c r="M321" s="580">
        <f t="shared" si="6"/>
        <v>188.261875</v>
      </c>
    </row>
    <row r="322" spans="1:13" s="237" customFormat="1" ht="30">
      <c r="A322" s="232" t="s">
        <v>406</v>
      </c>
      <c r="B322" s="233">
        <v>353</v>
      </c>
      <c r="C322" s="232" t="s">
        <v>410</v>
      </c>
      <c r="D322" s="232" t="s">
        <v>411</v>
      </c>
      <c r="E322" s="233">
        <v>3530001</v>
      </c>
      <c r="F322" s="577">
        <v>14121</v>
      </c>
      <c r="G322" s="234">
        <v>41578</v>
      </c>
      <c r="H322" s="233">
        <v>3</v>
      </c>
      <c r="I322" s="578">
        <v>6.25E-2</v>
      </c>
      <c r="J322" s="232" t="s">
        <v>485</v>
      </c>
      <c r="K322" s="587">
        <v>3251.25</v>
      </c>
      <c r="L322" s="588" t="s">
        <v>482</v>
      </c>
      <c r="M322" s="580">
        <f t="shared" si="6"/>
        <v>203.203125</v>
      </c>
    </row>
    <row r="323" spans="1:13" s="237" customFormat="1" ht="30">
      <c r="A323" s="232" t="s">
        <v>406</v>
      </c>
      <c r="B323" s="233">
        <v>353</v>
      </c>
      <c r="C323" s="232" t="s">
        <v>410</v>
      </c>
      <c r="D323" s="232" t="s">
        <v>411</v>
      </c>
      <c r="E323" s="233">
        <v>3530001</v>
      </c>
      <c r="F323" s="577">
        <v>14177</v>
      </c>
      <c r="G323" s="234">
        <v>41639</v>
      </c>
      <c r="H323" s="233">
        <v>2</v>
      </c>
      <c r="I323" s="578">
        <v>6.25E-2</v>
      </c>
      <c r="J323" s="232" t="s">
        <v>486</v>
      </c>
      <c r="K323" s="587">
        <v>1844.79</v>
      </c>
      <c r="L323" s="588" t="s">
        <v>487</v>
      </c>
      <c r="M323" s="580">
        <f t="shared" si="6"/>
        <v>115.299375</v>
      </c>
    </row>
    <row r="324" spans="1:13" s="237" customFormat="1" ht="30">
      <c r="A324" s="232" t="s">
        <v>406</v>
      </c>
      <c r="B324" s="233">
        <v>353</v>
      </c>
      <c r="C324" s="232" t="s">
        <v>410</v>
      </c>
      <c r="D324" s="232" t="s">
        <v>411</v>
      </c>
      <c r="E324" s="233">
        <v>3530001</v>
      </c>
      <c r="F324" s="577">
        <v>14176</v>
      </c>
      <c r="G324" s="234">
        <v>41639</v>
      </c>
      <c r="H324" s="233">
        <v>4</v>
      </c>
      <c r="I324" s="578">
        <v>6.25E-2</v>
      </c>
      <c r="J324" s="232" t="s">
        <v>488</v>
      </c>
      <c r="K324" s="587">
        <v>14193.79</v>
      </c>
      <c r="L324" s="588" t="s">
        <v>487</v>
      </c>
      <c r="M324" s="580">
        <f t="shared" si="6"/>
        <v>887.11187500000005</v>
      </c>
    </row>
    <row r="325" spans="1:13" s="237" customFormat="1" ht="30">
      <c r="A325" s="232" t="s">
        <v>406</v>
      </c>
      <c r="B325" s="233">
        <v>353</v>
      </c>
      <c r="C325" s="232" t="s">
        <v>410</v>
      </c>
      <c r="D325" s="232" t="s">
        <v>411</v>
      </c>
      <c r="E325" s="233">
        <v>3530001</v>
      </c>
      <c r="F325" s="577">
        <v>14168</v>
      </c>
      <c r="G325" s="234">
        <v>41639</v>
      </c>
      <c r="H325" s="233">
        <v>0</v>
      </c>
      <c r="I325" s="578">
        <v>6.25E-2</v>
      </c>
      <c r="J325" s="232" t="s">
        <v>489</v>
      </c>
      <c r="K325" s="589">
        <v>30192.44</v>
      </c>
      <c r="L325" s="588" t="s">
        <v>490</v>
      </c>
      <c r="M325" s="580">
        <f t="shared" si="6"/>
        <v>1887.0274999999999</v>
      </c>
    </row>
    <row r="326" spans="1:13" s="237" customFormat="1" ht="45">
      <c r="A326" s="232" t="s">
        <v>406</v>
      </c>
      <c r="B326" s="233">
        <v>353</v>
      </c>
      <c r="C326" s="232" t="s">
        <v>410</v>
      </c>
      <c r="D326" s="232" t="s">
        <v>411</v>
      </c>
      <c r="E326" s="233">
        <v>3530001</v>
      </c>
      <c r="F326" s="577">
        <v>14167</v>
      </c>
      <c r="G326" s="234">
        <v>41639</v>
      </c>
      <c r="H326" s="233">
        <v>0</v>
      </c>
      <c r="I326" s="578">
        <v>6.25E-2</v>
      </c>
      <c r="J326" s="232" t="s">
        <v>491</v>
      </c>
      <c r="K326" s="589">
        <v>53798.36</v>
      </c>
      <c r="L326" s="588" t="s">
        <v>490</v>
      </c>
      <c r="M326" s="580">
        <f t="shared" si="6"/>
        <v>3362.3975</v>
      </c>
    </row>
    <row r="327" spans="1:13" s="237" customFormat="1" ht="30">
      <c r="A327" s="232" t="s">
        <v>406</v>
      </c>
      <c r="B327" s="233">
        <v>353</v>
      </c>
      <c r="C327" s="232" t="s">
        <v>410</v>
      </c>
      <c r="D327" s="232" t="s">
        <v>411</v>
      </c>
      <c r="E327" s="233">
        <v>3530001</v>
      </c>
      <c r="F327" s="577">
        <v>14166</v>
      </c>
      <c r="G327" s="234">
        <v>41639</v>
      </c>
      <c r="H327" s="233">
        <v>0</v>
      </c>
      <c r="I327" s="578">
        <v>6.25E-2</v>
      </c>
      <c r="J327" s="232" t="s">
        <v>492</v>
      </c>
      <c r="K327" s="589">
        <v>177513.67</v>
      </c>
      <c r="L327" s="588" t="s">
        <v>490</v>
      </c>
      <c r="M327" s="580">
        <f t="shared" si="6"/>
        <v>11094.604375000001</v>
      </c>
    </row>
    <row r="328" spans="1:13" s="237" customFormat="1" ht="30">
      <c r="A328" s="232" t="s">
        <v>406</v>
      </c>
      <c r="B328" s="233">
        <v>353</v>
      </c>
      <c r="C328" s="232" t="s">
        <v>410</v>
      </c>
      <c r="D328" s="232" t="s">
        <v>411</v>
      </c>
      <c r="E328" s="233">
        <v>3530001</v>
      </c>
      <c r="F328" s="577">
        <v>14165</v>
      </c>
      <c r="G328" s="234">
        <v>41639</v>
      </c>
      <c r="H328" s="233">
        <v>0</v>
      </c>
      <c r="I328" s="578">
        <v>6.25E-2</v>
      </c>
      <c r="J328" s="232" t="s">
        <v>493</v>
      </c>
      <c r="K328" s="589">
        <v>79792.5</v>
      </c>
      <c r="L328" s="588" t="s">
        <v>490</v>
      </c>
      <c r="M328" s="580">
        <f t="shared" si="6"/>
        <v>4987.03125</v>
      </c>
    </row>
    <row r="329" spans="1:13" s="237" customFormat="1" ht="30">
      <c r="A329" s="232" t="s">
        <v>406</v>
      </c>
      <c r="B329" s="233">
        <v>353</v>
      </c>
      <c r="C329" s="232" t="s">
        <v>410</v>
      </c>
      <c r="D329" s="232" t="s">
        <v>411</v>
      </c>
      <c r="E329" s="233">
        <v>3530001</v>
      </c>
      <c r="F329" s="577">
        <v>14164</v>
      </c>
      <c r="G329" s="234">
        <v>41639</v>
      </c>
      <c r="H329" s="233">
        <v>0</v>
      </c>
      <c r="I329" s="578">
        <v>6.25E-2</v>
      </c>
      <c r="J329" s="232" t="s">
        <v>494</v>
      </c>
      <c r="K329" s="589">
        <v>456376.08</v>
      </c>
      <c r="L329" s="588" t="s">
        <v>490</v>
      </c>
      <c r="M329" s="580">
        <f t="shared" si="6"/>
        <v>28523.505000000001</v>
      </c>
    </row>
    <row r="330" spans="1:13" s="237" customFormat="1" ht="30">
      <c r="A330" s="232" t="s">
        <v>406</v>
      </c>
      <c r="B330" s="233">
        <v>353</v>
      </c>
      <c r="C330" s="232" t="s">
        <v>410</v>
      </c>
      <c r="D330" s="232" t="s">
        <v>411</v>
      </c>
      <c r="E330" s="233">
        <v>3530001</v>
      </c>
      <c r="F330" s="577">
        <v>14163</v>
      </c>
      <c r="G330" s="234">
        <v>41639</v>
      </c>
      <c r="H330" s="233">
        <v>0</v>
      </c>
      <c r="I330" s="578">
        <v>6.25E-2</v>
      </c>
      <c r="J330" s="232" t="s">
        <v>495</v>
      </c>
      <c r="K330" s="589">
        <v>33766.379999999997</v>
      </c>
      <c r="L330" s="588" t="s">
        <v>490</v>
      </c>
      <c r="M330" s="580">
        <f t="shared" si="6"/>
        <v>2110.3987499999998</v>
      </c>
    </row>
    <row r="331" spans="1:13" s="237" customFormat="1" ht="30">
      <c r="A331" s="232" t="s">
        <v>406</v>
      </c>
      <c r="B331" s="233">
        <v>353</v>
      </c>
      <c r="C331" s="232" t="s">
        <v>410</v>
      </c>
      <c r="D331" s="232" t="s">
        <v>411</v>
      </c>
      <c r="E331" s="233">
        <v>3530001</v>
      </c>
      <c r="F331" s="577">
        <v>14162</v>
      </c>
      <c r="G331" s="234">
        <v>41639</v>
      </c>
      <c r="H331" s="233">
        <v>0</v>
      </c>
      <c r="I331" s="578">
        <v>6.25E-2</v>
      </c>
      <c r="J331" s="232" t="s">
        <v>496</v>
      </c>
      <c r="K331" s="589">
        <v>15613.44</v>
      </c>
      <c r="L331" s="588" t="s">
        <v>490</v>
      </c>
      <c r="M331" s="580">
        <f t="shared" si="6"/>
        <v>975.84</v>
      </c>
    </row>
    <row r="332" spans="1:13" s="237" customFormat="1" ht="30">
      <c r="A332" s="232" t="s">
        <v>406</v>
      </c>
      <c r="B332" s="233">
        <v>353</v>
      </c>
      <c r="C332" s="232" t="s">
        <v>410</v>
      </c>
      <c r="D332" s="232" t="s">
        <v>411</v>
      </c>
      <c r="E332" s="233">
        <v>3530001</v>
      </c>
      <c r="F332" s="577">
        <v>14161</v>
      </c>
      <c r="G332" s="234">
        <v>41639</v>
      </c>
      <c r="H332" s="233">
        <v>0</v>
      </c>
      <c r="I332" s="578">
        <v>6.25E-2</v>
      </c>
      <c r="J332" s="232" t="s">
        <v>497</v>
      </c>
      <c r="K332" s="589">
        <v>3635.37</v>
      </c>
      <c r="L332" s="588" t="s">
        <v>490</v>
      </c>
      <c r="M332" s="580">
        <f t="shared" si="6"/>
        <v>227.21062499999999</v>
      </c>
    </row>
    <row r="333" spans="1:13" s="237" customFormat="1" ht="30">
      <c r="A333" s="232" t="s">
        <v>406</v>
      </c>
      <c r="B333" s="233">
        <v>353</v>
      </c>
      <c r="C333" s="232" t="s">
        <v>410</v>
      </c>
      <c r="D333" s="232" t="s">
        <v>411</v>
      </c>
      <c r="E333" s="233">
        <v>3530001</v>
      </c>
      <c r="F333" s="577">
        <v>14153</v>
      </c>
      <c r="G333" s="234">
        <v>41639</v>
      </c>
      <c r="H333" s="233">
        <v>0</v>
      </c>
      <c r="I333" s="578">
        <v>6.25E-2</v>
      </c>
      <c r="J333" s="232" t="s">
        <v>472</v>
      </c>
      <c r="K333" s="589">
        <v>2895.4</v>
      </c>
      <c r="L333" s="588" t="s">
        <v>498</v>
      </c>
      <c r="M333" s="580">
        <f t="shared" si="6"/>
        <v>180.96250000000001</v>
      </c>
    </row>
    <row r="334" spans="1:13" s="237" customFormat="1" ht="45">
      <c r="A334" s="232" t="s">
        <v>406</v>
      </c>
      <c r="B334" s="233">
        <v>353</v>
      </c>
      <c r="C334" s="232" t="s">
        <v>410</v>
      </c>
      <c r="D334" s="232" t="s">
        <v>470</v>
      </c>
      <c r="E334" s="233">
        <v>3530013</v>
      </c>
      <c r="F334" s="577">
        <v>14026</v>
      </c>
      <c r="G334" s="234">
        <v>41394</v>
      </c>
      <c r="H334" s="233">
        <v>0</v>
      </c>
      <c r="I334" s="578">
        <v>6.25E-2</v>
      </c>
      <c r="J334" s="232" t="s">
        <v>499</v>
      </c>
      <c r="K334" s="589">
        <v>762.34</v>
      </c>
      <c r="L334" s="588" t="s">
        <v>498</v>
      </c>
      <c r="M334" s="580">
        <f t="shared" si="6"/>
        <v>47.646250000000002</v>
      </c>
    </row>
    <row r="335" spans="1:13" s="244" customFormat="1" ht="30">
      <c r="A335" s="238" t="s">
        <v>406</v>
      </c>
      <c r="B335" s="239">
        <v>353</v>
      </c>
      <c r="C335" s="238" t="s">
        <v>410</v>
      </c>
      <c r="D335" s="238" t="s">
        <v>411</v>
      </c>
      <c r="E335" s="239">
        <v>3530001</v>
      </c>
      <c r="F335" s="240">
        <v>14175</v>
      </c>
      <c r="G335" s="241">
        <v>41639</v>
      </c>
      <c r="H335" s="239">
        <v>1</v>
      </c>
      <c r="I335" s="578">
        <v>6.25E-2</v>
      </c>
      <c r="J335" s="238" t="s">
        <v>500</v>
      </c>
      <c r="K335" s="242">
        <v>141639</v>
      </c>
      <c r="L335" s="243" t="s">
        <v>487</v>
      </c>
      <c r="M335" s="580">
        <f t="shared" si="6"/>
        <v>8852.4375</v>
      </c>
    </row>
    <row r="336" spans="1:13" s="244" customFormat="1" ht="30">
      <c r="A336" s="238" t="s">
        <v>406</v>
      </c>
      <c r="B336" s="239">
        <v>353</v>
      </c>
      <c r="C336" s="238" t="s">
        <v>410</v>
      </c>
      <c r="D336" s="238" t="s">
        <v>411</v>
      </c>
      <c r="E336" s="239">
        <v>3530001</v>
      </c>
      <c r="F336" s="240">
        <v>14174</v>
      </c>
      <c r="G336" s="241">
        <v>41639</v>
      </c>
      <c r="H336" s="239">
        <v>1</v>
      </c>
      <c r="I336" s="578">
        <v>6.25E-2</v>
      </c>
      <c r="J336" s="238" t="s">
        <v>501</v>
      </c>
      <c r="K336" s="242">
        <v>8064.3</v>
      </c>
      <c r="L336" s="243" t="s">
        <v>487</v>
      </c>
      <c r="M336" s="580">
        <f t="shared" si="6"/>
        <v>504.01875000000001</v>
      </c>
    </row>
    <row r="337" spans="1:14" s="244" customFormat="1" ht="30">
      <c r="A337" s="238" t="s">
        <v>406</v>
      </c>
      <c r="B337" s="239">
        <v>353</v>
      </c>
      <c r="C337" s="238" t="s">
        <v>410</v>
      </c>
      <c r="D337" s="238" t="s">
        <v>411</v>
      </c>
      <c r="E337" s="239">
        <v>3530001</v>
      </c>
      <c r="F337" s="240">
        <v>14173</v>
      </c>
      <c r="G337" s="241">
        <v>41639</v>
      </c>
      <c r="H337" s="239">
        <v>1</v>
      </c>
      <c r="I337" s="578">
        <v>6.25E-2</v>
      </c>
      <c r="J337" s="238" t="s">
        <v>488</v>
      </c>
      <c r="K337" s="242">
        <v>3887.85</v>
      </c>
      <c r="L337" s="243" t="s">
        <v>487</v>
      </c>
      <c r="M337" s="580">
        <f t="shared" si="6"/>
        <v>242.99062499999999</v>
      </c>
    </row>
    <row r="338" spans="1:14" s="244" customFormat="1" ht="30.75" thickBot="1">
      <c r="A338" s="245" t="s">
        <v>406</v>
      </c>
      <c r="B338" s="246">
        <v>353</v>
      </c>
      <c r="C338" s="245" t="s">
        <v>410</v>
      </c>
      <c r="D338" s="245" t="s">
        <v>411</v>
      </c>
      <c r="E338" s="246">
        <v>3530001</v>
      </c>
      <c r="F338" s="247">
        <v>14172</v>
      </c>
      <c r="G338" s="248">
        <v>41639</v>
      </c>
      <c r="H338" s="246">
        <v>2</v>
      </c>
      <c r="I338" s="590">
        <v>6.25E-2</v>
      </c>
      <c r="J338" s="245" t="s">
        <v>502</v>
      </c>
      <c r="K338" s="249">
        <v>7775.69</v>
      </c>
      <c r="L338" s="250" t="s">
        <v>487</v>
      </c>
      <c r="M338" s="591">
        <f t="shared" si="6"/>
        <v>485.98062499999997</v>
      </c>
    </row>
    <row r="339" spans="1:14" s="244" customFormat="1" ht="30">
      <c r="A339" s="251" t="s">
        <v>406</v>
      </c>
      <c r="B339" s="252">
        <v>355</v>
      </c>
      <c r="C339" s="251" t="s">
        <v>416</v>
      </c>
      <c r="D339" s="251" t="s">
        <v>420</v>
      </c>
      <c r="E339" s="252">
        <v>3550008</v>
      </c>
      <c r="F339" s="252">
        <v>14318</v>
      </c>
      <c r="G339" s="253">
        <v>42004</v>
      </c>
      <c r="H339" s="254">
        <v>1</v>
      </c>
      <c r="I339" s="592" t="s">
        <v>409</v>
      </c>
      <c r="J339" s="251" t="s">
        <v>503</v>
      </c>
      <c r="K339" s="255">
        <v>5375.61</v>
      </c>
      <c r="L339" s="256" t="s">
        <v>504</v>
      </c>
      <c r="M339" s="580">
        <f t="shared" ref="M339:M344" si="7">K339</f>
        <v>5375.61</v>
      </c>
    </row>
    <row r="340" spans="1:14" s="244" customFormat="1" ht="30">
      <c r="A340" s="251" t="s">
        <v>406</v>
      </c>
      <c r="B340" s="252">
        <v>355</v>
      </c>
      <c r="C340" s="251" t="s">
        <v>416</v>
      </c>
      <c r="D340" s="251" t="s">
        <v>420</v>
      </c>
      <c r="E340" s="252">
        <v>3550008</v>
      </c>
      <c r="F340" s="252">
        <v>14321</v>
      </c>
      <c r="G340" s="253">
        <v>42004</v>
      </c>
      <c r="H340" s="254">
        <v>-1</v>
      </c>
      <c r="I340" s="592" t="s">
        <v>409</v>
      </c>
      <c r="J340" s="251" t="s">
        <v>505</v>
      </c>
      <c r="K340" s="255">
        <v>-769.81</v>
      </c>
      <c r="L340" s="256"/>
      <c r="M340" s="580">
        <f t="shared" si="7"/>
        <v>-769.81</v>
      </c>
    </row>
    <row r="341" spans="1:14" s="244" customFormat="1" ht="30">
      <c r="A341" s="251" t="s">
        <v>406</v>
      </c>
      <c r="B341" s="252">
        <v>355</v>
      </c>
      <c r="C341" s="251" t="s">
        <v>416</v>
      </c>
      <c r="D341" s="251" t="s">
        <v>421</v>
      </c>
      <c r="E341" s="252">
        <v>3550009</v>
      </c>
      <c r="F341" s="252">
        <v>14319</v>
      </c>
      <c r="G341" s="253">
        <v>42004</v>
      </c>
      <c r="H341" s="254">
        <v>1</v>
      </c>
      <c r="I341" s="592" t="s">
        <v>409</v>
      </c>
      <c r="J341" s="251" t="s">
        <v>503</v>
      </c>
      <c r="K341" s="255">
        <v>6251.69</v>
      </c>
      <c r="L341" s="256" t="s">
        <v>504</v>
      </c>
      <c r="M341" s="580">
        <f t="shared" si="7"/>
        <v>6251.69</v>
      </c>
    </row>
    <row r="342" spans="1:14" s="244" customFormat="1" ht="30">
      <c r="A342" s="251" t="s">
        <v>406</v>
      </c>
      <c r="B342" s="252">
        <v>355</v>
      </c>
      <c r="C342" s="251" t="s">
        <v>416</v>
      </c>
      <c r="D342" s="251" t="s">
        <v>421</v>
      </c>
      <c r="E342" s="252">
        <v>3550009</v>
      </c>
      <c r="F342" s="252">
        <v>14322</v>
      </c>
      <c r="G342" s="253">
        <v>42004</v>
      </c>
      <c r="H342" s="254">
        <v>-1</v>
      </c>
      <c r="I342" s="592" t="s">
        <v>409</v>
      </c>
      <c r="J342" s="251" t="s">
        <v>505</v>
      </c>
      <c r="K342" s="255">
        <v>-775.49</v>
      </c>
      <c r="L342" s="256"/>
      <c r="M342" s="580">
        <f t="shared" si="7"/>
        <v>-775.49</v>
      </c>
    </row>
    <row r="343" spans="1:14" s="244" customFormat="1" ht="30">
      <c r="A343" s="251" t="s">
        <v>406</v>
      </c>
      <c r="B343" s="252">
        <v>355</v>
      </c>
      <c r="C343" s="251" t="s">
        <v>416</v>
      </c>
      <c r="D343" s="251" t="s">
        <v>438</v>
      </c>
      <c r="E343" s="252">
        <v>3550010</v>
      </c>
      <c r="F343" s="252">
        <v>14320</v>
      </c>
      <c r="G343" s="253">
        <v>42004</v>
      </c>
      <c r="H343" s="254">
        <v>1</v>
      </c>
      <c r="I343" s="592" t="s">
        <v>409</v>
      </c>
      <c r="J343" s="251" t="s">
        <v>503</v>
      </c>
      <c r="K343" s="255">
        <v>6857.48</v>
      </c>
      <c r="L343" s="256" t="s">
        <v>504</v>
      </c>
      <c r="M343" s="580">
        <f t="shared" si="7"/>
        <v>6857.48</v>
      </c>
    </row>
    <row r="344" spans="1:14" s="244" customFormat="1" ht="30">
      <c r="A344" s="251" t="s">
        <v>406</v>
      </c>
      <c r="B344" s="252">
        <v>355</v>
      </c>
      <c r="C344" s="251" t="s">
        <v>416</v>
      </c>
      <c r="D344" s="251" t="s">
        <v>438</v>
      </c>
      <c r="E344" s="252">
        <v>3550010</v>
      </c>
      <c r="F344" s="252">
        <v>14323</v>
      </c>
      <c r="G344" s="253">
        <v>42004</v>
      </c>
      <c r="H344" s="254">
        <v>-1</v>
      </c>
      <c r="I344" s="592" t="s">
        <v>409</v>
      </c>
      <c r="J344" s="251" t="s">
        <v>505</v>
      </c>
      <c r="K344" s="255">
        <v>-986.98</v>
      </c>
      <c r="L344" s="256"/>
      <c r="M344" s="580">
        <f t="shared" si="7"/>
        <v>-986.98</v>
      </c>
    </row>
    <row r="345" spans="1:14" s="244" customFormat="1" ht="30">
      <c r="A345" s="251" t="s">
        <v>406</v>
      </c>
      <c r="B345" s="252">
        <v>353</v>
      </c>
      <c r="C345" s="251" t="s">
        <v>410</v>
      </c>
      <c r="D345" s="251" t="s">
        <v>411</v>
      </c>
      <c r="E345" s="252">
        <v>3530001</v>
      </c>
      <c r="F345" s="252">
        <v>14201</v>
      </c>
      <c r="G345" s="253">
        <v>41790</v>
      </c>
      <c r="H345" s="254">
        <v>1</v>
      </c>
      <c r="I345" s="592">
        <v>4.8399999999999999E-2</v>
      </c>
      <c r="J345" s="251" t="s">
        <v>506</v>
      </c>
      <c r="K345" s="255">
        <v>2591.7800000000002</v>
      </c>
      <c r="L345" s="256" t="s">
        <v>490</v>
      </c>
      <c r="M345" s="580">
        <f>K345*I345</f>
        <v>125.44215200000001</v>
      </c>
    </row>
    <row r="346" spans="1:14" s="244" customFormat="1" ht="30">
      <c r="A346" s="251" t="s">
        <v>406</v>
      </c>
      <c r="B346" s="252">
        <v>353</v>
      </c>
      <c r="C346" s="251" t="s">
        <v>410</v>
      </c>
      <c r="D346" s="251" t="s">
        <v>411</v>
      </c>
      <c r="E346" s="252">
        <v>3530001</v>
      </c>
      <c r="F346" s="252">
        <v>14211</v>
      </c>
      <c r="G346" s="253">
        <v>41790</v>
      </c>
      <c r="H346" s="254">
        <v>1</v>
      </c>
      <c r="I346" s="592">
        <v>4.8399999999999999E-2</v>
      </c>
      <c r="J346" s="251" t="s">
        <v>507</v>
      </c>
      <c r="K346" s="255">
        <v>4124.79</v>
      </c>
      <c r="L346" s="256" t="s">
        <v>487</v>
      </c>
      <c r="M346" s="580">
        <f>K346*I346</f>
        <v>199.639836</v>
      </c>
      <c r="N346" s="593"/>
    </row>
    <row r="347" spans="1:14" s="244" customFormat="1" ht="45.75" thickBot="1">
      <c r="A347" s="257" t="s">
        <v>406</v>
      </c>
      <c r="B347" s="258">
        <v>353</v>
      </c>
      <c r="C347" s="257" t="s">
        <v>410</v>
      </c>
      <c r="D347" s="257" t="s">
        <v>473</v>
      </c>
      <c r="E347" s="258">
        <v>3530100</v>
      </c>
      <c r="F347" s="258">
        <v>14235</v>
      </c>
      <c r="G347" s="259">
        <v>42004</v>
      </c>
      <c r="H347" s="246">
        <v>1</v>
      </c>
      <c r="I347" s="594">
        <v>4.8399999999999999E-2</v>
      </c>
      <c r="J347" s="595" t="s">
        <v>508</v>
      </c>
      <c r="K347" s="260">
        <v>1152758.0900000001</v>
      </c>
      <c r="L347" s="250">
        <v>201525</v>
      </c>
      <c r="M347" s="591">
        <f>K347*I347</f>
        <v>55793.491556000001</v>
      </c>
    </row>
    <row r="348" spans="1:14" s="244" customFormat="1" ht="45">
      <c r="A348" s="261" t="s">
        <v>406</v>
      </c>
      <c r="C348" s="261" t="s">
        <v>407</v>
      </c>
      <c r="D348" s="261" t="s">
        <v>509</v>
      </c>
      <c r="E348" s="262"/>
      <c r="F348" s="262"/>
      <c r="G348" s="263">
        <v>42369</v>
      </c>
      <c r="H348" s="264">
        <v>1</v>
      </c>
      <c r="I348" s="265">
        <v>1</v>
      </c>
      <c r="J348" s="261" t="s">
        <v>510</v>
      </c>
      <c r="K348" s="266">
        <v>4582</v>
      </c>
      <c r="L348" s="267" t="s">
        <v>511</v>
      </c>
      <c r="M348" s="580">
        <f>K348*I348</f>
        <v>4582</v>
      </c>
    </row>
    <row r="349" spans="1:14" s="244" customFormat="1" ht="45">
      <c r="A349" s="251" t="s">
        <v>406</v>
      </c>
      <c r="C349" s="251" t="s">
        <v>407</v>
      </c>
      <c r="D349" s="251" t="s">
        <v>509</v>
      </c>
      <c r="E349" s="262"/>
      <c r="F349" s="262"/>
      <c r="G349" s="253">
        <v>42369</v>
      </c>
      <c r="H349" s="268">
        <v>1</v>
      </c>
      <c r="I349" s="265">
        <v>1</v>
      </c>
      <c r="J349" s="251" t="s">
        <v>510</v>
      </c>
      <c r="K349" s="269">
        <v>553627.86</v>
      </c>
      <c r="L349" s="270" t="s">
        <v>512</v>
      </c>
      <c r="M349" s="580">
        <f t="shared" ref="M349:M412" si="8">K349*I349</f>
        <v>553627.86</v>
      </c>
    </row>
    <row r="350" spans="1:14" s="244" customFormat="1" ht="30">
      <c r="A350" s="251" t="s">
        <v>406</v>
      </c>
      <c r="C350" s="251" t="s">
        <v>410</v>
      </c>
      <c r="D350" s="251" t="s">
        <v>513</v>
      </c>
      <c r="E350" s="262"/>
      <c r="F350" s="262"/>
      <c r="G350" s="253">
        <v>42369</v>
      </c>
      <c r="H350" s="268">
        <v>1</v>
      </c>
      <c r="I350" s="265">
        <v>1</v>
      </c>
      <c r="J350" s="251" t="s">
        <v>514</v>
      </c>
      <c r="K350" s="269">
        <v>12961.0911</v>
      </c>
      <c r="L350" s="270" t="s">
        <v>515</v>
      </c>
      <c r="M350" s="580">
        <f t="shared" si="8"/>
        <v>12961.0911</v>
      </c>
    </row>
    <row r="351" spans="1:14" s="244" customFormat="1" ht="30">
      <c r="A351" s="251" t="s">
        <v>406</v>
      </c>
      <c r="C351" s="251" t="s">
        <v>410</v>
      </c>
      <c r="D351" s="251" t="s">
        <v>513</v>
      </c>
      <c r="E351" s="262"/>
      <c r="F351" s="262"/>
      <c r="G351" s="253">
        <v>42369</v>
      </c>
      <c r="H351" s="268">
        <v>6</v>
      </c>
      <c r="I351" s="265">
        <v>1</v>
      </c>
      <c r="J351" s="251" t="s">
        <v>516</v>
      </c>
      <c r="K351" s="269">
        <v>5514.2076999999999</v>
      </c>
      <c r="L351" s="270" t="s">
        <v>515</v>
      </c>
      <c r="M351" s="580">
        <f t="shared" si="8"/>
        <v>5514.2076999999999</v>
      </c>
    </row>
    <row r="352" spans="1:14" s="244" customFormat="1" ht="30">
      <c r="A352" s="251" t="s">
        <v>406</v>
      </c>
      <c r="C352" s="251" t="s">
        <v>410</v>
      </c>
      <c r="D352" s="251" t="s">
        <v>513</v>
      </c>
      <c r="E352" s="262"/>
      <c r="F352" s="262"/>
      <c r="G352" s="253">
        <v>42369</v>
      </c>
      <c r="H352" s="268">
        <v>1</v>
      </c>
      <c r="I352" s="265">
        <v>1</v>
      </c>
      <c r="J352" s="251" t="s">
        <v>517</v>
      </c>
      <c r="K352" s="269">
        <v>2619.1284999999998</v>
      </c>
      <c r="L352" s="270" t="s">
        <v>515</v>
      </c>
      <c r="M352" s="580">
        <f t="shared" si="8"/>
        <v>2619.1284999999998</v>
      </c>
    </row>
    <row r="353" spans="1:13" s="244" customFormat="1" ht="30">
      <c r="A353" s="251" t="s">
        <v>406</v>
      </c>
      <c r="C353" s="251" t="s">
        <v>410</v>
      </c>
      <c r="D353" s="251" t="s">
        <v>513</v>
      </c>
      <c r="E353" s="262"/>
      <c r="F353" s="262"/>
      <c r="G353" s="253">
        <v>42369</v>
      </c>
      <c r="H353" s="268">
        <v>6</v>
      </c>
      <c r="I353" s="265">
        <v>1</v>
      </c>
      <c r="J353" s="251" t="s">
        <v>518</v>
      </c>
      <c r="K353" s="269">
        <v>5983.8563999999997</v>
      </c>
      <c r="L353" s="270" t="s">
        <v>515</v>
      </c>
      <c r="M353" s="580">
        <f t="shared" si="8"/>
        <v>5983.8563999999997</v>
      </c>
    </row>
    <row r="354" spans="1:13" s="244" customFormat="1" ht="30">
      <c r="A354" s="251" t="s">
        <v>406</v>
      </c>
      <c r="C354" s="251" t="s">
        <v>410</v>
      </c>
      <c r="D354" s="251" t="s">
        <v>513</v>
      </c>
      <c r="E354" s="262"/>
      <c r="F354" s="262"/>
      <c r="G354" s="253">
        <v>42369</v>
      </c>
      <c r="H354" s="268">
        <v>6</v>
      </c>
      <c r="I354" s="265">
        <v>1</v>
      </c>
      <c r="J354" s="251" t="s">
        <v>519</v>
      </c>
      <c r="K354" s="269">
        <v>14513.6188</v>
      </c>
      <c r="L354" s="270" t="s">
        <v>515</v>
      </c>
      <c r="M354" s="580">
        <f t="shared" si="8"/>
        <v>14513.6188</v>
      </c>
    </row>
    <row r="355" spans="1:13" s="244" customFormat="1" ht="30">
      <c r="A355" s="251" t="s">
        <v>406</v>
      </c>
      <c r="C355" s="251" t="s">
        <v>410</v>
      </c>
      <c r="D355" s="251" t="s">
        <v>513</v>
      </c>
      <c r="E355" s="262"/>
      <c r="F355" s="262"/>
      <c r="G355" s="253">
        <v>42369</v>
      </c>
      <c r="H355" s="268">
        <v>1</v>
      </c>
      <c r="I355" s="265">
        <v>1</v>
      </c>
      <c r="J355" s="251" t="s">
        <v>520</v>
      </c>
      <c r="K355" s="269">
        <v>9030.7914999999994</v>
      </c>
      <c r="L355" s="270" t="s">
        <v>515</v>
      </c>
      <c r="M355" s="580">
        <f t="shared" si="8"/>
        <v>9030.7914999999994</v>
      </c>
    </row>
    <row r="356" spans="1:13" s="244" customFormat="1" ht="30">
      <c r="A356" s="251" t="s">
        <v>406</v>
      </c>
      <c r="C356" s="251" t="s">
        <v>410</v>
      </c>
      <c r="D356" s="251" t="s">
        <v>513</v>
      </c>
      <c r="E356" s="262"/>
      <c r="F356" s="262"/>
      <c r="G356" s="253">
        <v>42369</v>
      </c>
      <c r="H356" s="268">
        <v>2</v>
      </c>
      <c r="I356" s="265">
        <v>1</v>
      </c>
      <c r="J356" s="251" t="s">
        <v>521</v>
      </c>
      <c r="K356" s="269">
        <v>21852.6008</v>
      </c>
      <c r="L356" s="270" t="s">
        <v>515</v>
      </c>
      <c r="M356" s="580">
        <f t="shared" si="8"/>
        <v>21852.6008</v>
      </c>
    </row>
    <row r="357" spans="1:13" s="244" customFormat="1" ht="30">
      <c r="A357" s="251" t="s">
        <v>406</v>
      </c>
      <c r="C357" s="251" t="s">
        <v>410</v>
      </c>
      <c r="D357" s="251" t="s">
        <v>513</v>
      </c>
      <c r="E357" s="262"/>
      <c r="F357" s="262"/>
      <c r="G357" s="253">
        <v>42369</v>
      </c>
      <c r="H357" s="268">
        <v>1</v>
      </c>
      <c r="I357" s="265">
        <v>1</v>
      </c>
      <c r="J357" s="251" t="s">
        <v>522</v>
      </c>
      <c r="K357" s="269">
        <v>2340.1343999999999</v>
      </c>
      <c r="L357" s="270" t="s">
        <v>515</v>
      </c>
      <c r="M357" s="580">
        <f t="shared" si="8"/>
        <v>2340.1343999999999</v>
      </c>
    </row>
    <row r="358" spans="1:13" s="244" customFormat="1" ht="30">
      <c r="A358" s="251" t="s">
        <v>406</v>
      </c>
      <c r="C358" s="251" t="s">
        <v>410</v>
      </c>
      <c r="D358" s="251" t="s">
        <v>513</v>
      </c>
      <c r="E358" s="262"/>
      <c r="F358" s="262"/>
      <c r="G358" s="253">
        <v>42369</v>
      </c>
      <c r="H358" s="268">
        <v>2</v>
      </c>
      <c r="I358" s="265">
        <v>1</v>
      </c>
      <c r="J358" s="251" t="s">
        <v>523</v>
      </c>
      <c r="K358" s="269">
        <v>2086.9694</v>
      </c>
      <c r="L358" s="270" t="s">
        <v>515</v>
      </c>
      <c r="M358" s="580">
        <f t="shared" si="8"/>
        <v>2086.9694</v>
      </c>
    </row>
    <row r="359" spans="1:13" s="244" customFormat="1" ht="30">
      <c r="A359" s="251" t="s">
        <v>406</v>
      </c>
      <c r="C359" s="251" t="s">
        <v>410</v>
      </c>
      <c r="D359" s="251" t="s">
        <v>513</v>
      </c>
      <c r="E359" s="262"/>
      <c r="F359" s="262"/>
      <c r="G359" s="253">
        <v>42369</v>
      </c>
      <c r="H359" s="268">
        <v>2</v>
      </c>
      <c r="I359" s="265">
        <v>1</v>
      </c>
      <c r="J359" s="251" t="s">
        <v>524</v>
      </c>
      <c r="K359" s="269">
        <v>3725.0735</v>
      </c>
      <c r="L359" s="270" t="s">
        <v>515</v>
      </c>
      <c r="M359" s="580">
        <f t="shared" si="8"/>
        <v>3725.0735</v>
      </c>
    </row>
    <row r="360" spans="1:13" s="244" customFormat="1" ht="30">
      <c r="A360" s="251" t="s">
        <v>406</v>
      </c>
      <c r="C360" s="251" t="s">
        <v>410</v>
      </c>
      <c r="D360" s="251" t="s">
        <v>513</v>
      </c>
      <c r="E360" s="262"/>
      <c r="F360" s="262"/>
      <c r="G360" s="253">
        <v>42369</v>
      </c>
      <c r="H360" s="268">
        <v>6</v>
      </c>
      <c r="I360" s="265">
        <v>1</v>
      </c>
      <c r="J360" s="251" t="s">
        <v>525</v>
      </c>
      <c r="K360" s="269">
        <v>15197.893599999999</v>
      </c>
      <c r="L360" s="270" t="s">
        <v>515</v>
      </c>
      <c r="M360" s="580">
        <f t="shared" si="8"/>
        <v>15197.893599999999</v>
      </c>
    </row>
    <row r="361" spans="1:13" s="244" customFormat="1" ht="30">
      <c r="A361" s="251" t="s">
        <v>406</v>
      </c>
      <c r="C361" s="251" t="s">
        <v>410</v>
      </c>
      <c r="D361" s="251" t="s">
        <v>513</v>
      </c>
      <c r="E361" s="262"/>
      <c r="F361" s="262"/>
      <c r="G361" s="253">
        <v>42369</v>
      </c>
      <c r="H361" s="268">
        <v>3</v>
      </c>
      <c r="I361" s="265">
        <v>1</v>
      </c>
      <c r="J361" s="251" t="s">
        <v>526</v>
      </c>
      <c r="K361" s="269">
        <v>3652.8429999999998</v>
      </c>
      <c r="L361" s="270" t="s">
        <v>515</v>
      </c>
      <c r="M361" s="580">
        <f t="shared" si="8"/>
        <v>3652.8429999999998</v>
      </c>
    </row>
    <row r="362" spans="1:13" s="244" customFormat="1" ht="45">
      <c r="A362" s="251" t="s">
        <v>406</v>
      </c>
      <c r="C362" s="251" t="s">
        <v>410</v>
      </c>
      <c r="D362" s="251" t="s">
        <v>513</v>
      </c>
      <c r="E362" s="262"/>
      <c r="F362" s="262"/>
      <c r="G362" s="253">
        <v>42369</v>
      </c>
      <c r="H362" s="268">
        <v>4</v>
      </c>
      <c r="I362" s="265">
        <v>1</v>
      </c>
      <c r="J362" s="251" t="s">
        <v>527</v>
      </c>
      <c r="K362" s="269">
        <v>63700.282599999999</v>
      </c>
      <c r="L362" s="270" t="s">
        <v>515</v>
      </c>
      <c r="M362" s="580">
        <f t="shared" si="8"/>
        <v>63700.282599999999</v>
      </c>
    </row>
    <row r="363" spans="1:13" s="244" customFormat="1" ht="30">
      <c r="A363" s="251" t="s">
        <v>406</v>
      </c>
      <c r="C363" s="251" t="s">
        <v>410</v>
      </c>
      <c r="D363" s="251" t="s">
        <v>513</v>
      </c>
      <c r="E363" s="262"/>
      <c r="F363" s="262"/>
      <c r="G363" s="253">
        <v>42369</v>
      </c>
      <c r="H363" s="268">
        <v>1</v>
      </c>
      <c r="I363" s="265">
        <v>1</v>
      </c>
      <c r="J363" s="251" t="s">
        <v>528</v>
      </c>
      <c r="K363" s="269">
        <v>7551.0006000000003</v>
      </c>
      <c r="L363" s="270" t="s">
        <v>515</v>
      </c>
      <c r="M363" s="580">
        <f t="shared" si="8"/>
        <v>7551.0006000000003</v>
      </c>
    </row>
    <row r="364" spans="1:13" s="244" customFormat="1" ht="30">
      <c r="A364" s="251" t="s">
        <v>406</v>
      </c>
      <c r="C364" s="251" t="s">
        <v>410</v>
      </c>
      <c r="D364" s="251" t="s">
        <v>513</v>
      </c>
      <c r="E364" s="262"/>
      <c r="F364" s="262"/>
      <c r="G364" s="253">
        <v>42369</v>
      </c>
      <c r="H364" s="268">
        <v>15</v>
      </c>
      <c r="I364" s="265">
        <v>1</v>
      </c>
      <c r="J364" s="251" t="s">
        <v>529</v>
      </c>
      <c r="K364" s="269">
        <v>42218.828200000004</v>
      </c>
      <c r="L364" s="270" t="s">
        <v>515</v>
      </c>
      <c r="M364" s="580">
        <f t="shared" si="8"/>
        <v>42218.828200000004</v>
      </c>
    </row>
    <row r="365" spans="1:13" s="244" customFormat="1" ht="30">
      <c r="A365" s="251" t="s">
        <v>406</v>
      </c>
      <c r="C365" s="251" t="s">
        <v>410</v>
      </c>
      <c r="D365" s="251" t="s">
        <v>513</v>
      </c>
      <c r="E365" s="262"/>
      <c r="F365" s="262"/>
      <c r="G365" s="253">
        <v>42369</v>
      </c>
      <c r="H365" s="268">
        <v>42</v>
      </c>
      <c r="I365" s="265">
        <v>1</v>
      </c>
      <c r="J365" s="251" t="s">
        <v>530</v>
      </c>
      <c r="K365" s="269">
        <v>6070.9344000000001</v>
      </c>
      <c r="L365" s="270" t="s">
        <v>515</v>
      </c>
      <c r="M365" s="580">
        <f t="shared" si="8"/>
        <v>6070.9344000000001</v>
      </c>
    </row>
    <row r="366" spans="1:13" s="244" customFormat="1" ht="30">
      <c r="A366" s="251" t="s">
        <v>406</v>
      </c>
      <c r="C366" s="251" t="s">
        <v>410</v>
      </c>
      <c r="D366" s="251" t="s">
        <v>513</v>
      </c>
      <c r="E366" s="262"/>
      <c r="F366" s="262"/>
      <c r="G366" s="253">
        <v>42369</v>
      </c>
      <c r="H366" s="268">
        <v>24</v>
      </c>
      <c r="I366" s="265">
        <v>1</v>
      </c>
      <c r="J366" s="251" t="s">
        <v>531</v>
      </c>
      <c r="K366" s="269">
        <v>5537.9344000000001</v>
      </c>
      <c r="L366" s="270" t="s">
        <v>515</v>
      </c>
      <c r="M366" s="580">
        <f t="shared" si="8"/>
        <v>5537.9344000000001</v>
      </c>
    </row>
    <row r="367" spans="1:13" s="244" customFormat="1" ht="30">
      <c r="A367" s="251" t="s">
        <v>406</v>
      </c>
      <c r="C367" s="251" t="s">
        <v>410</v>
      </c>
      <c r="D367" s="251" t="s">
        <v>513</v>
      </c>
      <c r="E367" s="262"/>
      <c r="F367" s="262"/>
      <c r="G367" s="253">
        <v>42369</v>
      </c>
      <c r="H367" s="268">
        <v>6</v>
      </c>
      <c r="I367" s="265">
        <v>1</v>
      </c>
      <c r="J367" s="251" t="s">
        <v>532</v>
      </c>
      <c r="K367" s="269">
        <v>1909.3495</v>
      </c>
      <c r="L367" s="270" t="s">
        <v>515</v>
      </c>
      <c r="M367" s="580">
        <f t="shared" si="8"/>
        <v>1909.3495</v>
      </c>
    </row>
    <row r="368" spans="1:13" s="244" customFormat="1" ht="30">
      <c r="A368" s="251" t="s">
        <v>406</v>
      </c>
      <c r="C368" s="251" t="s">
        <v>410</v>
      </c>
      <c r="D368" s="251" t="s">
        <v>513</v>
      </c>
      <c r="E368" s="262"/>
      <c r="F368" s="262"/>
      <c r="G368" s="253">
        <v>42369</v>
      </c>
      <c r="H368" s="268">
        <v>1</v>
      </c>
      <c r="I368" s="265">
        <v>1</v>
      </c>
      <c r="J368" s="251" t="s">
        <v>533</v>
      </c>
      <c r="K368" s="269">
        <v>13994.0039</v>
      </c>
      <c r="L368" s="270" t="s">
        <v>515</v>
      </c>
      <c r="M368" s="580">
        <f t="shared" si="8"/>
        <v>13994.0039</v>
      </c>
    </row>
    <row r="369" spans="1:13" s="244" customFormat="1" ht="30">
      <c r="A369" s="251" t="s">
        <v>406</v>
      </c>
      <c r="C369" s="251" t="s">
        <v>410</v>
      </c>
      <c r="D369" s="251" t="s">
        <v>513</v>
      </c>
      <c r="E369" s="262"/>
      <c r="F369" s="262"/>
      <c r="G369" s="253">
        <v>42369</v>
      </c>
      <c r="H369" s="268">
        <v>570</v>
      </c>
      <c r="I369" s="265">
        <v>1</v>
      </c>
      <c r="J369" s="251" t="s">
        <v>534</v>
      </c>
      <c r="K369" s="269">
        <v>18007.3344</v>
      </c>
      <c r="L369" s="270" t="s">
        <v>515</v>
      </c>
      <c r="M369" s="580">
        <f t="shared" si="8"/>
        <v>18007.3344</v>
      </c>
    </row>
    <row r="370" spans="1:13" s="244" customFormat="1" ht="30">
      <c r="A370" s="251" t="s">
        <v>406</v>
      </c>
      <c r="C370" s="251" t="s">
        <v>410</v>
      </c>
      <c r="D370" s="251" t="s">
        <v>513</v>
      </c>
      <c r="E370" s="262"/>
      <c r="F370" s="262"/>
      <c r="G370" s="253">
        <v>42369</v>
      </c>
      <c r="H370" s="268">
        <v>1</v>
      </c>
      <c r="I370" s="265">
        <v>1</v>
      </c>
      <c r="J370" s="251" t="s">
        <v>535</v>
      </c>
      <c r="K370" s="269">
        <v>7158.6840000000002</v>
      </c>
      <c r="L370" s="270" t="s">
        <v>515</v>
      </c>
      <c r="M370" s="580">
        <f t="shared" si="8"/>
        <v>7158.6840000000002</v>
      </c>
    </row>
    <row r="371" spans="1:13" s="244" customFormat="1" ht="30">
      <c r="A371" s="251" t="s">
        <v>406</v>
      </c>
      <c r="C371" s="251" t="s">
        <v>410</v>
      </c>
      <c r="D371" s="251" t="s">
        <v>513</v>
      </c>
      <c r="E371" s="262"/>
      <c r="F371" s="262"/>
      <c r="G371" s="253">
        <v>42369</v>
      </c>
      <c r="H371" s="268">
        <v>2</v>
      </c>
      <c r="I371" s="265">
        <v>1</v>
      </c>
      <c r="J371" s="251" t="s">
        <v>536</v>
      </c>
      <c r="K371" s="269">
        <v>14321.6227</v>
      </c>
      <c r="L371" s="270" t="s">
        <v>515</v>
      </c>
      <c r="M371" s="580">
        <f t="shared" si="8"/>
        <v>14321.6227</v>
      </c>
    </row>
    <row r="372" spans="1:13" s="244" customFormat="1" ht="30">
      <c r="A372" s="251" t="s">
        <v>406</v>
      </c>
      <c r="C372" s="251" t="s">
        <v>410</v>
      </c>
      <c r="D372" s="251" t="s">
        <v>513</v>
      </c>
      <c r="E372" s="262"/>
      <c r="F372" s="262"/>
      <c r="G372" s="253">
        <v>42369</v>
      </c>
      <c r="H372" s="268">
        <v>3</v>
      </c>
      <c r="I372" s="265">
        <v>1</v>
      </c>
      <c r="J372" s="251" t="s">
        <v>537</v>
      </c>
      <c r="K372" s="269">
        <v>16676.6489</v>
      </c>
      <c r="L372" s="270" t="s">
        <v>515</v>
      </c>
      <c r="M372" s="580">
        <f t="shared" si="8"/>
        <v>16676.6489</v>
      </c>
    </row>
    <row r="373" spans="1:13" s="244" customFormat="1" ht="30">
      <c r="A373" s="251" t="s">
        <v>406</v>
      </c>
      <c r="C373" s="251" t="s">
        <v>410</v>
      </c>
      <c r="D373" s="251" t="s">
        <v>513</v>
      </c>
      <c r="E373" s="262"/>
      <c r="F373" s="262"/>
      <c r="G373" s="253">
        <v>42369</v>
      </c>
      <c r="H373" s="268">
        <v>2</v>
      </c>
      <c r="I373" s="265">
        <v>1</v>
      </c>
      <c r="J373" s="251" t="s">
        <v>538</v>
      </c>
      <c r="K373" s="269">
        <v>15410.848900000001</v>
      </c>
      <c r="L373" s="270" t="s">
        <v>515</v>
      </c>
      <c r="M373" s="580">
        <f t="shared" si="8"/>
        <v>15410.848900000001</v>
      </c>
    </row>
    <row r="374" spans="1:13" s="244" customFormat="1" ht="30">
      <c r="A374" s="251" t="s">
        <v>406</v>
      </c>
      <c r="C374" s="251" t="s">
        <v>410</v>
      </c>
      <c r="D374" s="251" t="s">
        <v>513</v>
      </c>
      <c r="E374" s="262"/>
      <c r="F374" s="262"/>
      <c r="G374" s="253">
        <v>42369</v>
      </c>
      <c r="H374" s="268">
        <v>2</v>
      </c>
      <c r="I374" s="265">
        <v>1</v>
      </c>
      <c r="J374" s="251" t="s">
        <v>539</v>
      </c>
      <c r="K374" s="269">
        <v>13287.7088</v>
      </c>
      <c r="L374" s="270" t="s">
        <v>515</v>
      </c>
      <c r="M374" s="580">
        <f t="shared" si="8"/>
        <v>13287.7088</v>
      </c>
    </row>
    <row r="375" spans="1:13" s="244" customFormat="1" ht="30">
      <c r="A375" s="251" t="s">
        <v>406</v>
      </c>
      <c r="C375" s="251" t="s">
        <v>410</v>
      </c>
      <c r="D375" s="251" t="s">
        <v>513</v>
      </c>
      <c r="E375" s="262"/>
      <c r="F375" s="262"/>
      <c r="G375" s="253">
        <v>42369</v>
      </c>
      <c r="H375" s="268">
        <v>1</v>
      </c>
      <c r="I375" s="265">
        <v>1</v>
      </c>
      <c r="J375" s="251" t="s">
        <v>540</v>
      </c>
      <c r="K375" s="269">
        <v>4286.7007999999996</v>
      </c>
      <c r="L375" s="270" t="s">
        <v>515</v>
      </c>
      <c r="M375" s="580">
        <f t="shared" si="8"/>
        <v>4286.7007999999996</v>
      </c>
    </row>
    <row r="376" spans="1:13" s="244" customFormat="1" ht="30">
      <c r="A376" s="251" t="s">
        <v>406</v>
      </c>
      <c r="C376" s="251" t="s">
        <v>410</v>
      </c>
      <c r="D376" s="251" t="s">
        <v>513</v>
      </c>
      <c r="E376" s="262"/>
      <c r="F376" s="262"/>
      <c r="G376" s="253">
        <v>42369</v>
      </c>
      <c r="H376" s="268">
        <v>400</v>
      </c>
      <c r="I376" s="265">
        <v>1</v>
      </c>
      <c r="J376" s="251" t="s">
        <v>541</v>
      </c>
      <c r="K376" s="269">
        <v>6160.9357</v>
      </c>
      <c r="L376" s="270" t="s">
        <v>515</v>
      </c>
      <c r="M376" s="580">
        <f t="shared" si="8"/>
        <v>6160.9357</v>
      </c>
    </row>
    <row r="377" spans="1:13" s="244" customFormat="1" ht="30">
      <c r="A377" s="251" t="s">
        <v>406</v>
      </c>
      <c r="C377" s="251" t="s">
        <v>410</v>
      </c>
      <c r="D377" s="251" t="s">
        <v>513</v>
      </c>
      <c r="E377" s="262"/>
      <c r="F377" s="262"/>
      <c r="G377" s="253">
        <v>42369</v>
      </c>
      <c r="H377" s="268">
        <v>60</v>
      </c>
      <c r="I377" s="265">
        <v>1</v>
      </c>
      <c r="J377" s="251" t="s">
        <v>542</v>
      </c>
      <c r="K377" s="269">
        <v>1180.7041999999999</v>
      </c>
      <c r="L377" s="270" t="s">
        <v>515</v>
      </c>
      <c r="M377" s="580">
        <f t="shared" si="8"/>
        <v>1180.7041999999999</v>
      </c>
    </row>
    <row r="378" spans="1:13" s="244" customFormat="1" ht="30">
      <c r="A378" s="251" t="s">
        <v>406</v>
      </c>
      <c r="C378" s="251" t="s">
        <v>410</v>
      </c>
      <c r="D378" s="251" t="s">
        <v>513</v>
      </c>
      <c r="E378" s="262"/>
      <c r="F378" s="262"/>
      <c r="G378" s="253">
        <v>42369</v>
      </c>
      <c r="H378" s="268">
        <v>3</v>
      </c>
      <c r="I378" s="265">
        <v>1</v>
      </c>
      <c r="J378" s="251" t="s">
        <v>543</v>
      </c>
      <c r="K378" s="269">
        <v>7218.2510000000002</v>
      </c>
      <c r="L378" s="270" t="s">
        <v>515</v>
      </c>
      <c r="M378" s="580">
        <f t="shared" si="8"/>
        <v>7218.2510000000002</v>
      </c>
    </row>
    <row r="379" spans="1:13" s="244" customFormat="1" ht="30">
      <c r="A379" s="251" t="s">
        <v>406</v>
      </c>
      <c r="C379" s="251" t="s">
        <v>410</v>
      </c>
      <c r="D379" s="251" t="s">
        <v>513</v>
      </c>
      <c r="E379" s="262"/>
      <c r="F379" s="262"/>
      <c r="G379" s="253">
        <v>42369</v>
      </c>
      <c r="H379" s="268">
        <v>2</v>
      </c>
      <c r="I379" s="265">
        <v>1</v>
      </c>
      <c r="J379" s="251" t="s">
        <v>544</v>
      </c>
      <c r="K379" s="269">
        <v>157792.6165</v>
      </c>
      <c r="L379" s="270" t="s">
        <v>515</v>
      </c>
      <c r="M379" s="580">
        <f t="shared" si="8"/>
        <v>157792.6165</v>
      </c>
    </row>
    <row r="380" spans="1:13" s="244" customFormat="1" ht="30">
      <c r="A380" s="251" t="s">
        <v>406</v>
      </c>
      <c r="C380" s="251" t="s">
        <v>410</v>
      </c>
      <c r="D380" s="251" t="s">
        <v>513</v>
      </c>
      <c r="E380" s="262"/>
      <c r="F380" s="262"/>
      <c r="G380" s="253">
        <v>42369</v>
      </c>
      <c r="H380" s="268">
        <v>1</v>
      </c>
      <c r="I380" s="265">
        <v>1</v>
      </c>
      <c r="J380" s="251" t="s">
        <v>545</v>
      </c>
      <c r="K380" s="269">
        <v>80413.401100000003</v>
      </c>
      <c r="L380" s="270" t="s">
        <v>515</v>
      </c>
      <c r="M380" s="580">
        <f t="shared" si="8"/>
        <v>80413.401100000003</v>
      </c>
    </row>
    <row r="381" spans="1:13" s="244" customFormat="1" ht="30">
      <c r="A381" s="251" t="s">
        <v>406</v>
      </c>
      <c r="C381" s="251" t="s">
        <v>416</v>
      </c>
      <c r="D381" s="251" t="s">
        <v>546</v>
      </c>
      <c r="E381" s="262"/>
      <c r="F381" s="262"/>
      <c r="G381" s="253">
        <v>42369</v>
      </c>
      <c r="H381" s="268">
        <v>1</v>
      </c>
      <c r="I381" s="265">
        <v>0.5</v>
      </c>
      <c r="J381" s="251" t="s">
        <v>547</v>
      </c>
      <c r="K381" s="269">
        <v>69797.570200000002</v>
      </c>
      <c r="L381" s="270" t="s">
        <v>511</v>
      </c>
      <c r="M381" s="580">
        <f t="shared" si="8"/>
        <v>34898.785100000001</v>
      </c>
    </row>
    <row r="382" spans="1:13" s="244" customFormat="1" ht="30">
      <c r="A382" s="251" t="s">
        <v>406</v>
      </c>
      <c r="C382" s="251" t="s">
        <v>416</v>
      </c>
      <c r="D382" s="251" t="s">
        <v>546</v>
      </c>
      <c r="E382" s="262"/>
      <c r="F382" s="262"/>
      <c r="G382" s="253">
        <v>42369</v>
      </c>
      <c r="H382" s="268">
        <v>1</v>
      </c>
      <c r="I382" s="265">
        <v>0.5</v>
      </c>
      <c r="J382" s="251" t="s">
        <v>548</v>
      </c>
      <c r="K382" s="269">
        <v>73246.013900000005</v>
      </c>
      <c r="L382" s="270" t="s">
        <v>511</v>
      </c>
      <c r="M382" s="580">
        <f t="shared" si="8"/>
        <v>36623.006950000003</v>
      </c>
    </row>
    <row r="383" spans="1:13" s="244" customFormat="1" ht="30">
      <c r="A383" s="251" t="s">
        <v>406</v>
      </c>
      <c r="C383" s="251" t="s">
        <v>416</v>
      </c>
      <c r="D383" s="251" t="s">
        <v>546</v>
      </c>
      <c r="E383" s="262"/>
      <c r="F383" s="262"/>
      <c r="G383" s="253">
        <v>42369</v>
      </c>
      <c r="H383" s="268">
        <v>1</v>
      </c>
      <c r="I383" s="265">
        <v>0.5</v>
      </c>
      <c r="J383" s="251" t="s">
        <v>549</v>
      </c>
      <c r="K383" s="269">
        <v>66175.367700000003</v>
      </c>
      <c r="L383" s="270" t="s">
        <v>511</v>
      </c>
      <c r="M383" s="580">
        <f t="shared" si="8"/>
        <v>33087.683850000001</v>
      </c>
    </row>
    <row r="384" spans="1:13" s="244" customFormat="1" ht="30">
      <c r="A384" s="251" t="s">
        <v>406</v>
      </c>
      <c r="C384" s="251" t="s">
        <v>416</v>
      </c>
      <c r="D384" s="251" t="s">
        <v>546</v>
      </c>
      <c r="E384" s="262"/>
      <c r="F384" s="262"/>
      <c r="G384" s="253">
        <v>42369</v>
      </c>
      <c r="H384" s="268">
        <v>1</v>
      </c>
      <c r="I384" s="265">
        <v>0.5</v>
      </c>
      <c r="J384" s="251" t="s">
        <v>550</v>
      </c>
      <c r="K384" s="269">
        <v>111954.12639999999</v>
      </c>
      <c r="L384" s="270" t="s">
        <v>511</v>
      </c>
      <c r="M384" s="580">
        <f t="shared" si="8"/>
        <v>55977.063199999997</v>
      </c>
    </row>
    <row r="385" spans="1:13" s="244" customFormat="1" ht="30">
      <c r="A385" s="251" t="s">
        <v>406</v>
      </c>
      <c r="C385" s="251" t="s">
        <v>416</v>
      </c>
      <c r="D385" s="251" t="s">
        <v>546</v>
      </c>
      <c r="E385" s="262"/>
      <c r="F385" s="262"/>
      <c r="G385" s="253">
        <v>42369</v>
      </c>
      <c r="H385" s="268">
        <v>1</v>
      </c>
      <c r="I385" s="265">
        <v>0.5</v>
      </c>
      <c r="J385" s="251" t="s">
        <v>551</v>
      </c>
      <c r="K385" s="269">
        <v>45979.249600000003</v>
      </c>
      <c r="L385" s="270" t="s">
        <v>511</v>
      </c>
      <c r="M385" s="580">
        <f t="shared" si="8"/>
        <v>22989.624800000001</v>
      </c>
    </row>
    <row r="386" spans="1:13" s="244" customFormat="1" ht="30">
      <c r="A386" s="251" t="s">
        <v>406</v>
      </c>
      <c r="C386" s="251" t="s">
        <v>416</v>
      </c>
      <c r="D386" s="251" t="s">
        <v>546</v>
      </c>
      <c r="E386" s="262"/>
      <c r="F386" s="262"/>
      <c r="G386" s="253">
        <v>42369</v>
      </c>
      <c r="H386" s="268">
        <v>4</v>
      </c>
      <c r="I386" s="265">
        <v>0.5</v>
      </c>
      <c r="J386" s="251" t="s">
        <v>552</v>
      </c>
      <c r="K386" s="269">
        <v>173758.7922</v>
      </c>
      <c r="L386" s="270" t="s">
        <v>511</v>
      </c>
      <c r="M386" s="580">
        <f t="shared" si="8"/>
        <v>86879.396099999998</v>
      </c>
    </row>
    <row r="387" spans="1:13" s="244" customFormat="1" ht="30">
      <c r="A387" s="251" t="s">
        <v>406</v>
      </c>
      <c r="C387" s="251" t="s">
        <v>416</v>
      </c>
      <c r="D387" s="251" t="s">
        <v>546</v>
      </c>
      <c r="E387" s="262"/>
      <c r="F387" s="262"/>
      <c r="G387" s="253">
        <v>42369</v>
      </c>
      <c r="H387" s="268">
        <v>3</v>
      </c>
      <c r="I387" s="265">
        <v>0.5</v>
      </c>
      <c r="J387" s="251" t="s">
        <v>553</v>
      </c>
      <c r="K387" s="269">
        <v>110550.69</v>
      </c>
      <c r="L387" s="270" t="s">
        <v>511</v>
      </c>
      <c r="M387" s="580">
        <f t="shared" si="8"/>
        <v>55275.345000000001</v>
      </c>
    </row>
    <row r="388" spans="1:13" s="244" customFormat="1" ht="30">
      <c r="A388" s="251" t="s">
        <v>406</v>
      </c>
      <c r="C388" s="251" t="s">
        <v>416</v>
      </c>
      <c r="D388" s="251" t="s">
        <v>546</v>
      </c>
      <c r="E388" s="262"/>
      <c r="F388" s="262"/>
      <c r="G388" s="253">
        <v>42369</v>
      </c>
      <c r="H388" s="268">
        <v>1</v>
      </c>
      <c r="I388" s="265">
        <v>0.5</v>
      </c>
      <c r="J388" s="251" t="s">
        <v>554</v>
      </c>
      <c r="K388" s="269">
        <v>64256.001400000001</v>
      </c>
      <c r="L388" s="270" t="s">
        <v>511</v>
      </c>
      <c r="M388" s="580">
        <f t="shared" si="8"/>
        <v>32128.000700000001</v>
      </c>
    </row>
    <row r="389" spans="1:13" s="244" customFormat="1" ht="30">
      <c r="A389" s="251" t="s">
        <v>406</v>
      </c>
      <c r="C389" s="251" t="s">
        <v>416</v>
      </c>
      <c r="D389" s="251" t="s">
        <v>546</v>
      </c>
      <c r="E389" s="262"/>
      <c r="F389" s="262"/>
      <c r="G389" s="253">
        <v>42369</v>
      </c>
      <c r="H389" s="268">
        <v>3</v>
      </c>
      <c r="I389" s="265">
        <v>0.5</v>
      </c>
      <c r="J389" s="251" t="s">
        <v>555</v>
      </c>
      <c r="K389" s="269">
        <v>158580.2934</v>
      </c>
      <c r="L389" s="270" t="s">
        <v>511</v>
      </c>
      <c r="M389" s="580">
        <f t="shared" si="8"/>
        <v>79290.146699999998</v>
      </c>
    </row>
    <row r="390" spans="1:13" s="244" customFormat="1" ht="30">
      <c r="A390" s="251" t="s">
        <v>406</v>
      </c>
      <c r="C390" s="251" t="s">
        <v>416</v>
      </c>
      <c r="D390" s="251" t="s">
        <v>546</v>
      </c>
      <c r="E390" s="262"/>
      <c r="F390" s="262"/>
      <c r="G390" s="253">
        <v>42369</v>
      </c>
      <c r="H390" s="268">
        <v>1</v>
      </c>
      <c r="I390" s="265">
        <v>0.5</v>
      </c>
      <c r="J390" s="251" t="s">
        <v>556</v>
      </c>
      <c r="K390" s="269">
        <v>50047.878599999996</v>
      </c>
      <c r="L390" s="270" t="s">
        <v>511</v>
      </c>
      <c r="M390" s="580">
        <f t="shared" si="8"/>
        <v>25023.939299999998</v>
      </c>
    </row>
    <row r="391" spans="1:13" s="244" customFormat="1" ht="30">
      <c r="A391" s="251" t="s">
        <v>406</v>
      </c>
      <c r="C391" s="251" t="s">
        <v>416</v>
      </c>
      <c r="D391" s="251" t="s">
        <v>546</v>
      </c>
      <c r="E391" s="262"/>
      <c r="F391" s="262"/>
      <c r="G391" s="253">
        <v>42369</v>
      </c>
      <c r="H391" s="268">
        <v>1</v>
      </c>
      <c r="I391" s="265">
        <v>0.5</v>
      </c>
      <c r="J391" s="251" t="s">
        <v>557</v>
      </c>
      <c r="K391" s="269">
        <v>40098.182800000002</v>
      </c>
      <c r="L391" s="270" t="s">
        <v>511</v>
      </c>
      <c r="M391" s="580">
        <f t="shared" si="8"/>
        <v>20049.091400000001</v>
      </c>
    </row>
    <row r="392" spans="1:13" s="244" customFormat="1" ht="30">
      <c r="A392" s="251" t="s">
        <v>406</v>
      </c>
      <c r="C392" s="251" t="s">
        <v>416</v>
      </c>
      <c r="D392" s="251" t="s">
        <v>546</v>
      </c>
      <c r="E392" s="262"/>
      <c r="F392" s="262"/>
      <c r="G392" s="253">
        <v>42369</v>
      </c>
      <c r="H392" s="268">
        <v>3</v>
      </c>
      <c r="I392" s="265">
        <v>0.5</v>
      </c>
      <c r="J392" s="251" t="s">
        <v>558</v>
      </c>
      <c r="K392" s="269">
        <v>115482.7665</v>
      </c>
      <c r="L392" s="270" t="s">
        <v>511</v>
      </c>
      <c r="M392" s="580">
        <f t="shared" si="8"/>
        <v>57741.383249999999</v>
      </c>
    </row>
    <row r="393" spans="1:13" s="244" customFormat="1" ht="30">
      <c r="A393" s="251" t="s">
        <v>406</v>
      </c>
      <c r="C393" s="251" t="s">
        <v>416</v>
      </c>
      <c r="D393" s="251" t="s">
        <v>546</v>
      </c>
      <c r="E393" s="262"/>
      <c r="F393" s="262"/>
      <c r="G393" s="253">
        <v>42369</v>
      </c>
      <c r="H393" s="268">
        <v>1</v>
      </c>
      <c r="I393" s="265">
        <v>0.5</v>
      </c>
      <c r="J393" s="251" t="s">
        <v>559</v>
      </c>
      <c r="K393" s="269">
        <v>35821.043299999998</v>
      </c>
      <c r="L393" s="270" t="s">
        <v>511</v>
      </c>
      <c r="M393" s="580">
        <f t="shared" si="8"/>
        <v>17910.521649999999</v>
      </c>
    </row>
    <row r="394" spans="1:13" s="244" customFormat="1" ht="30">
      <c r="A394" s="251" t="s">
        <v>406</v>
      </c>
      <c r="C394" s="251" t="s">
        <v>416</v>
      </c>
      <c r="D394" s="251" t="s">
        <v>546</v>
      </c>
      <c r="E394" s="262"/>
      <c r="F394" s="262"/>
      <c r="G394" s="253">
        <v>42369</v>
      </c>
      <c r="H394" s="268">
        <v>1</v>
      </c>
      <c r="I394" s="265">
        <v>0.5</v>
      </c>
      <c r="J394" s="251" t="s">
        <v>560</v>
      </c>
      <c r="K394" s="269">
        <v>33682.473599999998</v>
      </c>
      <c r="L394" s="270" t="s">
        <v>511</v>
      </c>
      <c r="M394" s="580">
        <f t="shared" si="8"/>
        <v>16841.236799999999</v>
      </c>
    </row>
    <row r="395" spans="1:13" s="244" customFormat="1" ht="30">
      <c r="A395" s="251" t="s">
        <v>406</v>
      </c>
      <c r="C395" s="251" t="s">
        <v>416</v>
      </c>
      <c r="D395" s="251" t="s">
        <v>546</v>
      </c>
      <c r="E395" s="262"/>
      <c r="F395" s="262"/>
      <c r="G395" s="253">
        <v>42369</v>
      </c>
      <c r="H395" s="268">
        <v>2</v>
      </c>
      <c r="I395" s="265">
        <v>0.5</v>
      </c>
      <c r="J395" s="251" t="s">
        <v>561</v>
      </c>
      <c r="K395" s="269">
        <v>63018.304100000001</v>
      </c>
      <c r="L395" s="270" t="s">
        <v>511</v>
      </c>
      <c r="M395" s="580">
        <f t="shared" si="8"/>
        <v>31509.152050000001</v>
      </c>
    </row>
    <row r="396" spans="1:13" s="244" customFormat="1" ht="30">
      <c r="A396" s="251" t="s">
        <v>406</v>
      </c>
      <c r="C396" s="251" t="s">
        <v>416</v>
      </c>
      <c r="D396" s="251" t="s">
        <v>546</v>
      </c>
      <c r="E396" s="262"/>
      <c r="F396" s="262"/>
      <c r="G396" s="253">
        <v>42369</v>
      </c>
      <c r="H396" s="268">
        <v>1</v>
      </c>
      <c r="I396" s="265">
        <v>0.5</v>
      </c>
      <c r="J396" s="251" t="s">
        <v>562</v>
      </c>
      <c r="K396" s="269">
        <v>47203.580800000003</v>
      </c>
      <c r="L396" s="270" t="s">
        <v>511</v>
      </c>
      <c r="M396" s="580">
        <f t="shared" si="8"/>
        <v>23601.790400000002</v>
      </c>
    </row>
    <row r="397" spans="1:13" s="244" customFormat="1" ht="30">
      <c r="A397" s="251" t="s">
        <v>406</v>
      </c>
      <c r="C397" s="251" t="s">
        <v>416</v>
      </c>
      <c r="D397" s="251" t="s">
        <v>546</v>
      </c>
      <c r="E397" s="262"/>
      <c r="F397" s="262"/>
      <c r="G397" s="253">
        <v>42369</v>
      </c>
      <c r="H397" s="268">
        <v>1</v>
      </c>
      <c r="I397" s="265">
        <v>0.5</v>
      </c>
      <c r="J397" s="251" t="s">
        <v>563</v>
      </c>
      <c r="K397" s="269">
        <v>44909.964800000002</v>
      </c>
      <c r="L397" s="270" t="s">
        <v>511</v>
      </c>
      <c r="M397" s="580">
        <f t="shared" si="8"/>
        <v>22454.982400000001</v>
      </c>
    </row>
    <row r="398" spans="1:13" s="244" customFormat="1" ht="30">
      <c r="A398" s="251" t="s">
        <v>406</v>
      </c>
      <c r="C398" s="251" t="s">
        <v>416</v>
      </c>
      <c r="D398" s="251" t="s">
        <v>546</v>
      </c>
      <c r="E398" s="262"/>
      <c r="F398" s="262"/>
      <c r="G398" s="253">
        <v>42369</v>
      </c>
      <c r="H398" s="268">
        <v>1</v>
      </c>
      <c r="I398" s="265">
        <v>0.5</v>
      </c>
      <c r="J398" s="251" t="s">
        <v>564</v>
      </c>
      <c r="K398" s="269">
        <v>42616.348700000002</v>
      </c>
      <c r="L398" s="270" t="s">
        <v>511</v>
      </c>
      <c r="M398" s="580">
        <f t="shared" si="8"/>
        <v>21308.174350000001</v>
      </c>
    </row>
    <row r="399" spans="1:13" s="244" customFormat="1" ht="30">
      <c r="A399" s="251" t="s">
        <v>406</v>
      </c>
      <c r="C399" s="251" t="s">
        <v>416</v>
      </c>
      <c r="D399" s="251" t="s">
        <v>546</v>
      </c>
      <c r="E399" s="262"/>
      <c r="F399" s="262"/>
      <c r="G399" s="253">
        <v>42369</v>
      </c>
      <c r="H399" s="268">
        <v>9</v>
      </c>
      <c r="I399" s="265">
        <v>0.5</v>
      </c>
      <c r="J399" s="251" t="s">
        <v>565</v>
      </c>
      <c r="K399" s="269">
        <v>355927.51</v>
      </c>
      <c r="L399" s="270" t="s">
        <v>511</v>
      </c>
      <c r="M399" s="580">
        <f t="shared" si="8"/>
        <v>177963.755</v>
      </c>
    </row>
    <row r="400" spans="1:13" s="244" customFormat="1" ht="30">
      <c r="A400" s="251" t="s">
        <v>406</v>
      </c>
      <c r="C400" s="251" t="s">
        <v>416</v>
      </c>
      <c r="D400" s="251" t="s">
        <v>546</v>
      </c>
      <c r="E400" s="262"/>
      <c r="F400" s="262"/>
      <c r="G400" s="253">
        <v>42369</v>
      </c>
      <c r="H400" s="268">
        <v>3</v>
      </c>
      <c r="I400" s="265">
        <v>0.5</v>
      </c>
      <c r="J400" s="251" t="s">
        <v>566</v>
      </c>
      <c r="K400" s="269">
        <v>114271.8014</v>
      </c>
      <c r="L400" s="270" t="s">
        <v>511</v>
      </c>
      <c r="M400" s="580">
        <f t="shared" si="8"/>
        <v>57135.900699999998</v>
      </c>
    </row>
    <row r="401" spans="1:13" s="244" customFormat="1" ht="30">
      <c r="A401" s="251" t="s">
        <v>406</v>
      </c>
      <c r="C401" s="251" t="s">
        <v>416</v>
      </c>
      <c r="D401" s="251" t="s">
        <v>546</v>
      </c>
      <c r="E401" s="262"/>
      <c r="F401" s="262"/>
      <c r="G401" s="253">
        <v>42369</v>
      </c>
      <c r="H401" s="268">
        <v>6</v>
      </c>
      <c r="I401" s="265">
        <v>0.5</v>
      </c>
      <c r="J401" s="251" t="s">
        <v>567</v>
      </c>
      <c r="K401" s="269">
        <v>216177.32320000001</v>
      </c>
      <c r="L401" s="270" t="s">
        <v>511</v>
      </c>
      <c r="M401" s="580">
        <f t="shared" si="8"/>
        <v>108088.66160000001</v>
      </c>
    </row>
    <row r="402" spans="1:13" s="244" customFormat="1" ht="30">
      <c r="A402" s="251" t="s">
        <v>406</v>
      </c>
      <c r="C402" s="251" t="s">
        <v>416</v>
      </c>
      <c r="D402" s="251" t="s">
        <v>546</v>
      </c>
      <c r="E402" s="262"/>
      <c r="F402" s="262"/>
      <c r="G402" s="253">
        <v>42369</v>
      </c>
      <c r="H402" s="268">
        <v>3</v>
      </c>
      <c r="I402" s="265">
        <v>0.5</v>
      </c>
      <c r="J402" s="251" t="s">
        <v>568</v>
      </c>
      <c r="K402" s="269">
        <v>100726.6352</v>
      </c>
      <c r="L402" s="270" t="s">
        <v>511</v>
      </c>
      <c r="M402" s="580">
        <f t="shared" si="8"/>
        <v>50363.317600000002</v>
      </c>
    </row>
    <row r="403" spans="1:13" s="244" customFormat="1" ht="30">
      <c r="A403" s="251" t="s">
        <v>406</v>
      </c>
      <c r="C403" s="251" t="s">
        <v>416</v>
      </c>
      <c r="D403" s="251" t="s">
        <v>546</v>
      </c>
      <c r="E403" s="262"/>
      <c r="F403" s="262"/>
      <c r="G403" s="253">
        <v>42369</v>
      </c>
      <c r="H403" s="268">
        <v>3</v>
      </c>
      <c r="I403" s="265">
        <v>0.5</v>
      </c>
      <c r="J403" s="251" t="s">
        <v>569</v>
      </c>
      <c r="K403" s="269">
        <v>92217.800799999997</v>
      </c>
      <c r="L403" s="270" t="s">
        <v>511</v>
      </c>
      <c r="M403" s="580">
        <f t="shared" si="8"/>
        <v>46108.900399999999</v>
      </c>
    </row>
    <row r="404" spans="1:13" s="244" customFormat="1" ht="30">
      <c r="A404" s="251" t="s">
        <v>406</v>
      </c>
      <c r="C404" s="251" t="s">
        <v>416</v>
      </c>
      <c r="D404" s="251" t="s">
        <v>546</v>
      </c>
      <c r="E404" s="262"/>
      <c r="F404" s="262"/>
      <c r="G404" s="253">
        <v>42369</v>
      </c>
      <c r="H404" s="268">
        <v>1</v>
      </c>
      <c r="I404" s="265">
        <v>0.5</v>
      </c>
      <c r="J404" s="251" t="s">
        <v>570</v>
      </c>
      <c r="K404" s="269">
        <v>26617.1738</v>
      </c>
      <c r="L404" s="270" t="s">
        <v>511</v>
      </c>
      <c r="M404" s="580">
        <f t="shared" si="8"/>
        <v>13308.5869</v>
      </c>
    </row>
    <row r="405" spans="1:13" s="244" customFormat="1" ht="30">
      <c r="A405" s="251" t="s">
        <v>406</v>
      </c>
      <c r="C405" s="251" t="s">
        <v>416</v>
      </c>
      <c r="D405" s="251" t="s">
        <v>546</v>
      </c>
      <c r="E405" s="262"/>
      <c r="F405" s="262"/>
      <c r="G405" s="253">
        <v>42369</v>
      </c>
      <c r="H405" s="268">
        <v>3</v>
      </c>
      <c r="I405" s="265">
        <v>0.5</v>
      </c>
      <c r="J405" s="251" t="s">
        <v>571</v>
      </c>
      <c r="K405" s="269">
        <v>128715.16680000001</v>
      </c>
      <c r="L405" s="270" t="s">
        <v>511</v>
      </c>
      <c r="M405" s="580">
        <f t="shared" si="8"/>
        <v>64357.583400000003</v>
      </c>
    </row>
    <row r="406" spans="1:13" s="244" customFormat="1" ht="30">
      <c r="A406" s="251" t="s">
        <v>406</v>
      </c>
      <c r="C406" s="251" t="s">
        <v>416</v>
      </c>
      <c r="D406" s="251" t="s">
        <v>546</v>
      </c>
      <c r="E406" s="262"/>
      <c r="F406" s="262"/>
      <c r="G406" s="253">
        <v>42369</v>
      </c>
      <c r="H406" s="268">
        <v>3</v>
      </c>
      <c r="I406" s="265">
        <v>0.5</v>
      </c>
      <c r="J406" s="251" t="s">
        <v>572</v>
      </c>
      <c r="K406" s="269">
        <v>121978.6721</v>
      </c>
      <c r="L406" s="270" t="s">
        <v>511</v>
      </c>
      <c r="M406" s="580">
        <f t="shared" si="8"/>
        <v>60989.336049999998</v>
      </c>
    </row>
    <row r="407" spans="1:13" s="244" customFormat="1" ht="30">
      <c r="A407" s="251" t="s">
        <v>406</v>
      </c>
      <c r="C407" s="251" t="s">
        <v>416</v>
      </c>
      <c r="D407" s="251" t="s">
        <v>546</v>
      </c>
      <c r="E407" s="262"/>
      <c r="F407" s="262"/>
      <c r="G407" s="253">
        <v>42369</v>
      </c>
      <c r="H407" s="268">
        <v>2</v>
      </c>
      <c r="I407" s="265">
        <v>0.5</v>
      </c>
      <c r="J407" s="251" t="s">
        <v>573</v>
      </c>
      <c r="K407" s="269">
        <v>77116.825200000007</v>
      </c>
      <c r="L407" s="270" t="s">
        <v>511</v>
      </c>
      <c r="M407" s="580">
        <f t="shared" si="8"/>
        <v>38558.412600000003</v>
      </c>
    </row>
    <row r="408" spans="1:13" s="244" customFormat="1" ht="30">
      <c r="A408" s="251" t="s">
        <v>406</v>
      </c>
      <c r="C408" s="251" t="s">
        <v>416</v>
      </c>
      <c r="D408" s="251" t="s">
        <v>546</v>
      </c>
      <c r="E408" s="262"/>
      <c r="F408" s="262"/>
      <c r="G408" s="253">
        <v>42369</v>
      </c>
      <c r="H408" s="268">
        <v>8</v>
      </c>
      <c r="I408" s="265">
        <v>0.5</v>
      </c>
      <c r="J408" s="251" t="s">
        <v>574</v>
      </c>
      <c r="K408" s="269">
        <v>292128.62790000002</v>
      </c>
      <c r="L408" s="270" t="s">
        <v>511</v>
      </c>
      <c r="M408" s="580">
        <f t="shared" si="8"/>
        <v>146064.31395000001</v>
      </c>
    </row>
    <row r="409" spans="1:13" s="244" customFormat="1" ht="30">
      <c r="A409" s="251" t="s">
        <v>406</v>
      </c>
      <c r="C409" s="251" t="s">
        <v>416</v>
      </c>
      <c r="D409" s="251" t="s">
        <v>546</v>
      </c>
      <c r="E409" s="262"/>
      <c r="F409" s="262"/>
      <c r="G409" s="253">
        <v>42369</v>
      </c>
      <c r="H409" s="268">
        <v>10</v>
      </c>
      <c r="I409" s="265">
        <v>0.5</v>
      </c>
      <c r="J409" s="251" t="s">
        <v>575</v>
      </c>
      <c r="K409" s="269">
        <v>334365.38050000003</v>
      </c>
      <c r="L409" s="270" t="s">
        <v>511</v>
      </c>
      <c r="M409" s="580">
        <f t="shared" si="8"/>
        <v>167182.69025000001</v>
      </c>
    </row>
    <row r="410" spans="1:13" s="244" customFormat="1" ht="30">
      <c r="A410" s="251" t="s">
        <v>406</v>
      </c>
      <c r="C410" s="251" t="s">
        <v>416</v>
      </c>
      <c r="D410" s="251" t="s">
        <v>546</v>
      </c>
      <c r="E410" s="262"/>
      <c r="F410" s="262"/>
      <c r="G410" s="253">
        <v>42369</v>
      </c>
      <c r="H410" s="268">
        <v>12</v>
      </c>
      <c r="I410" s="265">
        <v>0.5</v>
      </c>
      <c r="J410" s="251" t="s">
        <v>576</v>
      </c>
      <c r="K410" s="269">
        <v>379168.4167</v>
      </c>
      <c r="L410" s="270" t="s">
        <v>511</v>
      </c>
      <c r="M410" s="580">
        <f t="shared" si="8"/>
        <v>189584.20835</v>
      </c>
    </row>
    <row r="411" spans="1:13" s="244" customFormat="1" ht="30">
      <c r="A411" s="251" t="s">
        <v>406</v>
      </c>
      <c r="C411" s="251" t="s">
        <v>416</v>
      </c>
      <c r="D411" s="251" t="s">
        <v>546</v>
      </c>
      <c r="E411" s="262"/>
      <c r="F411" s="262"/>
      <c r="G411" s="253">
        <v>42369</v>
      </c>
      <c r="H411" s="268">
        <v>1</v>
      </c>
      <c r="I411" s="265">
        <v>0.5</v>
      </c>
      <c r="J411" s="251" t="s">
        <v>577</v>
      </c>
      <c r="K411" s="269">
        <v>61441.108899999999</v>
      </c>
      <c r="L411" s="270" t="s">
        <v>511</v>
      </c>
      <c r="M411" s="580">
        <f t="shared" si="8"/>
        <v>30720.55445</v>
      </c>
    </row>
    <row r="412" spans="1:13" s="244" customFormat="1" ht="30">
      <c r="A412" s="251" t="s">
        <v>406</v>
      </c>
      <c r="C412" s="251" t="s">
        <v>416</v>
      </c>
      <c r="D412" s="251" t="s">
        <v>546</v>
      </c>
      <c r="E412" s="262"/>
      <c r="F412" s="262"/>
      <c r="G412" s="253">
        <v>42369</v>
      </c>
      <c r="H412" s="268">
        <v>2</v>
      </c>
      <c r="I412" s="265">
        <v>0.5</v>
      </c>
      <c r="J412" s="251" t="s">
        <v>578</v>
      </c>
      <c r="K412" s="269">
        <v>109665.85679999999</v>
      </c>
      <c r="L412" s="270" t="s">
        <v>511</v>
      </c>
      <c r="M412" s="580">
        <f t="shared" si="8"/>
        <v>54832.928399999997</v>
      </c>
    </row>
    <row r="413" spans="1:13" s="244" customFormat="1" ht="30">
      <c r="A413" s="251" t="s">
        <v>406</v>
      </c>
      <c r="C413" s="251" t="s">
        <v>416</v>
      </c>
      <c r="D413" s="251" t="s">
        <v>546</v>
      </c>
      <c r="E413" s="262"/>
      <c r="F413" s="262"/>
      <c r="G413" s="253">
        <v>42369</v>
      </c>
      <c r="H413" s="268">
        <v>1</v>
      </c>
      <c r="I413" s="265">
        <v>0.5</v>
      </c>
      <c r="J413" s="251" t="s">
        <v>579</v>
      </c>
      <c r="K413" s="269">
        <v>51715.963000000003</v>
      </c>
      <c r="L413" s="270" t="s">
        <v>511</v>
      </c>
      <c r="M413" s="580">
        <f t="shared" ref="M413:M476" si="9">K413*I413</f>
        <v>25857.981500000002</v>
      </c>
    </row>
    <row r="414" spans="1:13" s="244" customFormat="1" ht="30">
      <c r="A414" s="251" t="s">
        <v>406</v>
      </c>
      <c r="C414" s="251" t="s">
        <v>416</v>
      </c>
      <c r="D414" s="251" t="s">
        <v>546</v>
      </c>
      <c r="E414" s="262"/>
      <c r="F414" s="262"/>
      <c r="G414" s="253">
        <v>42369</v>
      </c>
      <c r="H414" s="268">
        <v>2</v>
      </c>
      <c r="I414" s="265">
        <v>0.5</v>
      </c>
      <c r="J414" s="251" t="s">
        <v>580</v>
      </c>
      <c r="K414" s="269">
        <v>97358.387900000002</v>
      </c>
      <c r="L414" s="270" t="s">
        <v>511</v>
      </c>
      <c r="M414" s="580">
        <f t="shared" si="9"/>
        <v>48679.193950000001</v>
      </c>
    </row>
    <row r="415" spans="1:13" s="244" customFormat="1" ht="30">
      <c r="A415" s="251" t="s">
        <v>406</v>
      </c>
      <c r="C415" s="251" t="s">
        <v>416</v>
      </c>
      <c r="D415" s="251" t="s">
        <v>546</v>
      </c>
      <c r="E415" s="262"/>
      <c r="F415" s="262"/>
      <c r="G415" s="253">
        <v>42369</v>
      </c>
      <c r="H415" s="268">
        <v>4</v>
      </c>
      <c r="I415" s="265">
        <v>0.5</v>
      </c>
      <c r="J415" s="251" t="s">
        <v>581</v>
      </c>
      <c r="K415" s="269">
        <v>182141.98560000001</v>
      </c>
      <c r="L415" s="270" t="s">
        <v>511</v>
      </c>
      <c r="M415" s="580">
        <f t="shared" si="9"/>
        <v>91070.992800000007</v>
      </c>
    </row>
    <row r="416" spans="1:13" s="244" customFormat="1" ht="30">
      <c r="A416" s="251" t="s">
        <v>406</v>
      </c>
      <c r="C416" s="251" t="s">
        <v>416</v>
      </c>
      <c r="D416" s="251" t="s">
        <v>546</v>
      </c>
      <c r="E416" s="262"/>
      <c r="F416" s="262"/>
      <c r="G416" s="253">
        <v>42369</v>
      </c>
      <c r="H416" s="268">
        <v>2</v>
      </c>
      <c r="I416" s="265">
        <v>0.5</v>
      </c>
      <c r="J416" s="251" t="s">
        <v>582</v>
      </c>
      <c r="K416" s="269">
        <v>85804.764800000004</v>
      </c>
      <c r="L416" s="270" t="s">
        <v>511</v>
      </c>
      <c r="M416" s="580">
        <f t="shared" si="9"/>
        <v>42902.382400000002</v>
      </c>
    </row>
    <row r="417" spans="1:13" s="244" customFormat="1" ht="30">
      <c r="A417" s="251" t="s">
        <v>406</v>
      </c>
      <c r="C417" s="251" t="s">
        <v>416</v>
      </c>
      <c r="D417" s="251" t="s">
        <v>546</v>
      </c>
      <c r="E417" s="262"/>
      <c r="F417" s="262"/>
      <c r="G417" s="253">
        <v>42369</v>
      </c>
      <c r="H417" s="268">
        <v>1</v>
      </c>
      <c r="I417" s="265">
        <v>0.5</v>
      </c>
      <c r="J417" s="251" t="s">
        <v>583</v>
      </c>
      <c r="K417" s="269">
        <v>52801.287100000001</v>
      </c>
      <c r="L417" s="270" t="s">
        <v>511</v>
      </c>
      <c r="M417" s="580">
        <f t="shared" si="9"/>
        <v>26400.643550000001</v>
      </c>
    </row>
    <row r="418" spans="1:13" s="244" customFormat="1" ht="30">
      <c r="A418" s="251" t="s">
        <v>406</v>
      </c>
      <c r="C418" s="251" t="s">
        <v>416</v>
      </c>
      <c r="D418" s="251" t="s">
        <v>546</v>
      </c>
      <c r="E418" s="262"/>
      <c r="F418" s="262"/>
      <c r="G418" s="253">
        <v>42369</v>
      </c>
      <c r="H418" s="268">
        <v>2</v>
      </c>
      <c r="I418" s="265">
        <v>0.5</v>
      </c>
      <c r="J418" s="251" t="s">
        <v>584</v>
      </c>
      <c r="K418" s="269">
        <v>85275.468800000002</v>
      </c>
      <c r="L418" s="270" t="s">
        <v>511</v>
      </c>
      <c r="M418" s="580">
        <f t="shared" si="9"/>
        <v>42637.734400000001</v>
      </c>
    </row>
    <row r="419" spans="1:13" s="244" customFormat="1" ht="30">
      <c r="A419" s="251" t="s">
        <v>406</v>
      </c>
      <c r="C419" s="251" t="s">
        <v>416</v>
      </c>
      <c r="D419" s="251" t="s">
        <v>546</v>
      </c>
      <c r="E419" s="262"/>
      <c r="F419" s="262"/>
      <c r="G419" s="253">
        <v>42369</v>
      </c>
      <c r="H419" s="268">
        <v>4</v>
      </c>
      <c r="I419" s="265">
        <v>0.5</v>
      </c>
      <c r="J419" s="251" t="s">
        <v>585</v>
      </c>
      <c r="K419" s="269">
        <v>160392.73130000001</v>
      </c>
      <c r="L419" s="270" t="s">
        <v>511</v>
      </c>
      <c r="M419" s="580">
        <f t="shared" si="9"/>
        <v>80196.365650000007</v>
      </c>
    </row>
    <row r="420" spans="1:13" s="244" customFormat="1" ht="30">
      <c r="A420" s="251" t="s">
        <v>406</v>
      </c>
      <c r="C420" s="251" t="s">
        <v>416</v>
      </c>
      <c r="D420" s="251" t="s">
        <v>546</v>
      </c>
      <c r="E420" s="262"/>
      <c r="F420" s="262"/>
      <c r="G420" s="253">
        <v>42369</v>
      </c>
      <c r="H420" s="268">
        <v>4</v>
      </c>
      <c r="I420" s="265">
        <v>0.5</v>
      </c>
      <c r="J420" s="251" t="s">
        <v>586</v>
      </c>
      <c r="K420" s="269">
        <v>144353.45809999999</v>
      </c>
      <c r="L420" s="270" t="s">
        <v>511</v>
      </c>
      <c r="M420" s="580">
        <f t="shared" si="9"/>
        <v>72176.729049999994</v>
      </c>
    </row>
    <row r="421" spans="1:13" s="244" customFormat="1" ht="30">
      <c r="A421" s="251" t="s">
        <v>406</v>
      </c>
      <c r="C421" s="251" t="s">
        <v>416</v>
      </c>
      <c r="D421" s="251" t="s">
        <v>546</v>
      </c>
      <c r="E421" s="262"/>
      <c r="F421" s="262"/>
      <c r="G421" s="253">
        <v>42369</v>
      </c>
      <c r="H421" s="268">
        <v>7</v>
      </c>
      <c r="I421" s="265">
        <v>0.5</v>
      </c>
      <c r="J421" s="251" t="s">
        <v>587</v>
      </c>
      <c r="K421" s="269">
        <v>242326.68479999999</v>
      </c>
      <c r="L421" s="270" t="s">
        <v>511</v>
      </c>
      <c r="M421" s="580">
        <f t="shared" si="9"/>
        <v>121163.34239999999</v>
      </c>
    </row>
    <row r="422" spans="1:13" s="244" customFormat="1" ht="30">
      <c r="A422" s="251" t="s">
        <v>406</v>
      </c>
      <c r="C422" s="251" t="s">
        <v>416</v>
      </c>
      <c r="D422" s="251" t="s">
        <v>546</v>
      </c>
      <c r="E422" s="262"/>
      <c r="F422" s="262"/>
      <c r="G422" s="253">
        <v>42369</v>
      </c>
      <c r="H422" s="271">
        <v>19</v>
      </c>
      <c r="I422" s="265">
        <v>0.5</v>
      </c>
      <c r="J422" s="251" t="s">
        <v>588</v>
      </c>
      <c r="K422" s="269">
        <v>533305.82999999996</v>
      </c>
      <c r="L422" s="270" t="s">
        <v>511</v>
      </c>
      <c r="M422" s="580">
        <f t="shared" si="9"/>
        <v>266652.91499999998</v>
      </c>
    </row>
    <row r="423" spans="1:13" s="244" customFormat="1" ht="30">
      <c r="A423" s="251" t="s">
        <v>406</v>
      </c>
      <c r="C423" s="251" t="s">
        <v>416</v>
      </c>
      <c r="D423" s="251" t="s">
        <v>546</v>
      </c>
      <c r="E423" s="262"/>
      <c r="F423" s="262"/>
      <c r="G423" s="253">
        <v>42369</v>
      </c>
      <c r="H423" s="268">
        <v>1</v>
      </c>
      <c r="I423" s="265">
        <v>0.5</v>
      </c>
      <c r="J423" s="251" t="s">
        <v>589</v>
      </c>
      <c r="K423" s="269">
        <v>25261.86</v>
      </c>
      <c r="L423" s="270" t="s">
        <v>511</v>
      </c>
      <c r="M423" s="580">
        <f t="shared" si="9"/>
        <v>12630.93</v>
      </c>
    </row>
    <row r="424" spans="1:13" s="244" customFormat="1" ht="30">
      <c r="A424" s="251" t="s">
        <v>406</v>
      </c>
      <c r="C424" s="251" t="s">
        <v>416</v>
      </c>
      <c r="D424" s="251" t="s">
        <v>546</v>
      </c>
      <c r="E424" s="262"/>
      <c r="F424" s="262"/>
      <c r="G424" s="253">
        <v>42369</v>
      </c>
      <c r="H424" s="268">
        <v>1</v>
      </c>
      <c r="I424" s="265">
        <v>0.5</v>
      </c>
      <c r="J424" s="251" t="s">
        <v>590</v>
      </c>
      <c r="K424" s="269">
        <v>55902.21</v>
      </c>
      <c r="L424" s="270" t="s">
        <v>511</v>
      </c>
      <c r="M424" s="580">
        <f t="shared" si="9"/>
        <v>27951.105</v>
      </c>
    </row>
    <row r="425" spans="1:13" s="244" customFormat="1" ht="30">
      <c r="A425" s="251" t="s">
        <v>406</v>
      </c>
      <c r="C425" s="251" t="s">
        <v>416</v>
      </c>
      <c r="D425" s="251" t="s">
        <v>546</v>
      </c>
      <c r="E425" s="262"/>
      <c r="F425" s="262"/>
      <c r="G425" s="253">
        <v>42369</v>
      </c>
      <c r="H425" s="268">
        <v>1</v>
      </c>
      <c r="I425" s="265">
        <v>0.5</v>
      </c>
      <c r="J425" s="251" t="s">
        <v>591</v>
      </c>
      <c r="K425" s="269">
        <v>52606.14</v>
      </c>
      <c r="L425" s="270" t="s">
        <v>511</v>
      </c>
      <c r="M425" s="580">
        <f t="shared" si="9"/>
        <v>26303.07</v>
      </c>
    </row>
    <row r="426" spans="1:13" s="244" customFormat="1" ht="30">
      <c r="A426" s="251" t="s">
        <v>406</v>
      </c>
      <c r="C426" s="251" t="s">
        <v>416</v>
      </c>
      <c r="D426" s="251" t="s">
        <v>546</v>
      </c>
      <c r="E426" s="262"/>
      <c r="F426" s="262"/>
      <c r="G426" s="253">
        <v>42369</v>
      </c>
      <c r="H426" s="268">
        <v>3</v>
      </c>
      <c r="I426" s="265">
        <v>0.5</v>
      </c>
      <c r="J426" s="251" t="s">
        <v>592</v>
      </c>
      <c r="K426" s="269">
        <v>118289.64</v>
      </c>
      <c r="L426" s="270" t="s">
        <v>511</v>
      </c>
      <c r="M426" s="580">
        <f t="shared" si="9"/>
        <v>59144.82</v>
      </c>
    </row>
    <row r="427" spans="1:13" s="244" customFormat="1" ht="30">
      <c r="A427" s="251" t="s">
        <v>406</v>
      </c>
      <c r="C427" s="251" t="s">
        <v>416</v>
      </c>
      <c r="D427" s="251" t="s">
        <v>546</v>
      </c>
      <c r="E427" s="262"/>
      <c r="F427" s="262"/>
      <c r="G427" s="253">
        <v>42369</v>
      </c>
      <c r="H427" s="268">
        <v>9</v>
      </c>
      <c r="I427" s="265">
        <v>0.5</v>
      </c>
      <c r="J427" s="251" t="s">
        <v>593</v>
      </c>
      <c r="K427" s="269">
        <v>324795.28000000003</v>
      </c>
      <c r="L427" s="270" t="s">
        <v>511</v>
      </c>
      <c r="M427" s="580">
        <f t="shared" si="9"/>
        <v>162397.64000000001</v>
      </c>
    </row>
    <row r="428" spans="1:13" s="244" customFormat="1" ht="30">
      <c r="A428" s="251" t="s">
        <v>406</v>
      </c>
      <c r="C428" s="251" t="s">
        <v>416</v>
      </c>
      <c r="D428" s="251" t="s">
        <v>546</v>
      </c>
      <c r="E428" s="262"/>
      <c r="F428" s="262"/>
      <c r="G428" s="253">
        <v>42369</v>
      </c>
      <c r="H428" s="268">
        <v>9</v>
      </c>
      <c r="I428" s="265">
        <v>0.5</v>
      </c>
      <c r="J428" s="251" t="s">
        <v>594</v>
      </c>
      <c r="K428" s="269">
        <v>311562.88</v>
      </c>
      <c r="L428" s="270" t="s">
        <v>511</v>
      </c>
      <c r="M428" s="580">
        <f t="shared" si="9"/>
        <v>155781.44</v>
      </c>
    </row>
    <row r="429" spans="1:13" s="244" customFormat="1" ht="30">
      <c r="A429" s="251" t="s">
        <v>406</v>
      </c>
      <c r="C429" s="251" t="s">
        <v>416</v>
      </c>
      <c r="D429" s="251" t="s">
        <v>546</v>
      </c>
      <c r="E429" s="262"/>
      <c r="F429" s="262"/>
      <c r="G429" s="253">
        <v>42369</v>
      </c>
      <c r="H429" s="268">
        <v>19</v>
      </c>
      <c r="I429" s="265">
        <v>0.5</v>
      </c>
      <c r="J429" s="251" t="s">
        <v>595</v>
      </c>
      <c r="K429" s="269">
        <v>612354.02</v>
      </c>
      <c r="L429" s="270" t="s">
        <v>511</v>
      </c>
      <c r="M429" s="580">
        <f t="shared" si="9"/>
        <v>306177.01</v>
      </c>
    </row>
    <row r="430" spans="1:13" s="244" customFormat="1" ht="30">
      <c r="A430" s="251" t="s">
        <v>406</v>
      </c>
      <c r="C430" s="251" t="s">
        <v>416</v>
      </c>
      <c r="D430" s="251" t="s">
        <v>546</v>
      </c>
      <c r="E430" s="262"/>
      <c r="F430" s="262"/>
      <c r="G430" s="253">
        <v>42369</v>
      </c>
      <c r="H430" s="268">
        <v>18</v>
      </c>
      <c r="I430" s="265">
        <v>0.5</v>
      </c>
      <c r="J430" s="251" t="s">
        <v>596</v>
      </c>
      <c r="K430" s="269">
        <v>543731.36</v>
      </c>
      <c r="L430" s="270" t="s">
        <v>511</v>
      </c>
      <c r="M430" s="580">
        <f t="shared" si="9"/>
        <v>271865.68</v>
      </c>
    </row>
    <row r="431" spans="1:13" s="244" customFormat="1" ht="30">
      <c r="A431" s="251" t="s">
        <v>406</v>
      </c>
      <c r="C431" s="251" t="s">
        <v>416</v>
      </c>
      <c r="D431" s="251" t="s">
        <v>546</v>
      </c>
      <c r="E431" s="262"/>
      <c r="F431" s="262"/>
      <c r="G431" s="253">
        <v>42369</v>
      </c>
      <c r="H431" s="268">
        <v>1</v>
      </c>
      <c r="I431" s="265">
        <v>0.5</v>
      </c>
      <c r="J431" s="251" t="s">
        <v>597</v>
      </c>
      <c r="K431" s="269">
        <v>52611.49</v>
      </c>
      <c r="L431" s="270" t="s">
        <v>511</v>
      </c>
      <c r="M431" s="580">
        <f t="shared" si="9"/>
        <v>26305.744999999999</v>
      </c>
    </row>
    <row r="432" spans="1:13" s="244" customFormat="1" ht="30">
      <c r="A432" s="251" t="s">
        <v>406</v>
      </c>
      <c r="C432" s="251" t="s">
        <v>416</v>
      </c>
      <c r="D432" s="251" t="s">
        <v>546</v>
      </c>
      <c r="E432" s="262"/>
      <c r="F432" s="262"/>
      <c r="G432" s="253">
        <v>42369</v>
      </c>
      <c r="H432" s="268">
        <v>2</v>
      </c>
      <c r="I432" s="265">
        <v>0.5</v>
      </c>
      <c r="J432" s="251" t="s">
        <v>598</v>
      </c>
      <c r="K432" s="269">
        <v>97673.83</v>
      </c>
      <c r="L432" s="270" t="s">
        <v>511</v>
      </c>
      <c r="M432" s="580">
        <f t="shared" si="9"/>
        <v>48836.915000000001</v>
      </c>
    </row>
    <row r="433" spans="1:13" s="244" customFormat="1" ht="30">
      <c r="A433" s="251" t="s">
        <v>406</v>
      </c>
      <c r="C433" s="251" t="s">
        <v>416</v>
      </c>
      <c r="D433" s="251" t="s">
        <v>546</v>
      </c>
      <c r="E433" s="262"/>
      <c r="F433" s="262"/>
      <c r="G433" s="253">
        <v>42369</v>
      </c>
      <c r="H433" s="268">
        <v>5</v>
      </c>
      <c r="I433" s="265">
        <v>0.5</v>
      </c>
      <c r="J433" s="251" t="s">
        <v>599</v>
      </c>
      <c r="K433" s="269">
        <v>197149.4</v>
      </c>
      <c r="L433" s="270" t="s">
        <v>511</v>
      </c>
      <c r="M433" s="580">
        <f t="shared" si="9"/>
        <v>98574.7</v>
      </c>
    </row>
    <row r="434" spans="1:13" s="244" customFormat="1" ht="30">
      <c r="A434" s="251" t="s">
        <v>406</v>
      </c>
      <c r="C434" s="251" t="s">
        <v>416</v>
      </c>
      <c r="D434" s="251" t="s">
        <v>546</v>
      </c>
      <c r="E434" s="262"/>
      <c r="F434" s="262"/>
      <c r="G434" s="253">
        <v>42369</v>
      </c>
      <c r="H434" s="268">
        <v>5</v>
      </c>
      <c r="I434" s="265">
        <v>0.5</v>
      </c>
      <c r="J434" s="251" t="s">
        <v>600</v>
      </c>
      <c r="K434" s="269">
        <v>189129.76</v>
      </c>
      <c r="L434" s="270" t="s">
        <v>511</v>
      </c>
      <c r="M434" s="580">
        <f t="shared" si="9"/>
        <v>94564.88</v>
      </c>
    </row>
    <row r="435" spans="1:13" s="244" customFormat="1" ht="30">
      <c r="A435" s="251" t="s">
        <v>406</v>
      </c>
      <c r="C435" s="251" t="s">
        <v>416</v>
      </c>
      <c r="D435" s="251" t="s">
        <v>546</v>
      </c>
      <c r="E435" s="262"/>
      <c r="F435" s="262"/>
      <c r="G435" s="253">
        <v>42369</v>
      </c>
      <c r="H435" s="268">
        <v>8</v>
      </c>
      <c r="I435" s="265">
        <v>0.5</v>
      </c>
      <c r="J435" s="251" t="s">
        <v>601</v>
      </c>
      <c r="K435" s="269">
        <v>289776.2</v>
      </c>
      <c r="L435" s="270" t="s">
        <v>511</v>
      </c>
      <c r="M435" s="580">
        <f t="shared" si="9"/>
        <v>144888.1</v>
      </c>
    </row>
    <row r="436" spans="1:13" s="244" customFormat="1" ht="30">
      <c r="A436" s="251" t="s">
        <v>406</v>
      </c>
      <c r="C436" s="251" t="s">
        <v>416</v>
      </c>
      <c r="D436" s="251" t="s">
        <v>546</v>
      </c>
      <c r="E436" s="262"/>
      <c r="F436" s="262"/>
      <c r="G436" s="253">
        <v>42369</v>
      </c>
      <c r="H436" s="271">
        <v>9</v>
      </c>
      <c r="I436" s="265">
        <v>0.5</v>
      </c>
      <c r="J436" s="251" t="s">
        <v>602</v>
      </c>
      <c r="K436" s="269">
        <v>311562.88</v>
      </c>
      <c r="L436" s="270" t="s">
        <v>511</v>
      </c>
      <c r="M436" s="580">
        <f t="shared" si="9"/>
        <v>155781.44</v>
      </c>
    </row>
    <row r="437" spans="1:13" s="244" customFormat="1" ht="30">
      <c r="A437" s="251" t="s">
        <v>406</v>
      </c>
      <c r="C437" s="251" t="s">
        <v>416</v>
      </c>
      <c r="D437" s="251" t="s">
        <v>546</v>
      </c>
      <c r="E437" s="262"/>
      <c r="F437" s="262"/>
      <c r="G437" s="253">
        <v>42369</v>
      </c>
      <c r="H437" s="268">
        <v>16</v>
      </c>
      <c r="I437" s="265">
        <v>0.5</v>
      </c>
      <c r="J437" s="251" t="s">
        <v>603</v>
      </c>
      <c r="K437" s="269">
        <v>528226.73</v>
      </c>
      <c r="L437" s="270" t="s">
        <v>511</v>
      </c>
      <c r="M437" s="580">
        <f t="shared" si="9"/>
        <v>264113.36499999999</v>
      </c>
    </row>
    <row r="438" spans="1:13" s="244" customFormat="1" ht="30">
      <c r="A438" s="251" t="s">
        <v>406</v>
      </c>
      <c r="C438" s="251" t="s">
        <v>416</v>
      </c>
      <c r="D438" s="251" t="s">
        <v>546</v>
      </c>
      <c r="E438" s="262"/>
      <c r="F438" s="262"/>
      <c r="G438" s="253">
        <v>42369</v>
      </c>
      <c r="H438" s="268">
        <v>18</v>
      </c>
      <c r="I438" s="265">
        <v>0.5</v>
      </c>
      <c r="J438" s="251" t="s">
        <v>604</v>
      </c>
      <c r="K438" s="269">
        <v>543731.36</v>
      </c>
      <c r="L438" s="270" t="s">
        <v>511</v>
      </c>
      <c r="M438" s="580">
        <f t="shared" si="9"/>
        <v>271865.68</v>
      </c>
    </row>
    <row r="439" spans="1:13" s="244" customFormat="1" ht="30">
      <c r="A439" s="251" t="s">
        <v>406</v>
      </c>
      <c r="C439" s="251" t="s">
        <v>416</v>
      </c>
      <c r="D439" s="251" t="s">
        <v>546</v>
      </c>
      <c r="E439" s="262"/>
      <c r="F439" s="262"/>
      <c r="G439" s="253">
        <v>42369</v>
      </c>
      <c r="H439" s="268">
        <v>2</v>
      </c>
      <c r="I439" s="265">
        <v>1</v>
      </c>
      <c r="J439" s="251" t="s">
        <v>605</v>
      </c>
      <c r="K439" s="269">
        <v>89381.52</v>
      </c>
      <c r="L439" s="270" t="s">
        <v>511</v>
      </c>
      <c r="M439" s="580">
        <f t="shared" si="9"/>
        <v>89381.52</v>
      </c>
    </row>
    <row r="440" spans="1:13" s="244" customFormat="1" ht="30">
      <c r="A440" s="251" t="s">
        <v>406</v>
      </c>
      <c r="C440" s="251" t="s">
        <v>416</v>
      </c>
      <c r="D440" s="251" t="s">
        <v>546</v>
      </c>
      <c r="E440" s="262"/>
      <c r="F440" s="262"/>
      <c r="G440" s="253">
        <v>42369</v>
      </c>
      <c r="H440" s="268">
        <v>1</v>
      </c>
      <c r="I440" s="265">
        <v>1</v>
      </c>
      <c r="J440" s="251" t="s">
        <v>606</v>
      </c>
      <c r="K440" s="269">
        <v>40766.49</v>
      </c>
      <c r="L440" s="270" t="s">
        <v>511</v>
      </c>
      <c r="M440" s="580">
        <f t="shared" si="9"/>
        <v>40766.49</v>
      </c>
    </row>
    <row r="441" spans="1:13" s="244" customFormat="1" ht="30">
      <c r="A441" s="251" t="s">
        <v>406</v>
      </c>
      <c r="C441" s="251" t="s">
        <v>416</v>
      </c>
      <c r="D441" s="251" t="s">
        <v>546</v>
      </c>
      <c r="E441" s="262"/>
      <c r="F441" s="262"/>
      <c r="G441" s="253">
        <v>42369</v>
      </c>
      <c r="H441" s="268">
        <v>10</v>
      </c>
      <c r="I441" s="265">
        <v>1</v>
      </c>
      <c r="J441" s="251" t="s">
        <v>607</v>
      </c>
      <c r="K441" s="269">
        <v>255813.04</v>
      </c>
      <c r="L441" s="270" t="s">
        <v>511</v>
      </c>
      <c r="M441" s="580">
        <f t="shared" si="9"/>
        <v>255813.04</v>
      </c>
    </row>
    <row r="442" spans="1:13" s="244" customFormat="1" ht="30">
      <c r="A442" s="251" t="s">
        <v>406</v>
      </c>
      <c r="C442" s="251" t="s">
        <v>416</v>
      </c>
      <c r="D442" s="251" t="s">
        <v>546</v>
      </c>
      <c r="E442" s="262"/>
      <c r="F442" s="262"/>
      <c r="G442" s="253">
        <v>42369</v>
      </c>
      <c r="H442" s="268">
        <v>9</v>
      </c>
      <c r="I442" s="265">
        <v>1</v>
      </c>
      <c r="J442" s="251" t="s">
        <v>608</v>
      </c>
      <c r="K442" s="269">
        <v>210515.46</v>
      </c>
      <c r="L442" s="270" t="s">
        <v>511</v>
      </c>
      <c r="M442" s="580">
        <f t="shared" si="9"/>
        <v>210515.46</v>
      </c>
    </row>
    <row r="443" spans="1:13" s="244" customFormat="1" ht="30">
      <c r="A443" s="251" t="s">
        <v>406</v>
      </c>
      <c r="C443" s="251" t="s">
        <v>416</v>
      </c>
      <c r="D443" s="251" t="s">
        <v>546</v>
      </c>
      <c r="E443" s="262"/>
      <c r="F443" s="262"/>
      <c r="G443" s="253">
        <v>42369</v>
      </c>
      <c r="H443" s="268">
        <v>1</v>
      </c>
      <c r="I443" s="265">
        <v>1</v>
      </c>
      <c r="J443" s="251" t="s">
        <v>609</v>
      </c>
      <c r="K443" s="269">
        <v>35117.99</v>
      </c>
      <c r="L443" s="270" t="s">
        <v>511</v>
      </c>
      <c r="M443" s="580">
        <f t="shared" si="9"/>
        <v>35117.99</v>
      </c>
    </row>
    <row r="444" spans="1:13" s="244" customFormat="1" ht="30">
      <c r="A444" s="251" t="s">
        <v>406</v>
      </c>
      <c r="C444" s="251" t="s">
        <v>416</v>
      </c>
      <c r="D444" s="251" t="s">
        <v>546</v>
      </c>
      <c r="E444" s="262"/>
      <c r="F444" s="262"/>
      <c r="G444" s="253">
        <v>42369</v>
      </c>
      <c r="H444" s="268">
        <v>3</v>
      </c>
      <c r="I444" s="265">
        <v>1</v>
      </c>
      <c r="J444" s="251" t="s">
        <v>610</v>
      </c>
      <c r="K444" s="269">
        <v>98633.51</v>
      </c>
      <c r="L444" s="270" t="s">
        <v>511</v>
      </c>
      <c r="M444" s="580">
        <f t="shared" si="9"/>
        <v>98633.51</v>
      </c>
    </row>
    <row r="445" spans="1:13" s="244" customFormat="1" ht="30">
      <c r="A445" s="251" t="s">
        <v>406</v>
      </c>
      <c r="C445" s="251" t="s">
        <v>416</v>
      </c>
      <c r="D445" s="251" t="s">
        <v>546</v>
      </c>
      <c r="E445" s="262"/>
      <c r="F445" s="262"/>
      <c r="G445" s="253">
        <v>42369</v>
      </c>
      <c r="H445" s="268">
        <v>5</v>
      </c>
      <c r="I445" s="265">
        <v>1</v>
      </c>
      <c r="J445" s="251" t="s">
        <v>611</v>
      </c>
      <c r="K445" s="269">
        <v>130319.09</v>
      </c>
      <c r="L445" s="270" t="s">
        <v>511</v>
      </c>
      <c r="M445" s="580">
        <f t="shared" si="9"/>
        <v>130319.09</v>
      </c>
    </row>
    <row r="446" spans="1:13" s="244" customFormat="1" ht="30">
      <c r="A446" s="251" t="s">
        <v>406</v>
      </c>
      <c r="C446" s="251" t="s">
        <v>416</v>
      </c>
      <c r="D446" s="251" t="s">
        <v>546</v>
      </c>
      <c r="E446" s="262"/>
      <c r="F446" s="262"/>
      <c r="G446" s="253">
        <v>42369</v>
      </c>
      <c r="H446" s="268">
        <v>1</v>
      </c>
      <c r="I446" s="265">
        <v>1</v>
      </c>
      <c r="J446" s="251" t="s">
        <v>612</v>
      </c>
      <c r="K446" s="269">
        <v>22454.98</v>
      </c>
      <c r="L446" s="270" t="s">
        <v>511</v>
      </c>
      <c r="M446" s="580">
        <f t="shared" si="9"/>
        <v>22454.98</v>
      </c>
    </row>
    <row r="447" spans="1:13" s="244" customFormat="1" ht="30">
      <c r="A447" s="251" t="s">
        <v>406</v>
      </c>
      <c r="C447" s="251" t="s">
        <v>416</v>
      </c>
      <c r="D447" s="251" t="s">
        <v>546</v>
      </c>
      <c r="E447" s="262"/>
      <c r="F447" s="262"/>
      <c r="G447" s="253">
        <v>42369</v>
      </c>
      <c r="H447" s="268">
        <v>1</v>
      </c>
      <c r="I447" s="265">
        <v>1</v>
      </c>
      <c r="J447" s="251" t="s">
        <v>613</v>
      </c>
      <c r="K447" s="269">
        <v>30731.25</v>
      </c>
      <c r="L447" s="270" t="s">
        <v>511</v>
      </c>
      <c r="M447" s="580">
        <f t="shared" si="9"/>
        <v>30731.25</v>
      </c>
    </row>
    <row r="448" spans="1:13" s="244" customFormat="1" ht="30">
      <c r="A448" s="251" t="s">
        <v>406</v>
      </c>
      <c r="C448" s="251" t="s">
        <v>416</v>
      </c>
      <c r="D448" s="251" t="s">
        <v>546</v>
      </c>
      <c r="E448" s="262"/>
      <c r="F448" s="262"/>
      <c r="G448" s="253">
        <v>42369</v>
      </c>
      <c r="H448" s="268">
        <v>1</v>
      </c>
      <c r="I448" s="265">
        <v>1</v>
      </c>
      <c r="J448" s="251" t="s">
        <v>614</v>
      </c>
      <c r="K448" s="269">
        <v>28068.73</v>
      </c>
      <c r="L448" s="270" t="s">
        <v>511</v>
      </c>
      <c r="M448" s="580">
        <f t="shared" si="9"/>
        <v>28068.73</v>
      </c>
    </row>
    <row r="449" spans="1:13" s="244" customFormat="1" ht="30">
      <c r="A449" s="251" t="s">
        <v>406</v>
      </c>
      <c r="C449" s="251" t="s">
        <v>416</v>
      </c>
      <c r="D449" s="251" t="s">
        <v>546</v>
      </c>
      <c r="E449" s="262"/>
      <c r="F449" s="262"/>
      <c r="G449" s="253">
        <v>42369</v>
      </c>
      <c r="H449" s="268">
        <v>1</v>
      </c>
      <c r="I449" s="265">
        <v>0.5</v>
      </c>
      <c r="J449" s="251" t="s">
        <v>615</v>
      </c>
      <c r="K449" s="269">
        <v>127039.06</v>
      </c>
      <c r="L449" s="270" t="s">
        <v>511</v>
      </c>
      <c r="M449" s="580">
        <f t="shared" si="9"/>
        <v>63519.53</v>
      </c>
    </row>
    <row r="450" spans="1:13" s="244" customFormat="1" ht="30">
      <c r="A450" s="251" t="s">
        <v>406</v>
      </c>
      <c r="C450" s="251" t="s">
        <v>416</v>
      </c>
      <c r="D450" s="251" t="s">
        <v>546</v>
      </c>
      <c r="E450" s="262"/>
      <c r="F450" s="262"/>
      <c r="G450" s="253">
        <v>42369</v>
      </c>
      <c r="H450" s="268">
        <v>1</v>
      </c>
      <c r="I450" s="265">
        <v>0.5</v>
      </c>
      <c r="J450" s="251" t="s">
        <v>616</v>
      </c>
      <c r="K450" s="269">
        <v>109521.5</v>
      </c>
      <c r="L450" s="270" t="s">
        <v>511</v>
      </c>
      <c r="M450" s="580">
        <f t="shared" si="9"/>
        <v>54760.75</v>
      </c>
    </row>
    <row r="451" spans="1:13" s="244" customFormat="1" ht="30">
      <c r="A451" s="251" t="s">
        <v>406</v>
      </c>
      <c r="C451" s="251" t="s">
        <v>416</v>
      </c>
      <c r="D451" s="251" t="s">
        <v>546</v>
      </c>
      <c r="E451" s="262"/>
      <c r="F451" s="262"/>
      <c r="G451" s="253">
        <v>42369</v>
      </c>
      <c r="H451" s="268">
        <v>3</v>
      </c>
      <c r="I451" s="265">
        <v>0.5</v>
      </c>
      <c r="J451" s="251" t="s">
        <v>617</v>
      </c>
      <c r="K451" s="269">
        <v>142749.53</v>
      </c>
      <c r="L451" s="270" t="s">
        <v>511</v>
      </c>
      <c r="M451" s="580">
        <f t="shared" si="9"/>
        <v>71374.764999999999</v>
      </c>
    </row>
    <row r="452" spans="1:13" s="244" customFormat="1" ht="30">
      <c r="A452" s="251" t="s">
        <v>406</v>
      </c>
      <c r="C452" s="251" t="s">
        <v>416</v>
      </c>
      <c r="D452" s="251" t="s">
        <v>546</v>
      </c>
      <c r="E452" s="262"/>
      <c r="F452" s="262"/>
      <c r="G452" s="253">
        <v>42369</v>
      </c>
      <c r="H452" s="268">
        <v>1</v>
      </c>
      <c r="I452" s="265">
        <v>0.5</v>
      </c>
      <c r="J452" s="251" t="s">
        <v>618</v>
      </c>
      <c r="K452" s="269">
        <v>45578.27</v>
      </c>
      <c r="L452" s="270" t="s">
        <v>511</v>
      </c>
      <c r="M452" s="580">
        <f t="shared" si="9"/>
        <v>22789.134999999998</v>
      </c>
    </row>
    <row r="453" spans="1:13" s="244" customFormat="1" ht="30">
      <c r="A453" s="251" t="s">
        <v>406</v>
      </c>
      <c r="C453" s="251" t="s">
        <v>416</v>
      </c>
      <c r="D453" s="251" t="s">
        <v>546</v>
      </c>
      <c r="E453" s="262"/>
      <c r="F453" s="262"/>
      <c r="G453" s="253">
        <v>42369</v>
      </c>
      <c r="H453" s="268">
        <v>1</v>
      </c>
      <c r="I453" s="265">
        <v>0.5</v>
      </c>
      <c r="J453" s="251" t="s">
        <v>619</v>
      </c>
      <c r="K453" s="269">
        <v>33949.79</v>
      </c>
      <c r="L453" s="270" t="s">
        <v>511</v>
      </c>
      <c r="M453" s="580">
        <f t="shared" si="9"/>
        <v>16974.895</v>
      </c>
    </row>
    <row r="454" spans="1:13" s="244" customFormat="1" ht="30">
      <c r="A454" s="251" t="s">
        <v>406</v>
      </c>
      <c r="C454" s="251" t="s">
        <v>416</v>
      </c>
      <c r="D454" s="251" t="s">
        <v>546</v>
      </c>
      <c r="E454" s="262"/>
      <c r="F454" s="262"/>
      <c r="G454" s="253">
        <v>42369</v>
      </c>
      <c r="H454" s="268">
        <v>1</v>
      </c>
      <c r="I454" s="265">
        <v>0.5</v>
      </c>
      <c r="J454" s="251" t="s">
        <v>620</v>
      </c>
      <c r="K454" s="269">
        <v>28774.46</v>
      </c>
      <c r="L454" s="270" t="s">
        <v>511</v>
      </c>
      <c r="M454" s="580">
        <f t="shared" si="9"/>
        <v>14387.23</v>
      </c>
    </row>
    <row r="455" spans="1:13" s="244" customFormat="1" ht="30">
      <c r="A455" s="251" t="s">
        <v>406</v>
      </c>
      <c r="C455" s="251" t="s">
        <v>416</v>
      </c>
      <c r="D455" s="251" t="s">
        <v>546</v>
      </c>
      <c r="E455" s="262"/>
      <c r="F455" s="262"/>
      <c r="G455" s="253">
        <v>42369</v>
      </c>
      <c r="H455" s="268">
        <v>1</v>
      </c>
      <c r="I455" s="265">
        <v>0.5</v>
      </c>
      <c r="J455" s="251" t="s">
        <v>621</v>
      </c>
      <c r="K455" s="269">
        <v>23262.29</v>
      </c>
      <c r="L455" s="270" t="s">
        <v>511</v>
      </c>
      <c r="M455" s="580">
        <f t="shared" si="9"/>
        <v>11631.145</v>
      </c>
    </row>
    <row r="456" spans="1:13" s="244" customFormat="1" ht="30">
      <c r="A456" s="251" t="s">
        <v>406</v>
      </c>
      <c r="C456" s="251" t="s">
        <v>416</v>
      </c>
      <c r="D456" s="251" t="s">
        <v>546</v>
      </c>
      <c r="E456" s="262"/>
      <c r="F456" s="262"/>
      <c r="G456" s="253">
        <v>42369</v>
      </c>
      <c r="H456" s="268">
        <v>1</v>
      </c>
      <c r="I456" s="265">
        <v>0.5</v>
      </c>
      <c r="J456" s="251" t="s">
        <v>622</v>
      </c>
      <c r="K456" s="269">
        <v>49775.21</v>
      </c>
      <c r="L456" s="270" t="s">
        <v>511</v>
      </c>
      <c r="M456" s="580">
        <f t="shared" si="9"/>
        <v>24887.605</v>
      </c>
    </row>
    <row r="457" spans="1:13" s="244" customFormat="1" ht="30">
      <c r="A457" s="251" t="s">
        <v>406</v>
      </c>
      <c r="C457" s="251" t="s">
        <v>416</v>
      </c>
      <c r="D457" s="251" t="s">
        <v>546</v>
      </c>
      <c r="E457" s="262"/>
      <c r="F457" s="262"/>
      <c r="G457" s="253">
        <v>42369</v>
      </c>
      <c r="H457" s="268">
        <v>1</v>
      </c>
      <c r="I457" s="265">
        <v>0.5</v>
      </c>
      <c r="J457" s="251" t="s">
        <v>623</v>
      </c>
      <c r="K457" s="269">
        <v>46463.1</v>
      </c>
      <c r="L457" s="270" t="s">
        <v>511</v>
      </c>
      <c r="M457" s="580">
        <f t="shared" si="9"/>
        <v>23231.55</v>
      </c>
    </row>
    <row r="458" spans="1:13" s="244" customFormat="1" ht="30">
      <c r="A458" s="251" t="s">
        <v>406</v>
      </c>
      <c r="C458" s="251" t="s">
        <v>416</v>
      </c>
      <c r="D458" s="251" t="s">
        <v>546</v>
      </c>
      <c r="E458" s="262"/>
      <c r="F458" s="262"/>
      <c r="G458" s="253">
        <v>42369</v>
      </c>
      <c r="H458" s="268">
        <v>3</v>
      </c>
      <c r="I458" s="265">
        <v>0.5</v>
      </c>
      <c r="J458" s="251" t="s">
        <v>624</v>
      </c>
      <c r="K458" s="269">
        <v>129789.8</v>
      </c>
      <c r="L458" s="270" t="s">
        <v>511</v>
      </c>
      <c r="M458" s="580">
        <f t="shared" si="9"/>
        <v>64894.9</v>
      </c>
    </row>
    <row r="459" spans="1:13" s="244" customFormat="1" ht="30">
      <c r="A459" s="251" t="s">
        <v>406</v>
      </c>
      <c r="C459" s="251" t="s">
        <v>416</v>
      </c>
      <c r="D459" s="251" t="s">
        <v>546</v>
      </c>
      <c r="E459" s="262"/>
      <c r="F459" s="262"/>
      <c r="G459" s="253">
        <v>42369</v>
      </c>
      <c r="H459" s="268">
        <v>3</v>
      </c>
      <c r="I459" s="265">
        <v>0.5</v>
      </c>
      <c r="J459" s="251" t="s">
        <v>625</v>
      </c>
      <c r="K459" s="269">
        <v>181372.1</v>
      </c>
      <c r="L459" s="270" t="s">
        <v>511</v>
      </c>
      <c r="M459" s="580">
        <f t="shared" si="9"/>
        <v>90686.05</v>
      </c>
    </row>
    <row r="460" spans="1:13" s="244" customFormat="1" ht="30">
      <c r="A460" s="251" t="s">
        <v>406</v>
      </c>
      <c r="C460" s="251" t="s">
        <v>416</v>
      </c>
      <c r="D460" s="251" t="s">
        <v>546</v>
      </c>
      <c r="E460" s="262"/>
      <c r="F460" s="262"/>
      <c r="G460" s="253">
        <v>42369</v>
      </c>
      <c r="H460" s="268">
        <v>2</v>
      </c>
      <c r="I460" s="265">
        <v>0.5</v>
      </c>
      <c r="J460" s="251" t="s">
        <v>626</v>
      </c>
      <c r="K460" s="269">
        <v>107810.65</v>
      </c>
      <c r="L460" s="270" t="s">
        <v>511</v>
      </c>
      <c r="M460" s="580">
        <f t="shared" si="9"/>
        <v>53905.324999999997</v>
      </c>
    </row>
    <row r="461" spans="1:13" s="244" customFormat="1" ht="30">
      <c r="A461" s="251" t="s">
        <v>406</v>
      </c>
      <c r="C461" s="251" t="s">
        <v>416</v>
      </c>
      <c r="D461" s="251" t="s">
        <v>546</v>
      </c>
      <c r="E461" s="262"/>
      <c r="F461" s="262"/>
      <c r="G461" s="253">
        <v>42369</v>
      </c>
      <c r="H461" s="268">
        <v>1</v>
      </c>
      <c r="I461" s="265">
        <v>0.5</v>
      </c>
      <c r="J461" s="251" t="s">
        <v>627</v>
      </c>
      <c r="K461" s="269">
        <v>61350.22</v>
      </c>
      <c r="L461" s="270" t="s">
        <v>511</v>
      </c>
      <c r="M461" s="580">
        <f t="shared" si="9"/>
        <v>30675.11</v>
      </c>
    </row>
    <row r="462" spans="1:13" s="244" customFormat="1" ht="30">
      <c r="A462" s="251" t="s">
        <v>406</v>
      </c>
      <c r="C462" s="251" t="s">
        <v>416</v>
      </c>
      <c r="D462" s="251" t="s">
        <v>546</v>
      </c>
      <c r="E462" s="262"/>
      <c r="F462" s="262"/>
      <c r="G462" s="253">
        <v>42369</v>
      </c>
      <c r="H462" s="268">
        <v>2</v>
      </c>
      <c r="I462" s="265">
        <v>0.5</v>
      </c>
      <c r="J462" s="251" t="s">
        <v>628</v>
      </c>
      <c r="K462" s="269">
        <v>241257.4</v>
      </c>
      <c r="L462" s="270" t="s">
        <v>511</v>
      </c>
      <c r="M462" s="580">
        <f t="shared" si="9"/>
        <v>120628.7</v>
      </c>
    </row>
    <row r="463" spans="1:13" s="244" customFormat="1" ht="30">
      <c r="A463" s="251" t="s">
        <v>406</v>
      </c>
      <c r="C463" s="251" t="s">
        <v>416</v>
      </c>
      <c r="D463" s="251" t="s">
        <v>546</v>
      </c>
      <c r="E463" s="262"/>
      <c r="F463" s="262"/>
      <c r="G463" s="253">
        <v>42369</v>
      </c>
      <c r="H463" s="268">
        <v>1</v>
      </c>
      <c r="I463" s="265">
        <v>0.5</v>
      </c>
      <c r="J463" s="251" t="s">
        <v>629</v>
      </c>
      <c r="K463" s="269">
        <v>67765.929999999993</v>
      </c>
      <c r="L463" s="270" t="s">
        <v>511</v>
      </c>
      <c r="M463" s="580">
        <f t="shared" si="9"/>
        <v>33882.964999999997</v>
      </c>
    </row>
    <row r="464" spans="1:13" s="244" customFormat="1" ht="30">
      <c r="A464" s="251" t="s">
        <v>406</v>
      </c>
      <c r="C464" s="251" t="s">
        <v>416</v>
      </c>
      <c r="D464" s="251" t="s">
        <v>546</v>
      </c>
      <c r="E464" s="262"/>
      <c r="F464" s="262"/>
      <c r="G464" s="253">
        <v>42369</v>
      </c>
      <c r="H464" s="268">
        <v>1</v>
      </c>
      <c r="I464" s="265">
        <v>0.5</v>
      </c>
      <c r="J464" s="251" t="s">
        <v>630</v>
      </c>
      <c r="K464" s="269">
        <v>59211.65</v>
      </c>
      <c r="L464" s="270" t="s">
        <v>511</v>
      </c>
      <c r="M464" s="580">
        <f t="shared" si="9"/>
        <v>29605.825000000001</v>
      </c>
    </row>
    <row r="465" spans="1:13" s="244" customFormat="1" ht="30">
      <c r="A465" s="251" t="s">
        <v>406</v>
      </c>
      <c r="C465" s="251" t="s">
        <v>416</v>
      </c>
      <c r="D465" s="251" t="s">
        <v>546</v>
      </c>
      <c r="E465" s="262"/>
      <c r="F465" s="262"/>
      <c r="G465" s="253">
        <v>42369</v>
      </c>
      <c r="H465" s="268">
        <v>1</v>
      </c>
      <c r="I465" s="265">
        <v>0.5</v>
      </c>
      <c r="J465" s="251" t="s">
        <v>631</v>
      </c>
      <c r="K465" s="269">
        <v>44519.68</v>
      </c>
      <c r="L465" s="270" t="s">
        <v>511</v>
      </c>
      <c r="M465" s="580">
        <f t="shared" si="9"/>
        <v>22259.84</v>
      </c>
    </row>
    <row r="466" spans="1:13" s="244" customFormat="1" ht="30">
      <c r="A466" s="251" t="s">
        <v>406</v>
      </c>
      <c r="C466" s="251" t="s">
        <v>416</v>
      </c>
      <c r="D466" s="251" t="s">
        <v>546</v>
      </c>
      <c r="E466" s="262"/>
      <c r="F466" s="262"/>
      <c r="G466" s="253">
        <v>42369</v>
      </c>
      <c r="H466" s="268">
        <v>1</v>
      </c>
      <c r="I466" s="265">
        <v>0.5</v>
      </c>
      <c r="J466" s="251" t="s">
        <v>632</v>
      </c>
      <c r="K466" s="269">
        <v>57915.14</v>
      </c>
      <c r="L466" s="270" t="s">
        <v>511</v>
      </c>
      <c r="M466" s="580">
        <f t="shared" si="9"/>
        <v>28957.57</v>
      </c>
    </row>
    <row r="467" spans="1:13" s="244" customFormat="1" ht="30">
      <c r="A467" s="251" t="s">
        <v>406</v>
      </c>
      <c r="C467" s="251" t="s">
        <v>416</v>
      </c>
      <c r="D467" s="251" t="s">
        <v>546</v>
      </c>
      <c r="E467" s="262"/>
      <c r="F467" s="262"/>
      <c r="G467" s="253">
        <v>42369</v>
      </c>
      <c r="H467" s="268">
        <v>1</v>
      </c>
      <c r="I467" s="265">
        <v>0.5</v>
      </c>
      <c r="J467" s="251" t="s">
        <v>633</v>
      </c>
      <c r="K467" s="269">
        <v>56979.519999999997</v>
      </c>
      <c r="L467" s="270" t="s">
        <v>511</v>
      </c>
      <c r="M467" s="580">
        <f t="shared" si="9"/>
        <v>28489.759999999998</v>
      </c>
    </row>
    <row r="468" spans="1:13" s="244" customFormat="1" ht="30">
      <c r="A468" s="251" t="s">
        <v>406</v>
      </c>
      <c r="C468" s="251" t="s">
        <v>416</v>
      </c>
      <c r="D468" s="251" t="s">
        <v>546</v>
      </c>
      <c r="E468" s="262"/>
      <c r="F468" s="262"/>
      <c r="G468" s="253">
        <v>42369</v>
      </c>
      <c r="H468" s="268">
        <v>1</v>
      </c>
      <c r="I468" s="265">
        <v>0.5</v>
      </c>
      <c r="J468" s="251" t="s">
        <v>634</v>
      </c>
      <c r="K468" s="269">
        <v>95888.12</v>
      </c>
      <c r="L468" s="270" t="s">
        <v>511</v>
      </c>
      <c r="M468" s="580">
        <f t="shared" si="9"/>
        <v>47944.06</v>
      </c>
    </row>
    <row r="469" spans="1:13" s="244" customFormat="1" ht="30">
      <c r="A469" s="251" t="s">
        <v>406</v>
      </c>
      <c r="C469" s="251" t="s">
        <v>416</v>
      </c>
      <c r="D469" s="251" t="s">
        <v>546</v>
      </c>
      <c r="E469" s="262"/>
      <c r="F469" s="262"/>
      <c r="G469" s="253">
        <v>42369</v>
      </c>
      <c r="H469" s="268">
        <v>3</v>
      </c>
      <c r="I469" s="265">
        <v>0.5</v>
      </c>
      <c r="J469" s="251" t="s">
        <v>635</v>
      </c>
      <c r="K469" s="269">
        <v>141546.59</v>
      </c>
      <c r="L469" s="270" t="s">
        <v>511</v>
      </c>
      <c r="M469" s="580">
        <f t="shared" si="9"/>
        <v>70773.294999999998</v>
      </c>
    </row>
    <row r="470" spans="1:13" s="244" customFormat="1" ht="30">
      <c r="A470" s="251" t="s">
        <v>406</v>
      </c>
      <c r="C470" s="251" t="s">
        <v>416</v>
      </c>
      <c r="D470" s="251" t="s">
        <v>546</v>
      </c>
      <c r="E470" s="262"/>
      <c r="F470" s="262"/>
      <c r="G470" s="253">
        <v>42369</v>
      </c>
      <c r="H470" s="268">
        <v>3</v>
      </c>
      <c r="I470" s="265">
        <v>0.5</v>
      </c>
      <c r="J470" s="251" t="s">
        <v>636</v>
      </c>
      <c r="K470" s="269">
        <v>106661.17</v>
      </c>
      <c r="L470" s="270" t="s">
        <v>511</v>
      </c>
      <c r="M470" s="580">
        <f t="shared" si="9"/>
        <v>53330.584999999999</v>
      </c>
    </row>
    <row r="471" spans="1:13" s="244" customFormat="1" ht="30">
      <c r="A471" s="251" t="s">
        <v>406</v>
      </c>
      <c r="C471" s="251" t="s">
        <v>416</v>
      </c>
      <c r="D471" s="251" t="s">
        <v>546</v>
      </c>
      <c r="E471" s="262"/>
      <c r="F471" s="262"/>
      <c r="G471" s="253">
        <v>42369</v>
      </c>
      <c r="H471" s="268">
        <v>1</v>
      </c>
      <c r="I471" s="265">
        <v>0.5</v>
      </c>
      <c r="J471" s="251" t="s">
        <v>637</v>
      </c>
      <c r="K471" s="269">
        <v>57337.73</v>
      </c>
      <c r="L471" s="270" t="s">
        <v>511</v>
      </c>
      <c r="M471" s="580">
        <f t="shared" si="9"/>
        <v>28668.865000000002</v>
      </c>
    </row>
    <row r="472" spans="1:13" s="244" customFormat="1" ht="30">
      <c r="A472" s="251" t="s">
        <v>406</v>
      </c>
      <c r="C472" s="251" t="s">
        <v>416</v>
      </c>
      <c r="D472" s="251" t="s">
        <v>546</v>
      </c>
      <c r="E472" s="262"/>
      <c r="F472" s="262"/>
      <c r="G472" s="253">
        <v>42369</v>
      </c>
      <c r="H472" s="268">
        <v>6</v>
      </c>
      <c r="I472" s="265">
        <v>0.5</v>
      </c>
      <c r="J472" s="251" t="s">
        <v>638</v>
      </c>
      <c r="K472" s="269">
        <v>315348.15000000002</v>
      </c>
      <c r="L472" s="270" t="s">
        <v>511</v>
      </c>
      <c r="M472" s="580">
        <f t="shared" si="9"/>
        <v>157674.07500000001</v>
      </c>
    </row>
    <row r="473" spans="1:13" s="244" customFormat="1" ht="30">
      <c r="A473" s="251" t="s">
        <v>406</v>
      </c>
      <c r="C473" s="251" t="s">
        <v>416</v>
      </c>
      <c r="D473" s="251" t="s">
        <v>546</v>
      </c>
      <c r="E473" s="262"/>
      <c r="F473" s="262"/>
      <c r="G473" s="253">
        <v>42369</v>
      </c>
      <c r="H473" s="268">
        <v>1</v>
      </c>
      <c r="I473" s="265">
        <v>0.5</v>
      </c>
      <c r="J473" s="251" t="s">
        <v>639</v>
      </c>
      <c r="K473" s="269">
        <v>50122.73</v>
      </c>
      <c r="L473" s="270" t="s">
        <v>511</v>
      </c>
      <c r="M473" s="580">
        <f t="shared" si="9"/>
        <v>25061.365000000002</v>
      </c>
    </row>
    <row r="474" spans="1:13" s="244" customFormat="1" ht="30">
      <c r="A474" s="251" t="s">
        <v>406</v>
      </c>
      <c r="C474" s="251" t="s">
        <v>416</v>
      </c>
      <c r="D474" s="251" t="s">
        <v>546</v>
      </c>
      <c r="E474" s="262"/>
      <c r="F474" s="262"/>
      <c r="G474" s="253">
        <v>42369</v>
      </c>
      <c r="H474" s="268">
        <v>1</v>
      </c>
      <c r="I474" s="265">
        <v>0.5</v>
      </c>
      <c r="J474" s="251" t="s">
        <v>640</v>
      </c>
      <c r="K474" s="269">
        <v>47716.84</v>
      </c>
      <c r="L474" s="270" t="s">
        <v>511</v>
      </c>
      <c r="M474" s="580">
        <f t="shared" si="9"/>
        <v>23858.42</v>
      </c>
    </row>
    <row r="475" spans="1:13" s="244" customFormat="1" ht="30">
      <c r="A475" s="251" t="s">
        <v>406</v>
      </c>
      <c r="C475" s="251" t="s">
        <v>416</v>
      </c>
      <c r="D475" s="251" t="s">
        <v>546</v>
      </c>
      <c r="E475" s="262"/>
      <c r="F475" s="262"/>
      <c r="G475" s="253">
        <v>42369</v>
      </c>
      <c r="H475" s="268">
        <v>1</v>
      </c>
      <c r="I475" s="265">
        <v>0.5</v>
      </c>
      <c r="J475" s="251" t="s">
        <v>641</v>
      </c>
      <c r="K475" s="269">
        <v>41969.43</v>
      </c>
      <c r="L475" s="270" t="s">
        <v>511</v>
      </c>
      <c r="M475" s="580">
        <f t="shared" si="9"/>
        <v>20984.715</v>
      </c>
    </row>
    <row r="476" spans="1:13" s="244" customFormat="1" ht="30">
      <c r="A476" s="251" t="s">
        <v>406</v>
      </c>
      <c r="C476" s="251" t="s">
        <v>416</v>
      </c>
      <c r="D476" s="251" t="s">
        <v>546</v>
      </c>
      <c r="E476" s="262"/>
      <c r="F476" s="262"/>
      <c r="G476" s="253">
        <v>42369</v>
      </c>
      <c r="H476" s="268">
        <v>1</v>
      </c>
      <c r="I476" s="265">
        <v>0.5</v>
      </c>
      <c r="J476" s="251" t="s">
        <v>642</v>
      </c>
      <c r="K476" s="269">
        <v>62352.67</v>
      </c>
      <c r="L476" s="270" t="s">
        <v>511</v>
      </c>
      <c r="M476" s="580">
        <f t="shared" si="9"/>
        <v>31176.334999999999</v>
      </c>
    </row>
    <row r="477" spans="1:13" s="244" customFormat="1" ht="30">
      <c r="A477" s="251" t="s">
        <v>406</v>
      </c>
      <c r="C477" s="251" t="s">
        <v>416</v>
      </c>
      <c r="D477" s="251" t="s">
        <v>546</v>
      </c>
      <c r="E477" s="262"/>
      <c r="F477" s="262"/>
      <c r="G477" s="253">
        <v>42369</v>
      </c>
      <c r="H477" s="268">
        <v>1</v>
      </c>
      <c r="I477" s="265">
        <v>0.5</v>
      </c>
      <c r="J477" s="251" t="s">
        <v>643</v>
      </c>
      <c r="K477" s="269">
        <v>44075.92</v>
      </c>
      <c r="L477" s="270" t="s">
        <v>511</v>
      </c>
      <c r="M477" s="580">
        <f t="shared" ref="M477:M527" si="10">K477*I477</f>
        <v>22037.96</v>
      </c>
    </row>
    <row r="478" spans="1:13" s="244" customFormat="1" ht="30">
      <c r="A478" s="251" t="s">
        <v>406</v>
      </c>
      <c r="C478" s="251" t="s">
        <v>416</v>
      </c>
      <c r="D478" s="251" t="s">
        <v>546</v>
      </c>
      <c r="E478" s="262"/>
      <c r="F478" s="262"/>
      <c r="G478" s="253">
        <v>42369</v>
      </c>
      <c r="H478" s="268">
        <v>3</v>
      </c>
      <c r="I478" s="265">
        <v>0.5</v>
      </c>
      <c r="J478" s="251" t="s">
        <v>644</v>
      </c>
      <c r="K478" s="269">
        <v>155372.44</v>
      </c>
      <c r="L478" s="270" t="s">
        <v>511</v>
      </c>
      <c r="M478" s="580">
        <f t="shared" si="10"/>
        <v>77686.22</v>
      </c>
    </row>
    <row r="479" spans="1:13" s="244" customFormat="1" ht="30">
      <c r="A479" s="251" t="s">
        <v>406</v>
      </c>
      <c r="C479" s="251" t="s">
        <v>416</v>
      </c>
      <c r="D479" s="251" t="s">
        <v>546</v>
      </c>
      <c r="E479" s="262"/>
      <c r="F479" s="262"/>
      <c r="G479" s="253">
        <v>42369</v>
      </c>
      <c r="H479" s="268">
        <v>3</v>
      </c>
      <c r="I479" s="265">
        <v>0.5</v>
      </c>
      <c r="J479" s="251" t="s">
        <v>645</v>
      </c>
      <c r="K479" s="269">
        <v>142669.32999999999</v>
      </c>
      <c r="L479" s="270" t="s">
        <v>511</v>
      </c>
      <c r="M479" s="580">
        <f t="shared" si="10"/>
        <v>71334.664999999994</v>
      </c>
    </row>
    <row r="480" spans="1:13" s="244" customFormat="1" ht="30">
      <c r="A480" s="251" t="s">
        <v>406</v>
      </c>
      <c r="C480" s="251" t="s">
        <v>416</v>
      </c>
      <c r="D480" s="251" t="s">
        <v>546</v>
      </c>
      <c r="E480" s="262"/>
      <c r="F480" s="262"/>
      <c r="G480" s="253">
        <v>42369</v>
      </c>
      <c r="H480" s="268">
        <v>3</v>
      </c>
      <c r="I480" s="265">
        <v>0.5</v>
      </c>
      <c r="J480" s="251" t="s">
        <v>646</v>
      </c>
      <c r="K480" s="269">
        <v>142942</v>
      </c>
      <c r="L480" s="270" t="s">
        <v>511</v>
      </c>
      <c r="M480" s="580">
        <f t="shared" si="10"/>
        <v>71471</v>
      </c>
    </row>
    <row r="481" spans="1:13" s="244" customFormat="1" ht="30">
      <c r="A481" s="251" t="s">
        <v>406</v>
      </c>
      <c r="C481" s="251" t="s">
        <v>416</v>
      </c>
      <c r="D481" s="251" t="s">
        <v>546</v>
      </c>
      <c r="E481" s="262"/>
      <c r="F481" s="262"/>
      <c r="G481" s="253">
        <v>42369</v>
      </c>
      <c r="H481" s="268">
        <v>2</v>
      </c>
      <c r="I481" s="265">
        <v>0.5</v>
      </c>
      <c r="J481" s="251" t="s">
        <v>647</v>
      </c>
      <c r="K481" s="269">
        <v>91151.19</v>
      </c>
      <c r="L481" s="270" t="s">
        <v>511</v>
      </c>
      <c r="M481" s="580">
        <f t="shared" si="10"/>
        <v>45575.595000000001</v>
      </c>
    </row>
    <row r="482" spans="1:13" s="244" customFormat="1" ht="30">
      <c r="A482" s="251" t="s">
        <v>406</v>
      </c>
      <c r="C482" s="251" t="s">
        <v>416</v>
      </c>
      <c r="D482" s="251" t="s">
        <v>546</v>
      </c>
      <c r="E482" s="262"/>
      <c r="F482" s="262"/>
      <c r="G482" s="253">
        <v>42369</v>
      </c>
      <c r="H482" s="268">
        <v>2</v>
      </c>
      <c r="I482" s="265">
        <v>0.5</v>
      </c>
      <c r="J482" s="251" t="s">
        <v>648</v>
      </c>
      <c r="K482" s="269">
        <v>87146.72</v>
      </c>
      <c r="L482" s="270" t="s">
        <v>511</v>
      </c>
      <c r="M482" s="580">
        <f t="shared" si="10"/>
        <v>43573.36</v>
      </c>
    </row>
    <row r="483" spans="1:13" s="244" customFormat="1" ht="30">
      <c r="A483" s="251" t="s">
        <v>406</v>
      </c>
      <c r="C483" s="251" t="s">
        <v>416</v>
      </c>
      <c r="D483" s="251" t="s">
        <v>546</v>
      </c>
      <c r="E483" s="262"/>
      <c r="F483" s="262"/>
      <c r="G483" s="253">
        <v>42369</v>
      </c>
      <c r="H483" s="268">
        <v>5</v>
      </c>
      <c r="I483" s="265">
        <v>0.5</v>
      </c>
      <c r="J483" s="251" t="s">
        <v>649</v>
      </c>
      <c r="K483" s="269">
        <v>207173.94</v>
      </c>
      <c r="L483" s="270" t="s">
        <v>511</v>
      </c>
      <c r="M483" s="580">
        <f t="shared" si="10"/>
        <v>103586.97</v>
      </c>
    </row>
    <row r="484" spans="1:13" s="244" customFormat="1" ht="30">
      <c r="A484" s="251" t="s">
        <v>406</v>
      </c>
      <c r="C484" s="251" t="s">
        <v>416</v>
      </c>
      <c r="D484" s="251" t="s">
        <v>546</v>
      </c>
      <c r="E484" s="262"/>
      <c r="F484" s="262"/>
      <c r="G484" s="253">
        <v>42369</v>
      </c>
      <c r="H484" s="268">
        <v>1</v>
      </c>
      <c r="I484" s="265">
        <v>1</v>
      </c>
      <c r="J484" s="251" t="s">
        <v>650</v>
      </c>
      <c r="K484" s="269">
        <v>30691.15</v>
      </c>
      <c r="L484" s="270" t="s">
        <v>511</v>
      </c>
      <c r="M484" s="580">
        <f t="shared" si="10"/>
        <v>30691.15</v>
      </c>
    </row>
    <row r="485" spans="1:13" s="244" customFormat="1" ht="30">
      <c r="A485" s="251" t="s">
        <v>406</v>
      </c>
      <c r="C485" s="251" t="s">
        <v>416</v>
      </c>
      <c r="D485" s="251" t="s">
        <v>546</v>
      </c>
      <c r="E485" s="262"/>
      <c r="F485" s="262"/>
      <c r="G485" s="253">
        <v>42369</v>
      </c>
      <c r="H485" s="268">
        <v>1</v>
      </c>
      <c r="I485" s="265">
        <v>1</v>
      </c>
      <c r="J485" s="251" t="s">
        <v>651</v>
      </c>
      <c r="K485" s="269">
        <v>30423.83</v>
      </c>
      <c r="L485" s="270" t="s">
        <v>511</v>
      </c>
      <c r="M485" s="580">
        <f t="shared" si="10"/>
        <v>30423.83</v>
      </c>
    </row>
    <row r="486" spans="1:13" s="244" customFormat="1" ht="30">
      <c r="A486" s="251" t="s">
        <v>406</v>
      </c>
      <c r="C486" s="251" t="s">
        <v>416</v>
      </c>
      <c r="D486" s="251" t="s">
        <v>546</v>
      </c>
      <c r="E486" s="262"/>
      <c r="F486" s="262"/>
      <c r="G486" s="253">
        <v>42369</v>
      </c>
      <c r="H486" s="268">
        <v>1</v>
      </c>
      <c r="I486" s="265">
        <v>1</v>
      </c>
      <c r="J486" s="251" t="s">
        <v>652</v>
      </c>
      <c r="K486" s="269">
        <v>29039.1</v>
      </c>
      <c r="L486" s="270" t="s">
        <v>511</v>
      </c>
      <c r="M486" s="580">
        <f t="shared" si="10"/>
        <v>29039.1</v>
      </c>
    </row>
    <row r="487" spans="1:13" s="244" customFormat="1" ht="30">
      <c r="A487" s="251" t="s">
        <v>406</v>
      </c>
      <c r="C487" s="251" t="s">
        <v>416</v>
      </c>
      <c r="D487" s="251" t="s">
        <v>546</v>
      </c>
      <c r="E487" s="262"/>
      <c r="F487" s="262"/>
      <c r="G487" s="253">
        <v>42369</v>
      </c>
      <c r="H487" s="268">
        <v>4</v>
      </c>
      <c r="I487" s="265">
        <v>1</v>
      </c>
      <c r="J487" s="251" t="s">
        <v>653</v>
      </c>
      <c r="K487" s="269">
        <v>128848.83</v>
      </c>
      <c r="L487" s="270" t="s">
        <v>511</v>
      </c>
      <c r="M487" s="580">
        <f t="shared" si="10"/>
        <v>128848.83</v>
      </c>
    </row>
    <row r="488" spans="1:13" s="244" customFormat="1" ht="30">
      <c r="A488" s="251" t="s">
        <v>406</v>
      </c>
      <c r="C488" s="251" t="s">
        <v>416</v>
      </c>
      <c r="D488" s="251" t="s">
        <v>546</v>
      </c>
      <c r="E488" s="262"/>
      <c r="F488" s="262"/>
      <c r="G488" s="253">
        <v>42369</v>
      </c>
      <c r="H488" s="268">
        <v>3</v>
      </c>
      <c r="I488" s="265">
        <v>1</v>
      </c>
      <c r="J488" s="251" t="s">
        <v>654</v>
      </c>
      <c r="K488" s="269">
        <v>91423.86</v>
      </c>
      <c r="L488" s="270" t="s">
        <v>511</v>
      </c>
      <c r="M488" s="580">
        <f t="shared" si="10"/>
        <v>91423.86</v>
      </c>
    </row>
    <row r="489" spans="1:13" s="244" customFormat="1" ht="30">
      <c r="A489" s="251" t="s">
        <v>406</v>
      </c>
      <c r="C489" s="251" t="s">
        <v>416</v>
      </c>
      <c r="D489" s="251" t="s">
        <v>546</v>
      </c>
      <c r="E489" s="262"/>
      <c r="F489" s="262"/>
      <c r="G489" s="253">
        <v>42369</v>
      </c>
      <c r="H489" s="268">
        <v>1</v>
      </c>
      <c r="I489" s="265">
        <v>1</v>
      </c>
      <c r="J489" s="251" t="s">
        <v>655</v>
      </c>
      <c r="K489" s="269">
        <v>42878.32</v>
      </c>
      <c r="L489" s="270" t="s">
        <v>511</v>
      </c>
      <c r="M489" s="580">
        <f t="shared" si="10"/>
        <v>42878.32</v>
      </c>
    </row>
    <row r="490" spans="1:13" s="244" customFormat="1" ht="30">
      <c r="A490" s="251" t="s">
        <v>406</v>
      </c>
      <c r="C490" s="251" t="s">
        <v>416</v>
      </c>
      <c r="D490" s="251" t="s">
        <v>546</v>
      </c>
      <c r="E490" s="262"/>
      <c r="F490" s="262"/>
      <c r="G490" s="253">
        <v>42369</v>
      </c>
      <c r="H490" s="268">
        <v>1</v>
      </c>
      <c r="I490" s="265">
        <v>1</v>
      </c>
      <c r="J490" s="251" t="s">
        <v>656</v>
      </c>
      <c r="K490" s="269">
        <v>41087.269999999997</v>
      </c>
      <c r="L490" s="270" t="s">
        <v>511</v>
      </c>
      <c r="M490" s="580">
        <f t="shared" si="10"/>
        <v>41087.269999999997</v>
      </c>
    </row>
    <row r="491" spans="1:13" s="244" customFormat="1" ht="30">
      <c r="A491" s="251" t="s">
        <v>406</v>
      </c>
      <c r="C491" s="251" t="s">
        <v>416</v>
      </c>
      <c r="D491" s="251" t="s">
        <v>546</v>
      </c>
      <c r="E491" s="262"/>
      <c r="F491" s="262"/>
      <c r="G491" s="253">
        <v>42369</v>
      </c>
      <c r="H491" s="268">
        <v>7</v>
      </c>
      <c r="I491" s="265">
        <v>1</v>
      </c>
      <c r="J491" s="251" t="s">
        <v>657</v>
      </c>
      <c r="K491" s="269">
        <v>275110.96000000002</v>
      </c>
      <c r="L491" s="270" t="s">
        <v>511</v>
      </c>
      <c r="M491" s="580">
        <f t="shared" si="10"/>
        <v>275110.96000000002</v>
      </c>
    </row>
    <row r="492" spans="1:13" s="244" customFormat="1" ht="30">
      <c r="A492" s="251" t="s">
        <v>406</v>
      </c>
      <c r="C492" s="251" t="s">
        <v>416</v>
      </c>
      <c r="D492" s="251" t="s">
        <v>546</v>
      </c>
      <c r="E492" s="262"/>
      <c r="F492" s="262"/>
      <c r="G492" s="253">
        <v>42369</v>
      </c>
      <c r="H492" s="268">
        <v>9</v>
      </c>
      <c r="I492" s="265">
        <v>1</v>
      </c>
      <c r="J492" s="251" t="s">
        <v>658</v>
      </c>
      <c r="K492" s="269">
        <v>338027.68</v>
      </c>
      <c r="L492" s="270" t="s">
        <v>511</v>
      </c>
      <c r="M492" s="580">
        <f t="shared" si="10"/>
        <v>338027.68</v>
      </c>
    </row>
    <row r="493" spans="1:13" s="244" customFormat="1" ht="30">
      <c r="A493" s="251" t="s">
        <v>406</v>
      </c>
      <c r="C493" s="251" t="s">
        <v>416</v>
      </c>
      <c r="D493" s="251" t="s">
        <v>546</v>
      </c>
      <c r="E493" s="262"/>
      <c r="F493" s="262"/>
      <c r="G493" s="253">
        <v>42369</v>
      </c>
      <c r="H493" s="268">
        <v>5</v>
      </c>
      <c r="I493" s="265">
        <v>1</v>
      </c>
      <c r="J493" s="251" t="s">
        <v>659</v>
      </c>
      <c r="K493" s="269">
        <v>178436.91</v>
      </c>
      <c r="L493" s="270" t="s">
        <v>511</v>
      </c>
      <c r="M493" s="580">
        <f t="shared" si="10"/>
        <v>178436.91</v>
      </c>
    </row>
    <row r="494" spans="1:13" s="244" customFormat="1" ht="30">
      <c r="A494" s="251" t="s">
        <v>406</v>
      </c>
      <c r="C494" s="251" t="s">
        <v>416</v>
      </c>
      <c r="D494" s="251" t="s">
        <v>546</v>
      </c>
      <c r="E494" s="262"/>
      <c r="F494" s="262"/>
      <c r="G494" s="253">
        <v>42369</v>
      </c>
      <c r="H494" s="268">
        <v>8</v>
      </c>
      <c r="I494" s="265">
        <v>1</v>
      </c>
      <c r="J494" s="251" t="s">
        <v>660</v>
      </c>
      <c r="K494" s="269">
        <v>133660.60999999999</v>
      </c>
      <c r="L494" s="270" t="s">
        <v>511</v>
      </c>
      <c r="M494" s="580">
        <f t="shared" si="10"/>
        <v>133660.60999999999</v>
      </c>
    </row>
    <row r="495" spans="1:13" s="244" customFormat="1" ht="30">
      <c r="A495" s="251" t="s">
        <v>406</v>
      </c>
      <c r="C495" s="251" t="s">
        <v>416</v>
      </c>
      <c r="D495" s="251" t="s">
        <v>546</v>
      </c>
      <c r="E495" s="262"/>
      <c r="F495" s="262"/>
      <c r="G495" s="253">
        <v>42369</v>
      </c>
      <c r="H495" s="268">
        <v>4</v>
      </c>
      <c r="I495" s="265">
        <v>1</v>
      </c>
      <c r="J495" s="251" t="s">
        <v>661</v>
      </c>
      <c r="K495" s="269">
        <v>55335.49</v>
      </c>
      <c r="L495" s="270" t="s">
        <v>511</v>
      </c>
      <c r="M495" s="580">
        <f t="shared" si="10"/>
        <v>55335.49</v>
      </c>
    </row>
    <row r="496" spans="1:13" s="244" customFormat="1" ht="30">
      <c r="A496" s="251" t="s">
        <v>406</v>
      </c>
      <c r="C496" s="251" t="s">
        <v>416</v>
      </c>
      <c r="D496" s="251" t="s">
        <v>546</v>
      </c>
      <c r="E496" s="262"/>
      <c r="F496" s="262"/>
      <c r="G496" s="253">
        <v>42369</v>
      </c>
      <c r="H496" s="268">
        <v>1</v>
      </c>
      <c r="I496" s="265">
        <v>0.5</v>
      </c>
      <c r="J496" s="251" t="s">
        <v>662</v>
      </c>
      <c r="K496" s="269">
        <v>11227.49</v>
      </c>
      <c r="L496" s="270" t="s">
        <v>511</v>
      </c>
      <c r="M496" s="580">
        <f t="shared" si="10"/>
        <v>5613.7449999999999</v>
      </c>
    </row>
    <row r="497" spans="1:13" s="244" customFormat="1" ht="30">
      <c r="A497" s="251" t="s">
        <v>406</v>
      </c>
      <c r="C497" s="251" t="s">
        <v>416</v>
      </c>
      <c r="D497" s="251" t="s">
        <v>546</v>
      </c>
      <c r="E497" s="262"/>
      <c r="F497" s="262"/>
      <c r="G497" s="253">
        <v>42369</v>
      </c>
      <c r="H497" s="268">
        <v>3</v>
      </c>
      <c r="I497" s="265">
        <v>0.5</v>
      </c>
      <c r="J497" s="251" t="s">
        <v>663</v>
      </c>
      <c r="K497" s="269">
        <v>28870.69</v>
      </c>
      <c r="L497" s="270" t="s">
        <v>511</v>
      </c>
      <c r="M497" s="580">
        <f t="shared" si="10"/>
        <v>14435.344999999999</v>
      </c>
    </row>
    <row r="498" spans="1:13" s="244" customFormat="1" ht="30">
      <c r="A498" s="251" t="s">
        <v>406</v>
      </c>
      <c r="C498" s="251" t="s">
        <v>416</v>
      </c>
      <c r="D498" s="251" t="s">
        <v>546</v>
      </c>
      <c r="E498" s="262"/>
      <c r="F498" s="262"/>
      <c r="G498" s="253">
        <v>42369</v>
      </c>
      <c r="H498" s="268">
        <v>2</v>
      </c>
      <c r="I498" s="265">
        <v>0.5</v>
      </c>
      <c r="J498" s="251" t="s">
        <v>664</v>
      </c>
      <c r="K498" s="269">
        <v>24860.87</v>
      </c>
      <c r="L498" s="270" t="s">
        <v>511</v>
      </c>
      <c r="M498" s="580">
        <f t="shared" si="10"/>
        <v>12430.434999999999</v>
      </c>
    </row>
    <row r="499" spans="1:13" s="244" customFormat="1" ht="45">
      <c r="A499" s="251" t="s">
        <v>406</v>
      </c>
      <c r="C499" s="251" t="s">
        <v>425</v>
      </c>
      <c r="D499" s="251" t="s">
        <v>429</v>
      </c>
      <c r="E499" s="262"/>
      <c r="F499" s="262"/>
      <c r="G499" s="253">
        <v>42369</v>
      </c>
      <c r="H499" s="268">
        <v>5</v>
      </c>
      <c r="I499" s="265">
        <v>1</v>
      </c>
      <c r="J499" s="251" t="s">
        <v>665</v>
      </c>
      <c r="K499" s="269">
        <v>158497.39799999999</v>
      </c>
      <c r="L499" s="270" t="s">
        <v>515</v>
      </c>
      <c r="M499" s="580">
        <f t="shared" si="10"/>
        <v>158497.39799999999</v>
      </c>
    </row>
    <row r="500" spans="1:13" s="244" customFormat="1" ht="45">
      <c r="A500" s="251" t="s">
        <v>406</v>
      </c>
      <c r="C500" s="251" t="s">
        <v>425</v>
      </c>
      <c r="D500" s="251" t="s">
        <v>666</v>
      </c>
      <c r="E500" s="262"/>
      <c r="F500" s="262"/>
      <c r="G500" s="253">
        <v>42369</v>
      </c>
      <c r="H500" s="268">
        <v>7000</v>
      </c>
      <c r="I500" s="265">
        <v>1</v>
      </c>
      <c r="J500" s="251" t="s">
        <v>667</v>
      </c>
      <c r="K500" s="269">
        <v>7573.3433000000005</v>
      </c>
      <c r="L500" s="270" t="s">
        <v>515</v>
      </c>
      <c r="M500" s="580">
        <f t="shared" si="10"/>
        <v>7573.3433000000005</v>
      </c>
    </row>
    <row r="501" spans="1:13" s="244" customFormat="1" ht="45">
      <c r="A501" s="251" t="s">
        <v>406</v>
      </c>
      <c r="C501" s="251" t="s">
        <v>425</v>
      </c>
      <c r="D501" s="251" t="s">
        <v>432</v>
      </c>
      <c r="E501" s="262"/>
      <c r="F501" s="262"/>
      <c r="G501" s="253">
        <v>42369</v>
      </c>
      <c r="H501" s="268">
        <v>6080</v>
      </c>
      <c r="I501" s="265">
        <v>1</v>
      </c>
      <c r="J501" s="251" t="s">
        <v>668</v>
      </c>
      <c r="K501" s="269">
        <v>9260.0267000000003</v>
      </c>
      <c r="L501" s="270" t="s">
        <v>515</v>
      </c>
      <c r="M501" s="580">
        <f t="shared" si="10"/>
        <v>9260.0267000000003</v>
      </c>
    </row>
    <row r="502" spans="1:13" s="244" customFormat="1" ht="45">
      <c r="A502" s="251" t="s">
        <v>406</v>
      </c>
      <c r="C502" s="251" t="s">
        <v>425</v>
      </c>
      <c r="D502" s="251" t="s">
        <v>477</v>
      </c>
      <c r="E502" s="262"/>
      <c r="F502" s="262"/>
      <c r="G502" s="253">
        <v>42369</v>
      </c>
      <c r="H502" s="268">
        <v>1000</v>
      </c>
      <c r="I502" s="265">
        <v>1</v>
      </c>
      <c r="J502" s="251" t="s">
        <v>669</v>
      </c>
      <c r="K502" s="269">
        <v>13334.5964</v>
      </c>
      <c r="L502" s="270" t="s">
        <v>515</v>
      </c>
      <c r="M502" s="580">
        <f t="shared" si="10"/>
        <v>13334.5964</v>
      </c>
    </row>
    <row r="503" spans="1:13" s="244" customFormat="1" ht="45">
      <c r="A503" s="251" t="s">
        <v>406</v>
      </c>
      <c r="C503" s="251" t="s">
        <v>425</v>
      </c>
      <c r="D503" s="251" t="s">
        <v>429</v>
      </c>
      <c r="E503" s="262"/>
      <c r="F503" s="262"/>
      <c r="G503" s="253">
        <v>42369</v>
      </c>
      <c r="H503" s="268">
        <v>8</v>
      </c>
      <c r="I503" s="265">
        <v>1</v>
      </c>
      <c r="J503" s="251" t="s">
        <v>670</v>
      </c>
      <c r="K503" s="269">
        <v>179494.7463</v>
      </c>
      <c r="L503" s="270" t="s">
        <v>511</v>
      </c>
      <c r="M503" s="580">
        <f t="shared" si="10"/>
        <v>179494.7463</v>
      </c>
    </row>
    <row r="504" spans="1:13" s="244" customFormat="1" ht="45">
      <c r="A504" s="251" t="s">
        <v>406</v>
      </c>
      <c r="C504" s="251" t="s">
        <v>425</v>
      </c>
      <c r="D504" s="251" t="s">
        <v>671</v>
      </c>
      <c r="E504" s="262"/>
      <c r="F504" s="262"/>
      <c r="G504" s="253">
        <v>42369</v>
      </c>
      <c r="H504" s="268">
        <v>322156</v>
      </c>
      <c r="I504" s="265">
        <v>1</v>
      </c>
      <c r="J504" s="251" t="s">
        <v>672</v>
      </c>
      <c r="K504" s="269">
        <v>880648.46270000003</v>
      </c>
      <c r="L504" s="270" t="s">
        <v>511</v>
      </c>
      <c r="M504" s="580">
        <f t="shared" si="10"/>
        <v>880648.46270000003</v>
      </c>
    </row>
    <row r="505" spans="1:13" s="244" customFormat="1" ht="45">
      <c r="A505" s="251" t="s">
        <v>406</v>
      </c>
      <c r="C505" s="251" t="s">
        <v>425</v>
      </c>
      <c r="D505" s="251" t="s">
        <v>673</v>
      </c>
      <c r="E505" s="262"/>
      <c r="F505" s="262"/>
      <c r="G505" s="253">
        <v>42369</v>
      </c>
      <c r="H505" s="268">
        <v>6570</v>
      </c>
      <c r="I505" s="265">
        <v>1</v>
      </c>
      <c r="J505" s="251" t="s">
        <v>674</v>
      </c>
      <c r="K505" s="269">
        <v>18663.2107</v>
      </c>
      <c r="L505" s="270" t="s">
        <v>511</v>
      </c>
      <c r="M505" s="580">
        <f t="shared" si="10"/>
        <v>18663.2107</v>
      </c>
    </row>
    <row r="506" spans="1:13" s="244" customFormat="1" ht="45">
      <c r="A506" s="251" t="s">
        <v>406</v>
      </c>
      <c r="C506" s="251" t="s">
        <v>425</v>
      </c>
      <c r="D506" s="251" t="s">
        <v>429</v>
      </c>
      <c r="E506" s="262"/>
      <c r="F506" s="262"/>
      <c r="G506" s="253">
        <v>42369</v>
      </c>
      <c r="H506" s="268">
        <v>8</v>
      </c>
      <c r="I506" s="265">
        <v>1</v>
      </c>
      <c r="J506" s="251" t="s">
        <v>675</v>
      </c>
      <c r="K506" s="269">
        <v>557501.51190000004</v>
      </c>
      <c r="L506" s="270" t="s">
        <v>511</v>
      </c>
      <c r="M506" s="580">
        <f t="shared" si="10"/>
        <v>557501.51190000004</v>
      </c>
    </row>
    <row r="507" spans="1:13" s="244" customFormat="1" ht="45">
      <c r="A507" s="251" t="s">
        <v>406</v>
      </c>
      <c r="C507" s="251" t="s">
        <v>425</v>
      </c>
      <c r="D507" s="251" t="s">
        <v>666</v>
      </c>
      <c r="E507" s="262"/>
      <c r="F507" s="262"/>
      <c r="G507" s="253">
        <v>42369</v>
      </c>
      <c r="H507" s="268">
        <v>6004</v>
      </c>
      <c r="I507" s="265">
        <v>1</v>
      </c>
      <c r="J507" s="251" t="s">
        <v>667</v>
      </c>
      <c r="K507" s="269">
        <v>6914.2735000000002</v>
      </c>
      <c r="L507" s="270" t="s">
        <v>511</v>
      </c>
      <c r="M507" s="580">
        <f t="shared" si="10"/>
        <v>6914.2735000000002</v>
      </c>
    </row>
    <row r="508" spans="1:13" s="244" customFormat="1" ht="45">
      <c r="A508" s="251" t="s">
        <v>406</v>
      </c>
      <c r="C508" s="251" t="s">
        <v>425</v>
      </c>
      <c r="D508" s="251" t="s">
        <v>442</v>
      </c>
      <c r="E508" s="262"/>
      <c r="F508" s="262"/>
      <c r="G508" s="253">
        <v>42369</v>
      </c>
      <c r="H508" s="268">
        <v>24585</v>
      </c>
      <c r="I508" s="265">
        <v>1</v>
      </c>
      <c r="J508" s="251" t="s">
        <v>676</v>
      </c>
      <c r="K508" s="269">
        <v>56692.8992</v>
      </c>
      <c r="L508" s="270" t="s">
        <v>511</v>
      </c>
      <c r="M508" s="580">
        <f t="shared" si="10"/>
        <v>56692.8992</v>
      </c>
    </row>
    <row r="509" spans="1:13" s="244" customFormat="1" ht="45">
      <c r="A509" s="251" t="s">
        <v>406</v>
      </c>
      <c r="C509" s="251" t="s">
        <v>425</v>
      </c>
      <c r="D509" s="251" t="s">
        <v>432</v>
      </c>
      <c r="E509" s="262"/>
      <c r="F509" s="262"/>
      <c r="G509" s="253">
        <v>42369</v>
      </c>
      <c r="H509" s="268">
        <v>110</v>
      </c>
      <c r="I509" s="265">
        <v>1</v>
      </c>
      <c r="J509" s="251" t="s">
        <v>668</v>
      </c>
      <c r="K509" s="269">
        <v>183.18799999999999</v>
      </c>
      <c r="L509" s="270" t="s">
        <v>511</v>
      </c>
      <c r="M509" s="580">
        <f t="shared" si="10"/>
        <v>183.18799999999999</v>
      </c>
    </row>
    <row r="510" spans="1:13" s="244" customFormat="1" ht="45">
      <c r="A510" s="251" t="s">
        <v>406</v>
      </c>
      <c r="C510" s="251" t="s">
        <v>425</v>
      </c>
      <c r="D510" s="251" t="s">
        <v>431</v>
      </c>
      <c r="E510" s="262"/>
      <c r="F510" s="262"/>
      <c r="G510" s="253">
        <v>42369</v>
      </c>
      <c r="H510" s="268">
        <v>3899</v>
      </c>
      <c r="I510" s="265">
        <v>1</v>
      </c>
      <c r="J510" s="251" t="s">
        <v>677</v>
      </c>
      <c r="K510" s="269">
        <v>4976.7191000000003</v>
      </c>
      <c r="L510" s="270" t="s">
        <v>511</v>
      </c>
      <c r="M510" s="580">
        <f t="shared" si="10"/>
        <v>4976.7191000000003</v>
      </c>
    </row>
    <row r="511" spans="1:13" s="244" customFormat="1" ht="45">
      <c r="A511" s="251" t="s">
        <v>406</v>
      </c>
      <c r="C511" s="251" t="s">
        <v>425</v>
      </c>
      <c r="D511" s="251" t="s">
        <v>477</v>
      </c>
      <c r="E511" s="262"/>
      <c r="F511" s="262"/>
      <c r="G511" s="253">
        <v>42369</v>
      </c>
      <c r="H511" s="271">
        <v>240000</v>
      </c>
      <c r="I511" s="265">
        <v>1</v>
      </c>
      <c r="J511" s="251" t="s">
        <v>678</v>
      </c>
      <c r="K511" s="269">
        <v>1181655.7960000001</v>
      </c>
      <c r="L511" s="270" t="s">
        <v>511</v>
      </c>
      <c r="M511" s="580">
        <f t="shared" si="10"/>
        <v>1181655.7960000001</v>
      </c>
    </row>
    <row r="512" spans="1:13" s="244" customFormat="1" ht="45">
      <c r="A512" s="251" t="s">
        <v>406</v>
      </c>
      <c r="C512" s="251" t="s">
        <v>425</v>
      </c>
      <c r="D512" s="251" t="s">
        <v>477</v>
      </c>
      <c r="E512" s="262"/>
      <c r="F512" s="262"/>
      <c r="G512" s="253">
        <v>42369</v>
      </c>
      <c r="H512" s="268">
        <v>227276</v>
      </c>
      <c r="I512" s="265">
        <v>1</v>
      </c>
      <c r="J512" s="251" t="s">
        <v>679</v>
      </c>
      <c r="K512" s="269">
        <v>1185102.5998</v>
      </c>
      <c r="L512" s="270" t="s">
        <v>511</v>
      </c>
      <c r="M512" s="580">
        <f t="shared" si="10"/>
        <v>1185102.5998</v>
      </c>
    </row>
    <row r="513" spans="1:13" s="244" customFormat="1" ht="45">
      <c r="A513" s="251" t="s">
        <v>406</v>
      </c>
      <c r="C513" s="251" t="s">
        <v>425</v>
      </c>
      <c r="D513" s="251" t="s">
        <v>680</v>
      </c>
      <c r="E513" s="262"/>
      <c r="F513" s="262"/>
      <c r="G513" s="253">
        <v>42369</v>
      </c>
      <c r="H513" s="268">
        <v>30000</v>
      </c>
      <c r="I513" s="265">
        <v>1</v>
      </c>
      <c r="J513" s="251" t="s">
        <v>681</v>
      </c>
      <c r="K513" s="269">
        <v>50543.480300000003</v>
      </c>
      <c r="L513" s="270" t="s">
        <v>511</v>
      </c>
      <c r="M513" s="580">
        <f t="shared" si="10"/>
        <v>50543.480300000003</v>
      </c>
    </row>
    <row r="514" spans="1:13" s="244" customFormat="1" ht="45">
      <c r="A514" s="251" t="s">
        <v>406</v>
      </c>
      <c r="C514" s="251" t="s">
        <v>425</v>
      </c>
      <c r="D514" s="251" t="s">
        <v>680</v>
      </c>
      <c r="E514" s="262"/>
      <c r="F514" s="262"/>
      <c r="G514" s="253">
        <v>42369</v>
      </c>
      <c r="H514" s="268">
        <v>2800</v>
      </c>
      <c r="I514" s="265">
        <v>1</v>
      </c>
      <c r="J514" s="251" t="s">
        <v>682</v>
      </c>
      <c r="K514" s="269">
        <v>5579.0155000000004</v>
      </c>
      <c r="L514" s="270" t="s">
        <v>511</v>
      </c>
      <c r="M514" s="580">
        <f t="shared" si="10"/>
        <v>5579.0155000000004</v>
      </c>
    </row>
    <row r="515" spans="1:13" s="244" customFormat="1" ht="45">
      <c r="A515" s="251" t="s">
        <v>406</v>
      </c>
      <c r="C515" s="251" t="s">
        <v>425</v>
      </c>
      <c r="D515" s="251" t="s">
        <v>680</v>
      </c>
      <c r="E515" s="262"/>
      <c r="F515" s="262"/>
      <c r="G515" s="253">
        <v>42369</v>
      </c>
      <c r="H515" s="268">
        <v>50000</v>
      </c>
      <c r="I515" s="265">
        <v>1</v>
      </c>
      <c r="J515" s="251" t="s">
        <v>683</v>
      </c>
      <c r="K515" s="269">
        <v>42119.584999999999</v>
      </c>
      <c r="L515" s="270" t="s">
        <v>511</v>
      </c>
      <c r="M515" s="580">
        <f t="shared" si="10"/>
        <v>42119.584999999999</v>
      </c>
    </row>
    <row r="516" spans="1:13" s="244" customFormat="1" ht="45">
      <c r="A516" s="251" t="s">
        <v>406</v>
      </c>
      <c r="C516" s="251" t="s">
        <v>425</v>
      </c>
      <c r="D516" s="251" t="s">
        <v>666</v>
      </c>
      <c r="E516" s="262"/>
      <c r="F516" s="262"/>
      <c r="G516" s="253">
        <v>42369</v>
      </c>
      <c r="H516" s="268">
        <v>7575</v>
      </c>
      <c r="I516" s="265">
        <v>1</v>
      </c>
      <c r="J516" s="251" t="s">
        <v>684</v>
      </c>
      <c r="K516" s="269">
        <v>8391.6025000000009</v>
      </c>
      <c r="L516" s="270" t="s">
        <v>511</v>
      </c>
      <c r="M516" s="580">
        <f t="shared" si="10"/>
        <v>8391.6025000000009</v>
      </c>
    </row>
    <row r="517" spans="1:13" s="244" customFormat="1" ht="45">
      <c r="A517" s="251" t="s">
        <v>406</v>
      </c>
      <c r="C517" s="251" t="s">
        <v>425</v>
      </c>
      <c r="D517" s="251" t="s">
        <v>666</v>
      </c>
      <c r="E517" s="262"/>
      <c r="F517" s="262"/>
      <c r="G517" s="253">
        <v>42369</v>
      </c>
      <c r="H517" s="268">
        <v>22725</v>
      </c>
      <c r="I517" s="265">
        <v>1</v>
      </c>
      <c r="J517" s="251" t="s">
        <v>685</v>
      </c>
      <c r="K517" s="269">
        <v>25174.807499999999</v>
      </c>
      <c r="L517" s="270" t="s">
        <v>511</v>
      </c>
      <c r="M517" s="580">
        <f t="shared" si="10"/>
        <v>25174.807499999999</v>
      </c>
    </row>
    <row r="518" spans="1:13" s="244" customFormat="1" ht="45">
      <c r="A518" s="251" t="s">
        <v>406</v>
      </c>
      <c r="C518" s="251" t="s">
        <v>425</v>
      </c>
      <c r="D518" s="251" t="s">
        <v>432</v>
      </c>
      <c r="E518" s="262"/>
      <c r="F518" s="262"/>
      <c r="G518" s="253">
        <v>42369</v>
      </c>
      <c r="H518" s="268">
        <v>100000</v>
      </c>
      <c r="I518" s="265">
        <v>1</v>
      </c>
      <c r="J518" s="251" t="s">
        <v>686</v>
      </c>
      <c r="K518" s="269">
        <v>188480.25390000001</v>
      </c>
      <c r="L518" s="270" t="s">
        <v>511</v>
      </c>
      <c r="M518" s="580">
        <f t="shared" si="10"/>
        <v>188480.25390000001</v>
      </c>
    </row>
    <row r="519" spans="1:13" s="244" customFormat="1" ht="45">
      <c r="A519" s="251" t="s">
        <v>406</v>
      </c>
      <c r="C519" s="251" t="s">
        <v>425</v>
      </c>
      <c r="D519" s="251" t="s">
        <v>442</v>
      </c>
      <c r="E519" s="262"/>
      <c r="F519" s="262"/>
      <c r="G519" s="253">
        <v>42369</v>
      </c>
      <c r="H519" s="268">
        <v>420000</v>
      </c>
      <c r="I519" s="265">
        <v>1</v>
      </c>
      <c r="J519" s="251" t="s">
        <v>687</v>
      </c>
      <c r="K519" s="269">
        <v>1017793.3712000001</v>
      </c>
      <c r="L519" s="270" t="s">
        <v>511</v>
      </c>
      <c r="M519" s="580">
        <f t="shared" si="10"/>
        <v>1017793.3712000001</v>
      </c>
    </row>
    <row r="520" spans="1:13" s="244" customFormat="1" ht="45">
      <c r="A520" s="251" t="s">
        <v>406</v>
      </c>
      <c r="C520" s="251" t="s">
        <v>425</v>
      </c>
      <c r="D520" s="251" t="s">
        <v>688</v>
      </c>
      <c r="E520" s="262"/>
      <c r="F520" s="262"/>
      <c r="G520" s="253">
        <v>42369</v>
      </c>
      <c r="H520" s="268">
        <v>120000</v>
      </c>
      <c r="I520" s="265">
        <v>1</v>
      </c>
      <c r="J520" s="251" t="s">
        <v>689</v>
      </c>
      <c r="K520" s="269">
        <v>268642.05989999999</v>
      </c>
      <c r="L520" s="270" t="s">
        <v>511</v>
      </c>
      <c r="M520" s="580">
        <f t="shared" si="10"/>
        <v>268642.05989999999</v>
      </c>
    </row>
    <row r="521" spans="1:13" s="244" customFormat="1" ht="45">
      <c r="A521" s="251" t="s">
        <v>406</v>
      </c>
      <c r="C521" s="251" t="s">
        <v>410</v>
      </c>
      <c r="D521" s="251" t="s">
        <v>469</v>
      </c>
      <c r="E521" s="262"/>
      <c r="F521" s="262"/>
      <c r="G521" s="253">
        <v>42338</v>
      </c>
      <c r="H521" s="268">
        <v>1</v>
      </c>
      <c r="I521" s="265">
        <v>1</v>
      </c>
      <c r="J521" s="251" t="s">
        <v>690</v>
      </c>
      <c r="K521" s="269">
        <v>52516.19</v>
      </c>
      <c r="L521" s="270" t="s">
        <v>691</v>
      </c>
      <c r="M521" s="580">
        <f t="shared" si="10"/>
        <v>52516.19</v>
      </c>
    </row>
    <row r="522" spans="1:13" s="244" customFormat="1" ht="45">
      <c r="A522" s="251" t="s">
        <v>406</v>
      </c>
      <c r="C522" s="251" t="s">
        <v>410</v>
      </c>
      <c r="D522" s="251" t="s">
        <v>473</v>
      </c>
      <c r="E522" s="262"/>
      <c r="F522" s="262"/>
      <c r="G522" s="253">
        <v>42216</v>
      </c>
      <c r="H522" s="271">
        <v>40520</v>
      </c>
      <c r="I522" s="265">
        <v>0.5</v>
      </c>
      <c r="J522" s="251" t="s">
        <v>692</v>
      </c>
      <c r="K522" s="269">
        <v>220748.76</v>
      </c>
      <c r="L522" s="270" t="s">
        <v>693</v>
      </c>
      <c r="M522" s="580">
        <f t="shared" si="10"/>
        <v>110374.38</v>
      </c>
    </row>
    <row r="523" spans="1:13" s="244" customFormat="1" ht="30">
      <c r="A523" s="251" t="s">
        <v>406</v>
      </c>
      <c r="C523" s="251" t="s">
        <v>410</v>
      </c>
      <c r="D523" s="251" t="s">
        <v>473</v>
      </c>
      <c r="E523" s="262"/>
      <c r="F523" s="262"/>
      <c r="G523" s="253">
        <v>42216</v>
      </c>
      <c r="H523" s="268">
        <v>0</v>
      </c>
      <c r="I523" s="265">
        <v>1</v>
      </c>
      <c r="J523" s="251" t="s">
        <v>694</v>
      </c>
      <c r="K523" s="269">
        <v>6646.55</v>
      </c>
      <c r="L523" s="270" t="s">
        <v>695</v>
      </c>
      <c r="M523" s="580">
        <f t="shared" si="10"/>
        <v>6646.55</v>
      </c>
    </row>
    <row r="524" spans="1:13" s="244" customFormat="1" ht="30">
      <c r="A524" s="251" t="s">
        <v>406</v>
      </c>
      <c r="C524" s="251" t="s">
        <v>410</v>
      </c>
      <c r="D524" s="251" t="s">
        <v>473</v>
      </c>
      <c r="E524" s="262"/>
      <c r="F524" s="262"/>
      <c r="G524" s="253">
        <v>42216</v>
      </c>
      <c r="H524" s="268">
        <v>0</v>
      </c>
      <c r="I524" s="265">
        <v>0.5</v>
      </c>
      <c r="J524" s="251" t="s">
        <v>696</v>
      </c>
      <c r="K524" s="269">
        <v>20642.09</v>
      </c>
      <c r="L524" s="270" t="s">
        <v>697</v>
      </c>
      <c r="M524" s="580">
        <f t="shared" si="10"/>
        <v>10321.045</v>
      </c>
    </row>
    <row r="525" spans="1:13" s="244" customFormat="1" ht="30">
      <c r="A525" s="251" t="s">
        <v>406</v>
      </c>
      <c r="C525" s="251" t="s">
        <v>410</v>
      </c>
      <c r="D525" s="251" t="s">
        <v>473</v>
      </c>
      <c r="E525" s="262"/>
      <c r="F525" s="262"/>
      <c r="G525" s="253">
        <v>42216</v>
      </c>
      <c r="H525" s="268">
        <v>0</v>
      </c>
      <c r="I525" s="265">
        <v>0.5</v>
      </c>
      <c r="J525" s="251" t="s">
        <v>698</v>
      </c>
      <c r="K525" s="269">
        <v>71905</v>
      </c>
      <c r="L525" s="270" t="s">
        <v>699</v>
      </c>
      <c r="M525" s="580">
        <f t="shared" si="10"/>
        <v>35952.5</v>
      </c>
    </row>
    <row r="526" spans="1:13" s="244" customFormat="1" ht="45">
      <c r="A526" s="251" t="s">
        <v>406</v>
      </c>
      <c r="C526" s="251" t="s">
        <v>425</v>
      </c>
      <c r="D526" s="251" t="s">
        <v>700</v>
      </c>
      <c r="E526" s="262"/>
      <c r="F526" s="262"/>
      <c r="G526" s="253">
        <v>42094</v>
      </c>
      <c r="H526" s="268">
        <v>-1</v>
      </c>
      <c r="I526" s="265">
        <v>0.5</v>
      </c>
      <c r="J526" s="251" t="s">
        <v>701</v>
      </c>
      <c r="K526" s="269">
        <v>-240387.65</v>
      </c>
      <c r="L526" s="270" t="s">
        <v>702</v>
      </c>
      <c r="M526" s="580">
        <f t="shared" si="10"/>
        <v>-120193.825</v>
      </c>
    </row>
    <row r="527" spans="1:13" s="244" customFormat="1" ht="30.75" thickBot="1">
      <c r="A527" s="257" t="s">
        <v>406</v>
      </c>
      <c r="B527" s="596"/>
      <c r="C527" s="257" t="s">
        <v>410</v>
      </c>
      <c r="D527" s="257" t="s">
        <v>473</v>
      </c>
      <c r="E527" s="597"/>
      <c r="F527" s="597"/>
      <c r="G527" s="259">
        <v>42063</v>
      </c>
      <c r="H527" s="272">
        <v>0</v>
      </c>
      <c r="I527" s="273">
        <v>0.5</v>
      </c>
      <c r="J527" s="257" t="s">
        <v>703</v>
      </c>
      <c r="K527" s="274">
        <v>51617.09</v>
      </c>
      <c r="L527" s="275" t="s">
        <v>704</v>
      </c>
      <c r="M527" s="591">
        <f t="shared" si="10"/>
        <v>25808.544999999998</v>
      </c>
    </row>
    <row r="528" spans="1:13" s="244" customFormat="1" ht="60">
      <c r="A528" s="276" t="s">
        <v>406</v>
      </c>
      <c r="B528" s="277">
        <v>353</v>
      </c>
      <c r="C528" s="276" t="s">
        <v>410</v>
      </c>
      <c r="D528" s="276" t="s">
        <v>473</v>
      </c>
      <c r="E528" s="277">
        <v>3530100</v>
      </c>
      <c r="F528" s="277">
        <v>14905</v>
      </c>
      <c r="G528" s="278">
        <v>42735</v>
      </c>
      <c r="H528" s="277">
        <v>1</v>
      </c>
      <c r="I528" s="276">
        <v>0.2857142857142857</v>
      </c>
      <c r="J528" s="276" t="s">
        <v>705</v>
      </c>
      <c r="K528" s="279">
        <v>47042.400000000001</v>
      </c>
      <c r="L528" s="280" t="s">
        <v>706</v>
      </c>
      <c r="M528" s="580">
        <f>K528*I528</f>
        <v>13440.685714285713</v>
      </c>
    </row>
    <row r="529" spans="1:13" s="244" customFormat="1" ht="30">
      <c r="A529" s="276" t="s">
        <v>406</v>
      </c>
      <c r="B529" s="277">
        <v>353</v>
      </c>
      <c r="C529" s="276" t="s">
        <v>410</v>
      </c>
      <c r="D529" s="276" t="s">
        <v>473</v>
      </c>
      <c r="E529" s="277">
        <v>3530100</v>
      </c>
      <c r="F529" s="277">
        <v>14902</v>
      </c>
      <c r="G529" s="278">
        <v>42735</v>
      </c>
      <c r="H529" s="277">
        <v>1</v>
      </c>
      <c r="I529" s="276">
        <v>0.2857142857142857</v>
      </c>
      <c r="J529" s="276" t="s">
        <v>707</v>
      </c>
      <c r="K529" s="279">
        <v>3577</v>
      </c>
      <c r="L529" s="280" t="s">
        <v>708</v>
      </c>
      <c r="M529" s="580">
        <f>K529*I529</f>
        <v>1022</v>
      </c>
    </row>
    <row r="530" spans="1:13" s="244" customFormat="1" ht="30">
      <c r="A530" s="276" t="s">
        <v>406</v>
      </c>
      <c r="B530" s="277">
        <v>353</v>
      </c>
      <c r="C530" s="276" t="s">
        <v>410</v>
      </c>
      <c r="D530" s="276" t="s">
        <v>473</v>
      </c>
      <c r="E530" s="277">
        <v>3530100</v>
      </c>
      <c r="F530" s="277">
        <v>14859</v>
      </c>
      <c r="G530" s="278">
        <v>42674</v>
      </c>
      <c r="H530" s="277">
        <v>1</v>
      </c>
      <c r="I530" s="276">
        <v>7.5499999999999998E-2</v>
      </c>
      <c r="J530" s="276" t="s">
        <v>709</v>
      </c>
      <c r="K530" s="279">
        <v>2506.64</v>
      </c>
      <c r="L530" s="280" t="s">
        <v>710</v>
      </c>
      <c r="M530" s="580">
        <f t="shared" ref="M530:M562" si="11">K530*I530</f>
        <v>189.25131999999999</v>
      </c>
    </row>
    <row r="531" spans="1:13" s="244" customFormat="1" ht="45">
      <c r="A531" s="276" t="s">
        <v>406</v>
      </c>
      <c r="B531" s="277">
        <v>353</v>
      </c>
      <c r="C531" s="276" t="s">
        <v>410</v>
      </c>
      <c r="D531" s="276" t="s">
        <v>473</v>
      </c>
      <c r="E531" s="277">
        <v>3530100</v>
      </c>
      <c r="F531" s="277">
        <v>14858</v>
      </c>
      <c r="G531" s="278">
        <v>42674</v>
      </c>
      <c r="H531" s="277">
        <v>1</v>
      </c>
      <c r="I531" s="276">
        <v>7.5499999999999998E-2</v>
      </c>
      <c r="J531" s="276" t="s">
        <v>711</v>
      </c>
      <c r="K531" s="279">
        <v>26673.02</v>
      </c>
      <c r="L531" s="280" t="s">
        <v>712</v>
      </c>
      <c r="M531" s="580">
        <f t="shared" si="11"/>
        <v>2013.8130100000001</v>
      </c>
    </row>
    <row r="532" spans="1:13" s="244" customFormat="1" ht="45">
      <c r="A532" s="276" t="s">
        <v>406</v>
      </c>
      <c r="B532" s="277">
        <v>353</v>
      </c>
      <c r="C532" s="276" t="s">
        <v>410</v>
      </c>
      <c r="D532" s="276" t="s">
        <v>473</v>
      </c>
      <c r="E532" s="277">
        <v>3530100</v>
      </c>
      <c r="F532" s="277">
        <v>14857</v>
      </c>
      <c r="G532" s="278">
        <v>42674</v>
      </c>
      <c r="H532" s="277">
        <v>1</v>
      </c>
      <c r="I532" s="276">
        <v>7.5499999999999998E-2</v>
      </c>
      <c r="J532" s="276" t="s">
        <v>713</v>
      </c>
      <c r="K532" s="279">
        <v>41115.68</v>
      </c>
      <c r="L532" s="280" t="s">
        <v>714</v>
      </c>
      <c r="M532" s="580">
        <f t="shared" si="11"/>
        <v>3104.2338399999999</v>
      </c>
    </row>
    <row r="533" spans="1:13" s="244" customFormat="1" ht="45">
      <c r="A533" s="276" t="s">
        <v>406</v>
      </c>
      <c r="B533" s="277">
        <v>353</v>
      </c>
      <c r="C533" s="276" t="s">
        <v>410</v>
      </c>
      <c r="D533" s="276" t="s">
        <v>473</v>
      </c>
      <c r="E533" s="277">
        <v>3530100</v>
      </c>
      <c r="F533" s="277">
        <v>14856</v>
      </c>
      <c r="G533" s="278">
        <v>42674</v>
      </c>
      <c r="H533" s="277">
        <v>1</v>
      </c>
      <c r="I533" s="276">
        <v>7.5499999999999998E-2</v>
      </c>
      <c r="J533" s="276" t="s">
        <v>715</v>
      </c>
      <c r="K533" s="279">
        <v>8587.39</v>
      </c>
      <c r="L533" s="280" t="s">
        <v>716</v>
      </c>
      <c r="M533" s="580">
        <f t="shared" si="11"/>
        <v>648.34794499999998</v>
      </c>
    </row>
    <row r="534" spans="1:13" s="244" customFormat="1" ht="45">
      <c r="A534" s="276" t="s">
        <v>406</v>
      </c>
      <c r="B534" s="277">
        <v>353</v>
      </c>
      <c r="C534" s="276" t="s">
        <v>410</v>
      </c>
      <c r="D534" s="276" t="s">
        <v>473</v>
      </c>
      <c r="E534" s="277">
        <v>3530100</v>
      </c>
      <c r="F534" s="277">
        <v>14855</v>
      </c>
      <c r="G534" s="278">
        <v>42674</v>
      </c>
      <c r="H534" s="277">
        <v>1</v>
      </c>
      <c r="I534" s="276">
        <v>7.5499999999999998E-2</v>
      </c>
      <c r="J534" s="276" t="s">
        <v>717</v>
      </c>
      <c r="K534" s="279">
        <v>4901.76</v>
      </c>
      <c r="L534" s="280" t="s">
        <v>718</v>
      </c>
      <c r="M534" s="580">
        <f t="shared" si="11"/>
        <v>370.08287999999999</v>
      </c>
    </row>
    <row r="535" spans="1:13" s="244" customFormat="1" ht="30">
      <c r="A535" s="276" t="s">
        <v>406</v>
      </c>
      <c r="B535" s="277">
        <v>353</v>
      </c>
      <c r="C535" s="276" t="s">
        <v>410</v>
      </c>
      <c r="D535" s="276" t="s">
        <v>473</v>
      </c>
      <c r="E535" s="277">
        <v>3530100</v>
      </c>
      <c r="F535" s="277">
        <v>14854</v>
      </c>
      <c r="G535" s="278">
        <v>42674</v>
      </c>
      <c r="H535" s="277">
        <v>1</v>
      </c>
      <c r="I535" s="276">
        <v>7.5499999999999998E-2</v>
      </c>
      <c r="J535" s="276" t="s">
        <v>719</v>
      </c>
      <c r="K535" s="279">
        <v>9533.92</v>
      </c>
      <c r="L535" s="280" t="s">
        <v>720</v>
      </c>
      <c r="M535" s="580">
        <f t="shared" si="11"/>
        <v>719.81096000000002</v>
      </c>
    </row>
    <row r="536" spans="1:13" s="244" customFormat="1" ht="45">
      <c r="A536" s="276" t="s">
        <v>406</v>
      </c>
      <c r="B536" s="277">
        <v>350</v>
      </c>
      <c r="C536" s="276" t="s">
        <v>407</v>
      </c>
      <c r="D536" s="276" t="s">
        <v>721</v>
      </c>
      <c r="E536" s="277">
        <v>3500016</v>
      </c>
      <c r="F536" s="277">
        <v>14851</v>
      </c>
      <c r="G536" s="278">
        <v>42674</v>
      </c>
      <c r="H536" s="277">
        <v>1</v>
      </c>
      <c r="I536" s="276">
        <v>7.5499999999999998E-2</v>
      </c>
      <c r="J536" s="276" t="s">
        <v>722</v>
      </c>
      <c r="K536" s="279">
        <v>29746.23</v>
      </c>
      <c r="L536" s="280" t="s">
        <v>723</v>
      </c>
      <c r="M536" s="580">
        <f t="shared" si="11"/>
        <v>2245.840365</v>
      </c>
    </row>
    <row r="537" spans="1:13" s="244" customFormat="1" ht="30">
      <c r="A537" s="276" t="s">
        <v>406</v>
      </c>
      <c r="B537" s="277">
        <v>355</v>
      </c>
      <c r="C537" s="276" t="s">
        <v>416</v>
      </c>
      <c r="D537" s="276" t="s">
        <v>546</v>
      </c>
      <c r="E537" s="277">
        <v>3550059</v>
      </c>
      <c r="F537" s="277">
        <v>14826</v>
      </c>
      <c r="G537" s="278">
        <v>42551</v>
      </c>
      <c r="H537" s="277">
        <v>1</v>
      </c>
      <c r="I537" s="276">
        <v>1</v>
      </c>
      <c r="J537" s="276" t="s">
        <v>724</v>
      </c>
      <c r="K537" s="279">
        <v>52479.7</v>
      </c>
      <c r="L537" s="280" t="s">
        <v>512</v>
      </c>
      <c r="M537" s="580">
        <f t="shared" si="11"/>
        <v>52479.7</v>
      </c>
    </row>
    <row r="538" spans="1:13" s="244" customFormat="1" ht="30">
      <c r="A538" s="276" t="s">
        <v>406</v>
      </c>
      <c r="B538" s="277">
        <v>355</v>
      </c>
      <c r="C538" s="276" t="s">
        <v>416</v>
      </c>
      <c r="D538" s="276" t="s">
        <v>546</v>
      </c>
      <c r="E538" s="277">
        <v>3550059</v>
      </c>
      <c r="F538" s="277">
        <v>14825</v>
      </c>
      <c r="G538" s="278">
        <v>42551</v>
      </c>
      <c r="H538" s="277">
        <v>1</v>
      </c>
      <c r="I538" s="276">
        <v>1</v>
      </c>
      <c r="J538" s="276" t="s">
        <v>724</v>
      </c>
      <c r="K538" s="279">
        <v>1284570.06</v>
      </c>
      <c r="L538" s="280" t="s">
        <v>511</v>
      </c>
      <c r="M538" s="580">
        <f t="shared" si="11"/>
        <v>1284570.06</v>
      </c>
    </row>
    <row r="539" spans="1:13" s="244" customFormat="1" ht="45">
      <c r="A539" s="276" t="s">
        <v>406</v>
      </c>
      <c r="B539" s="277">
        <v>356</v>
      </c>
      <c r="C539" s="276" t="s">
        <v>425</v>
      </c>
      <c r="D539" s="276" t="s">
        <v>477</v>
      </c>
      <c r="E539" s="277">
        <v>3560046</v>
      </c>
      <c r="F539" s="277">
        <v>14833</v>
      </c>
      <c r="G539" s="278">
        <v>42521</v>
      </c>
      <c r="H539" s="277">
        <v>16500</v>
      </c>
      <c r="I539" s="276">
        <v>0.5</v>
      </c>
      <c r="J539" s="276" t="s">
        <v>725</v>
      </c>
      <c r="K539" s="279">
        <v>30866.59</v>
      </c>
      <c r="L539" s="280" t="s">
        <v>726</v>
      </c>
      <c r="M539" s="580">
        <f t="shared" si="11"/>
        <v>15433.295</v>
      </c>
    </row>
    <row r="540" spans="1:13" s="244" customFormat="1" ht="30">
      <c r="A540" s="276" t="s">
        <v>406</v>
      </c>
      <c r="B540" s="277">
        <v>353</v>
      </c>
      <c r="C540" s="276" t="s">
        <v>410</v>
      </c>
      <c r="D540" s="276" t="s">
        <v>473</v>
      </c>
      <c r="E540" s="277">
        <v>3530100</v>
      </c>
      <c r="F540" s="277">
        <v>14805</v>
      </c>
      <c r="G540" s="278">
        <v>42521</v>
      </c>
      <c r="H540" s="277">
        <v>1</v>
      </c>
      <c r="I540" s="276">
        <v>7.5499999999999998E-2</v>
      </c>
      <c r="J540" s="276" t="s">
        <v>727</v>
      </c>
      <c r="K540" s="279">
        <v>1203.81</v>
      </c>
      <c r="L540" s="280" t="s">
        <v>728</v>
      </c>
      <c r="M540" s="580">
        <f t="shared" si="11"/>
        <v>90.887654999999995</v>
      </c>
    </row>
    <row r="541" spans="1:13" s="244" customFormat="1" ht="30">
      <c r="A541" s="276" t="s">
        <v>406</v>
      </c>
      <c r="B541" s="277">
        <v>353</v>
      </c>
      <c r="C541" s="276" t="s">
        <v>410</v>
      </c>
      <c r="D541" s="276" t="s">
        <v>469</v>
      </c>
      <c r="E541" s="277">
        <v>3530012</v>
      </c>
      <c r="F541" s="277">
        <v>14804</v>
      </c>
      <c r="G541" s="278">
        <v>42521</v>
      </c>
      <c r="H541" s="277">
        <v>1</v>
      </c>
      <c r="I541" s="276">
        <v>1</v>
      </c>
      <c r="J541" s="276" t="s">
        <v>729</v>
      </c>
      <c r="K541" s="279">
        <v>167941.21</v>
      </c>
      <c r="L541" s="280" t="s">
        <v>515</v>
      </c>
      <c r="M541" s="580">
        <f t="shared" si="11"/>
        <v>167941.21</v>
      </c>
    </row>
    <row r="542" spans="1:13" s="244" customFormat="1" ht="45">
      <c r="A542" s="276" t="s">
        <v>406</v>
      </c>
      <c r="B542" s="277">
        <v>353</v>
      </c>
      <c r="C542" s="276" t="s">
        <v>410</v>
      </c>
      <c r="D542" s="276" t="s">
        <v>473</v>
      </c>
      <c r="E542" s="277">
        <v>3530100</v>
      </c>
      <c r="F542" s="277">
        <v>14801</v>
      </c>
      <c r="G542" s="278">
        <v>42521</v>
      </c>
      <c r="H542" s="277">
        <v>1</v>
      </c>
      <c r="I542" s="276">
        <v>7.5499999999999998E-2</v>
      </c>
      <c r="J542" s="276" t="s">
        <v>730</v>
      </c>
      <c r="K542" s="279">
        <v>895.95</v>
      </c>
      <c r="L542" s="280" t="s">
        <v>731</v>
      </c>
      <c r="M542" s="580">
        <f t="shared" si="11"/>
        <v>67.644225000000006</v>
      </c>
    </row>
    <row r="543" spans="1:13" s="244" customFormat="1" ht="45">
      <c r="A543" s="276" t="s">
        <v>406</v>
      </c>
      <c r="B543" s="277">
        <v>353</v>
      </c>
      <c r="C543" s="276" t="s">
        <v>410</v>
      </c>
      <c r="D543" s="276" t="s">
        <v>473</v>
      </c>
      <c r="E543" s="277">
        <v>3530100</v>
      </c>
      <c r="F543" s="277">
        <v>14799</v>
      </c>
      <c r="G543" s="278">
        <v>42521</v>
      </c>
      <c r="H543" s="277">
        <v>1</v>
      </c>
      <c r="I543" s="276">
        <v>7.5499999999999998E-2</v>
      </c>
      <c r="J543" s="276" t="s">
        <v>732</v>
      </c>
      <c r="K543" s="279">
        <v>44798.18</v>
      </c>
      <c r="L543" s="280" t="s">
        <v>733</v>
      </c>
      <c r="M543" s="580">
        <f t="shared" si="11"/>
        <v>3382.2625899999998</v>
      </c>
    </row>
    <row r="544" spans="1:13" s="244" customFormat="1" ht="45">
      <c r="A544" s="276" t="s">
        <v>406</v>
      </c>
      <c r="B544" s="277">
        <v>353</v>
      </c>
      <c r="C544" s="276" t="s">
        <v>410</v>
      </c>
      <c r="D544" s="276" t="s">
        <v>473</v>
      </c>
      <c r="E544" s="277">
        <v>3530100</v>
      </c>
      <c r="F544" s="277">
        <v>14798</v>
      </c>
      <c r="G544" s="278">
        <v>42521</v>
      </c>
      <c r="H544" s="277">
        <v>1</v>
      </c>
      <c r="I544" s="276">
        <v>7.5499999999999998E-2</v>
      </c>
      <c r="J544" s="276" t="s">
        <v>734</v>
      </c>
      <c r="K544" s="279">
        <v>20531.09</v>
      </c>
      <c r="L544" s="280" t="s">
        <v>735</v>
      </c>
      <c r="M544" s="580">
        <f t="shared" si="11"/>
        <v>1550.097295</v>
      </c>
    </row>
    <row r="545" spans="1:13" s="244" customFormat="1" ht="45">
      <c r="A545" s="276" t="s">
        <v>406</v>
      </c>
      <c r="B545" s="277">
        <v>353</v>
      </c>
      <c r="C545" s="276" t="s">
        <v>410</v>
      </c>
      <c r="D545" s="276" t="s">
        <v>473</v>
      </c>
      <c r="E545" s="277">
        <v>3530100</v>
      </c>
      <c r="F545" s="277">
        <v>14795</v>
      </c>
      <c r="G545" s="278">
        <v>42521</v>
      </c>
      <c r="H545" s="277">
        <v>1</v>
      </c>
      <c r="I545" s="276">
        <v>7.5499999999999998E-2</v>
      </c>
      <c r="J545" s="276" t="s">
        <v>736</v>
      </c>
      <c r="K545" s="279">
        <v>18794.95</v>
      </c>
      <c r="L545" s="280" t="s">
        <v>737</v>
      </c>
      <c r="M545" s="580">
        <f t="shared" si="11"/>
        <v>1419.0187249999999</v>
      </c>
    </row>
    <row r="546" spans="1:13" s="244" customFormat="1" ht="45">
      <c r="A546" s="276" t="s">
        <v>406</v>
      </c>
      <c r="B546" s="277">
        <v>353</v>
      </c>
      <c r="C546" s="276" t="s">
        <v>410</v>
      </c>
      <c r="D546" s="276" t="s">
        <v>473</v>
      </c>
      <c r="E546" s="277">
        <v>3530100</v>
      </c>
      <c r="F546" s="277">
        <v>14794</v>
      </c>
      <c r="G546" s="278">
        <v>42521</v>
      </c>
      <c r="H546" s="277">
        <v>1</v>
      </c>
      <c r="I546" s="276">
        <v>0.2857142857142857</v>
      </c>
      <c r="J546" s="276" t="s">
        <v>738</v>
      </c>
      <c r="K546" s="279">
        <v>1278.6300000000001</v>
      </c>
      <c r="L546" s="280" t="s">
        <v>739</v>
      </c>
      <c r="M546" s="580">
        <f t="shared" si="11"/>
        <v>365.32285714285717</v>
      </c>
    </row>
    <row r="547" spans="1:13" s="244" customFormat="1" ht="30">
      <c r="A547" s="276" t="s">
        <v>406</v>
      </c>
      <c r="B547" s="277">
        <v>353</v>
      </c>
      <c r="C547" s="276" t="s">
        <v>410</v>
      </c>
      <c r="D547" s="276" t="s">
        <v>473</v>
      </c>
      <c r="E547" s="277">
        <v>3530100</v>
      </c>
      <c r="F547" s="277">
        <v>14793</v>
      </c>
      <c r="G547" s="278">
        <v>42521</v>
      </c>
      <c r="H547" s="277">
        <v>1</v>
      </c>
      <c r="I547" s="276">
        <v>7.5499999999999998E-2</v>
      </c>
      <c r="J547" s="276" t="s">
        <v>740</v>
      </c>
      <c r="K547" s="279">
        <v>136782.29</v>
      </c>
      <c r="L547" s="280" t="s">
        <v>741</v>
      </c>
      <c r="M547" s="580">
        <f t="shared" si="11"/>
        <v>10327.062895000001</v>
      </c>
    </row>
    <row r="548" spans="1:13" s="244" customFormat="1" ht="45">
      <c r="A548" s="276" t="s">
        <v>406</v>
      </c>
      <c r="B548" s="277">
        <v>353</v>
      </c>
      <c r="C548" s="276" t="s">
        <v>410</v>
      </c>
      <c r="D548" s="276" t="s">
        <v>473</v>
      </c>
      <c r="E548" s="277">
        <v>3530100</v>
      </c>
      <c r="F548" s="277">
        <v>14792</v>
      </c>
      <c r="G548" s="278">
        <v>42521</v>
      </c>
      <c r="H548" s="277">
        <v>1</v>
      </c>
      <c r="I548" s="276">
        <v>7.5499999999999998E-2</v>
      </c>
      <c r="J548" s="276" t="s">
        <v>742</v>
      </c>
      <c r="K548" s="279">
        <v>56314.57</v>
      </c>
      <c r="L548" s="280" t="s">
        <v>743</v>
      </c>
      <c r="M548" s="580">
        <f t="shared" si="11"/>
        <v>4251.750035</v>
      </c>
    </row>
    <row r="549" spans="1:13" s="244" customFormat="1" ht="45">
      <c r="A549" s="276" t="s">
        <v>406</v>
      </c>
      <c r="B549" s="277">
        <v>353</v>
      </c>
      <c r="C549" s="276" t="s">
        <v>410</v>
      </c>
      <c r="D549" s="276" t="s">
        <v>473</v>
      </c>
      <c r="E549" s="277">
        <v>3530100</v>
      </c>
      <c r="F549" s="277">
        <v>14791</v>
      </c>
      <c r="G549" s="278">
        <v>42521</v>
      </c>
      <c r="H549" s="277">
        <v>1</v>
      </c>
      <c r="I549" s="276">
        <v>7.5499999999999998E-2</v>
      </c>
      <c r="J549" s="276" t="s">
        <v>744</v>
      </c>
      <c r="K549" s="279">
        <v>154116.98000000001</v>
      </c>
      <c r="L549" s="280" t="s">
        <v>745</v>
      </c>
      <c r="M549" s="580">
        <f t="shared" si="11"/>
        <v>11635.831990000001</v>
      </c>
    </row>
    <row r="550" spans="1:13" s="244" customFormat="1" ht="45">
      <c r="A550" s="276" t="s">
        <v>406</v>
      </c>
      <c r="B550" s="277">
        <v>353</v>
      </c>
      <c r="C550" s="276" t="s">
        <v>410</v>
      </c>
      <c r="D550" s="276" t="s">
        <v>473</v>
      </c>
      <c r="E550" s="277">
        <v>3530100</v>
      </c>
      <c r="F550" s="277">
        <v>14789</v>
      </c>
      <c r="G550" s="278">
        <v>42521</v>
      </c>
      <c r="H550" s="277">
        <v>1</v>
      </c>
      <c r="I550" s="276">
        <v>7.5499999999999998E-2</v>
      </c>
      <c r="J550" s="276" t="s">
        <v>746</v>
      </c>
      <c r="K550" s="279">
        <v>7054.99</v>
      </c>
      <c r="L550" s="280" t="s">
        <v>747</v>
      </c>
      <c r="M550" s="580">
        <f t="shared" si="11"/>
        <v>532.65174500000001</v>
      </c>
    </row>
    <row r="551" spans="1:13" s="244" customFormat="1" ht="45">
      <c r="A551" s="276" t="s">
        <v>406</v>
      </c>
      <c r="B551" s="277">
        <v>350</v>
      </c>
      <c r="C551" s="276" t="s">
        <v>407</v>
      </c>
      <c r="D551" s="276" t="s">
        <v>721</v>
      </c>
      <c r="E551" s="277">
        <v>3500016</v>
      </c>
      <c r="F551" s="277">
        <v>14787</v>
      </c>
      <c r="G551" s="278">
        <v>42521</v>
      </c>
      <c r="H551" s="277">
        <v>1</v>
      </c>
      <c r="I551" s="276">
        <v>7.5499999999999998E-2</v>
      </c>
      <c r="J551" s="276" t="s">
        <v>740</v>
      </c>
      <c r="K551" s="279">
        <v>1500</v>
      </c>
      <c r="L551" s="280" t="s">
        <v>741</v>
      </c>
      <c r="M551" s="580">
        <f t="shared" si="11"/>
        <v>113.25</v>
      </c>
    </row>
    <row r="552" spans="1:13" s="244" customFormat="1" ht="45">
      <c r="A552" s="276" t="s">
        <v>406</v>
      </c>
      <c r="B552" s="277">
        <v>350</v>
      </c>
      <c r="C552" s="276" t="s">
        <v>407</v>
      </c>
      <c r="D552" s="276" t="s">
        <v>721</v>
      </c>
      <c r="E552" s="277">
        <v>3500016</v>
      </c>
      <c r="F552" s="277">
        <v>14786</v>
      </c>
      <c r="G552" s="278">
        <v>42521</v>
      </c>
      <c r="H552" s="277">
        <v>1</v>
      </c>
      <c r="I552" s="276">
        <v>7.5499999999999998E-2</v>
      </c>
      <c r="J552" s="276" t="s">
        <v>744</v>
      </c>
      <c r="K552" s="279">
        <v>164574.66</v>
      </c>
      <c r="L552" s="280" t="s">
        <v>745</v>
      </c>
      <c r="M552" s="580">
        <f t="shared" si="11"/>
        <v>12425.386829999999</v>
      </c>
    </row>
    <row r="553" spans="1:13" s="244" customFormat="1" ht="45.75" thickBot="1">
      <c r="A553" s="257" t="s">
        <v>406</v>
      </c>
      <c r="B553" s="281">
        <v>353</v>
      </c>
      <c r="C553" s="257" t="s">
        <v>410</v>
      </c>
      <c r="D553" s="257" t="s">
        <v>473</v>
      </c>
      <c r="E553" s="281">
        <v>3530100</v>
      </c>
      <c r="F553" s="281">
        <v>14788</v>
      </c>
      <c r="G553" s="259">
        <v>42460</v>
      </c>
      <c r="H553" s="272">
        <v>1</v>
      </c>
      <c r="I553" s="598">
        <v>7.5499999999999998E-2</v>
      </c>
      <c r="J553" s="257" t="s">
        <v>748</v>
      </c>
      <c r="K553" s="274">
        <v>-4670.75</v>
      </c>
      <c r="L553" s="275" t="s">
        <v>749</v>
      </c>
      <c r="M553" s="591">
        <f t="shared" si="11"/>
        <v>-352.64162499999998</v>
      </c>
    </row>
    <row r="554" spans="1:13" s="244" customFormat="1" ht="30">
      <c r="A554" s="276" t="s">
        <v>406</v>
      </c>
      <c r="B554" s="277">
        <v>353</v>
      </c>
      <c r="C554" s="276" t="s">
        <v>410</v>
      </c>
      <c r="D554" s="276" t="s">
        <v>411</v>
      </c>
      <c r="E554" s="277">
        <v>3530001</v>
      </c>
      <c r="F554" s="277">
        <v>14978</v>
      </c>
      <c r="G554" s="278">
        <v>42825</v>
      </c>
      <c r="H554" s="277">
        <v>1</v>
      </c>
      <c r="I554" s="276">
        <v>0.11842105263157894</v>
      </c>
      <c r="J554" s="276" t="s">
        <v>1364</v>
      </c>
      <c r="K554" s="279">
        <v>12085</v>
      </c>
      <c r="L554" s="282" t="s">
        <v>751</v>
      </c>
      <c r="M554" s="580">
        <f t="shared" si="11"/>
        <v>1431.1184210526314</v>
      </c>
    </row>
    <row r="555" spans="1:13" s="244" customFormat="1" ht="30">
      <c r="A555" s="232" t="s">
        <v>406</v>
      </c>
      <c r="B555" s="277"/>
      <c r="C555" s="276" t="s">
        <v>750</v>
      </c>
      <c r="D555" s="276" t="s">
        <v>1518</v>
      </c>
      <c r="E555" s="277"/>
      <c r="F555" s="277"/>
      <c r="G555" s="278">
        <v>43100</v>
      </c>
      <c r="H555" s="277"/>
      <c r="I555" s="276">
        <v>0.5</v>
      </c>
      <c r="J555" s="276" t="s">
        <v>510</v>
      </c>
      <c r="K555" s="279">
        <v>29543.979999999239</v>
      </c>
      <c r="L555" s="282" t="s">
        <v>512</v>
      </c>
      <c r="M555" s="580">
        <f t="shared" si="11"/>
        <v>14771.98999999962</v>
      </c>
    </row>
    <row r="556" spans="1:13" s="244" customFormat="1" ht="45">
      <c r="A556" s="276" t="s">
        <v>406</v>
      </c>
      <c r="B556" s="277"/>
      <c r="C556" s="276" t="s">
        <v>750</v>
      </c>
      <c r="D556" s="276" t="s">
        <v>1518</v>
      </c>
      <c r="E556" s="277"/>
      <c r="F556" s="277"/>
      <c r="G556" s="278">
        <v>43100</v>
      </c>
      <c r="H556" s="277"/>
      <c r="I556" s="276">
        <v>0.5</v>
      </c>
      <c r="J556" s="276" t="s">
        <v>1657</v>
      </c>
      <c r="K556" s="279">
        <v>216597.81677402405</v>
      </c>
      <c r="L556" s="282" t="s">
        <v>511</v>
      </c>
      <c r="M556" s="580">
        <f t="shared" si="11"/>
        <v>108298.90838701202</v>
      </c>
    </row>
    <row r="557" spans="1:13" s="244" customFormat="1" ht="30">
      <c r="A557" s="276" t="s">
        <v>406</v>
      </c>
      <c r="B557" s="277"/>
      <c r="C557" s="276" t="s">
        <v>750</v>
      </c>
      <c r="D557" s="276" t="s">
        <v>1527</v>
      </c>
      <c r="E557" s="277"/>
      <c r="F557" s="277"/>
      <c r="G557" s="278">
        <v>43100</v>
      </c>
      <c r="H557" s="277"/>
      <c r="I557" s="276">
        <v>0.5</v>
      </c>
      <c r="J557" s="276" t="s">
        <v>1662</v>
      </c>
      <c r="K557" s="279">
        <v>7724.2978339971814</v>
      </c>
      <c r="L557" s="282" t="s">
        <v>515</v>
      </c>
      <c r="M557" s="580">
        <f t="shared" si="11"/>
        <v>3862.1489169985907</v>
      </c>
    </row>
    <row r="558" spans="1:13" s="244" customFormat="1" ht="30">
      <c r="A558" s="276" t="s">
        <v>406</v>
      </c>
      <c r="B558" s="277"/>
      <c r="C558" s="276" t="s">
        <v>750</v>
      </c>
      <c r="D558" s="276" t="s">
        <v>1527</v>
      </c>
      <c r="E558" s="277"/>
      <c r="F558" s="277"/>
      <c r="G558" s="278">
        <v>43100</v>
      </c>
      <c r="H558" s="277"/>
      <c r="I558" s="276">
        <v>0.33300000000000002</v>
      </c>
      <c r="J558" s="276" t="s">
        <v>1663</v>
      </c>
      <c r="K558" s="279">
        <v>546278.70047899953</v>
      </c>
      <c r="L558" s="282" t="s">
        <v>1519</v>
      </c>
      <c r="M558" s="580">
        <f t="shared" si="11"/>
        <v>181910.80725950687</v>
      </c>
    </row>
    <row r="559" spans="1:13" s="244" customFormat="1" ht="30">
      <c r="A559" s="276" t="s">
        <v>406</v>
      </c>
      <c r="B559" s="277"/>
      <c r="C559" s="276" t="s">
        <v>750</v>
      </c>
      <c r="D559" s="276" t="s">
        <v>1527</v>
      </c>
      <c r="E559" s="277"/>
      <c r="F559" s="277"/>
      <c r="G559" s="278">
        <v>43100</v>
      </c>
      <c r="H559" s="277"/>
      <c r="I559" s="276">
        <v>1</v>
      </c>
      <c r="J559" s="276" t="s">
        <v>1664</v>
      </c>
      <c r="K559" s="279">
        <v>2071102.1332620014</v>
      </c>
      <c r="L559" s="282" t="s">
        <v>1520</v>
      </c>
      <c r="M559" s="580">
        <f t="shared" si="11"/>
        <v>2071102.1332620014</v>
      </c>
    </row>
    <row r="560" spans="1:13" s="244" customFormat="1" ht="45">
      <c r="A560" s="276" t="s">
        <v>406</v>
      </c>
      <c r="B560" s="277"/>
      <c r="C560" s="276" t="s">
        <v>750</v>
      </c>
      <c r="D560" s="276" t="s">
        <v>1527</v>
      </c>
      <c r="E560" s="277"/>
      <c r="F560" s="277"/>
      <c r="G560" s="278">
        <v>43100</v>
      </c>
      <c r="H560" s="277"/>
      <c r="I560" s="276">
        <v>0.25</v>
      </c>
      <c r="J560" s="276" t="s">
        <v>1668</v>
      </c>
      <c r="K560" s="279">
        <v>1663.07</v>
      </c>
      <c r="L560" s="282" t="s">
        <v>1524</v>
      </c>
      <c r="M560" s="580">
        <f t="shared" si="11"/>
        <v>415.76749999999998</v>
      </c>
    </row>
    <row r="561" spans="1:14" s="244" customFormat="1" ht="45">
      <c r="A561" s="276" t="s">
        <v>406</v>
      </c>
      <c r="B561" s="277"/>
      <c r="C561" s="276" t="s">
        <v>750</v>
      </c>
      <c r="D561" s="276" t="s">
        <v>1548</v>
      </c>
      <c r="E561" s="277"/>
      <c r="F561" s="277"/>
      <c r="G561" s="278">
        <v>43100</v>
      </c>
      <c r="H561" s="277"/>
      <c r="I561" s="276">
        <v>0.11842105263157894</v>
      </c>
      <c r="J561" s="276" t="s">
        <v>1682</v>
      </c>
      <c r="K561" s="279">
        <v>8845.06</v>
      </c>
      <c r="L561" s="282" t="s">
        <v>1538</v>
      </c>
      <c r="M561" s="580">
        <f t="shared" si="11"/>
        <v>1047.4413157894735</v>
      </c>
    </row>
    <row r="562" spans="1:14" s="244" customFormat="1" ht="45.75" thickBot="1">
      <c r="A562" s="257" t="s">
        <v>406</v>
      </c>
      <c r="B562" s="281"/>
      <c r="C562" s="257" t="s">
        <v>750</v>
      </c>
      <c r="D562" s="257" t="s">
        <v>1548</v>
      </c>
      <c r="E562" s="281"/>
      <c r="F562" s="281"/>
      <c r="G562" s="259">
        <v>43100</v>
      </c>
      <c r="H562" s="272"/>
      <c r="I562" s="598">
        <v>0.11842105263157894</v>
      </c>
      <c r="J562" s="257" t="s">
        <v>1683</v>
      </c>
      <c r="K562" s="274">
        <v>5218.7985709999994</v>
      </c>
      <c r="L562" s="275" t="s">
        <v>1539</v>
      </c>
      <c r="M562" s="591">
        <f t="shared" si="11"/>
        <v>618.01562024999987</v>
      </c>
    </row>
    <row r="563" spans="1:14" s="244" customFormat="1" ht="15.75">
      <c r="A563" s="284"/>
      <c r="B563" s="262"/>
      <c r="C563" s="284"/>
      <c r="D563" s="284"/>
      <c r="E563" s="262"/>
      <c r="F563" s="262"/>
      <c r="G563" s="285"/>
      <c r="H563" s="235"/>
      <c r="I563" s="599"/>
      <c r="J563" s="600"/>
      <c r="K563" s="286"/>
      <c r="L563" s="287"/>
      <c r="M563" s="601"/>
    </row>
    <row r="564" spans="1:14" s="237" customFormat="1" ht="15.75">
      <c r="A564" s="602"/>
      <c r="B564" s="235"/>
      <c r="C564" s="602"/>
      <c r="D564" s="602"/>
      <c r="E564" s="235"/>
      <c r="F564" s="603"/>
      <c r="G564" s="604"/>
      <c r="H564" s="235"/>
      <c r="I564" s="592"/>
      <c r="J564" s="602"/>
      <c r="K564" s="605"/>
      <c r="L564" s="287"/>
      <c r="M564" s="606"/>
    </row>
    <row r="565" spans="1:14" s="292" customFormat="1" ht="15.75">
      <c r="A565" s="288"/>
      <c r="B565" s="288"/>
      <c r="C565" s="288"/>
      <c r="D565" s="288"/>
      <c r="E565" s="288"/>
      <c r="F565" s="288"/>
      <c r="G565" s="288"/>
      <c r="H565" s="288"/>
      <c r="I565" s="289"/>
      <c r="J565" s="288"/>
      <c r="K565" s="290" t="s">
        <v>3440</v>
      </c>
      <c r="L565" s="291"/>
      <c r="M565" s="607">
        <f>SUM(M5:M562)</f>
        <v>24359712.669403043</v>
      </c>
    </row>
    <row r="572" spans="1:14">
      <c r="N572" s="610"/>
    </row>
  </sheetData>
  <pageMargins left="0.7" right="0.7" top="0.75" bottom="0.75" header="0.3" footer="0.3"/>
  <pageSetup scale="45" fitToHeight="51" orientation="portrait" horizontalDpi="4294967295" verticalDpi="4294967295" r:id="rId1"/>
  <headerFooter>
    <oddHeader>&amp;R&amp;A</oddHeader>
    <oddFooter>&amp;C&amp;P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903"/>
  <sheetViews>
    <sheetView view="pageLayout" zoomScaleNormal="100" workbookViewId="0">
      <selection activeCell="A4" sqref="A4"/>
    </sheetView>
  </sheetViews>
  <sheetFormatPr defaultColWidth="8.88671875" defaultRowHeight="15"/>
  <cols>
    <col min="1" max="1" width="15.5546875" style="244" bestFit="1" customWidth="1"/>
    <col min="2" max="2" width="12.44140625" style="244" hidden="1" customWidth="1"/>
    <col min="3" max="3" width="13.88671875" style="244" customWidth="1"/>
    <col min="4" max="4" width="8" style="244" customWidth="1"/>
    <col min="5" max="5" width="10.6640625" style="293" hidden="1" customWidth="1"/>
    <col min="6" max="6" width="15.21875" style="293" hidden="1" customWidth="1"/>
    <col min="7" max="7" width="11.109375" style="244" bestFit="1" customWidth="1"/>
    <col min="8" max="8" width="8" style="244" customWidth="1"/>
    <col min="9" max="9" width="7.44140625" style="244" hidden="1" customWidth="1"/>
    <col min="10" max="10" width="14.77734375" style="244" bestFit="1" customWidth="1"/>
    <col min="11" max="11" width="13.77734375" style="295" customWidth="1"/>
    <col min="12" max="12" width="12" style="296" customWidth="1"/>
    <col min="13" max="13" width="8.88671875" style="381" customWidth="1"/>
    <col min="14" max="14" width="10.21875" style="381" customWidth="1"/>
    <col min="15" max="15" width="8.77734375" style="381" customWidth="1"/>
    <col min="16" max="16" width="9.77734375" style="296" hidden="1" customWidth="1"/>
    <col min="17" max="17" width="13" style="296" hidden="1" customWidth="1"/>
    <col min="18" max="18" width="23.5546875" style="244" customWidth="1"/>
    <col min="19" max="19" width="21.109375" style="244" customWidth="1"/>
    <col min="20" max="20" width="18.21875" style="244" customWidth="1"/>
    <col min="21" max="21" width="8.88671875" style="299"/>
    <col min="22" max="22" width="13.44140625" style="299" bestFit="1" customWidth="1"/>
    <col min="23" max="16384" width="8.88671875" style="299"/>
  </cols>
  <sheetData>
    <row r="1" spans="1:20" s="244" customFormat="1" ht="18.75">
      <c r="A1" s="230" t="s">
        <v>300</v>
      </c>
      <c r="E1" s="293"/>
      <c r="F1" s="293"/>
      <c r="J1" s="294"/>
      <c r="K1" s="295"/>
      <c r="L1" s="296"/>
      <c r="M1" s="296"/>
      <c r="N1" s="296"/>
      <c r="O1" s="296"/>
      <c r="P1" s="296"/>
      <c r="Q1" s="296"/>
    </row>
    <row r="2" spans="1:20" s="244" customFormat="1" ht="18.75">
      <c r="A2" s="231" t="s">
        <v>756</v>
      </c>
      <c r="E2" s="293"/>
      <c r="F2" s="293"/>
      <c r="J2" s="297"/>
      <c r="K2" s="295"/>
      <c r="L2" s="296"/>
      <c r="M2" s="296"/>
      <c r="N2" s="296"/>
      <c r="O2" s="296"/>
      <c r="P2" s="296"/>
      <c r="Q2" s="296"/>
    </row>
    <row r="3" spans="1:20" s="244" customFormat="1" ht="18.75">
      <c r="A3" s="231" t="s">
        <v>3485</v>
      </c>
      <c r="E3" s="293"/>
      <c r="F3" s="293"/>
      <c r="J3" s="297"/>
      <c r="K3" s="295"/>
      <c r="L3" s="296"/>
      <c r="M3" s="706" t="s">
        <v>405</v>
      </c>
      <c r="N3" s="707"/>
      <c r="O3" s="708"/>
      <c r="P3" s="298"/>
      <c r="Q3" s="298"/>
      <c r="R3" s="299"/>
      <c r="S3" s="709" t="s">
        <v>757</v>
      </c>
      <c r="T3" s="710"/>
    </row>
    <row r="4" spans="1:20" s="244" customFormat="1" ht="45" customHeight="1">
      <c r="A4" s="300" t="s">
        <v>394</v>
      </c>
      <c r="B4" s="300" t="s">
        <v>395</v>
      </c>
      <c r="C4" s="300" t="s">
        <v>396</v>
      </c>
      <c r="D4" s="300" t="s">
        <v>397</v>
      </c>
      <c r="E4" s="301" t="s">
        <v>398</v>
      </c>
      <c r="F4" s="301" t="s">
        <v>399</v>
      </c>
      <c r="G4" s="300" t="s">
        <v>400</v>
      </c>
      <c r="H4" s="300" t="s">
        <v>401</v>
      </c>
      <c r="I4" s="300" t="s">
        <v>402</v>
      </c>
      <c r="J4" s="300" t="s">
        <v>403</v>
      </c>
      <c r="K4" s="302" t="s">
        <v>404</v>
      </c>
      <c r="L4" s="303" t="s">
        <v>474</v>
      </c>
      <c r="M4" s="304" t="s">
        <v>758</v>
      </c>
      <c r="N4" s="305" t="s">
        <v>759</v>
      </c>
      <c r="O4" s="305" t="s">
        <v>760</v>
      </c>
      <c r="P4" s="306" t="s">
        <v>761</v>
      </c>
      <c r="Q4" s="306" t="s">
        <v>762</v>
      </c>
      <c r="R4" s="306" t="s">
        <v>342</v>
      </c>
      <c r="S4" s="307" t="s">
        <v>763</v>
      </c>
      <c r="T4" s="308" t="s">
        <v>764</v>
      </c>
    </row>
    <row r="5" spans="1:20" s="244" customFormat="1" ht="45">
      <c r="A5" s="309" t="s">
        <v>406</v>
      </c>
      <c r="B5" s="310">
        <v>350</v>
      </c>
      <c r="C5" s="309" t="s">
        <v>407</v>
      </c>
      <c r="D5" s="309" t="s">
        <v>765</v>
      </c>
      <c r="E5" s="311">
        <v>3500013</v>
      </c>
      <c r="F5" s="311">
        <v>14089</v>
      </c>
      <c r="G5" s="312">
        <v>41486</v>
      </c>
      <c r="H5" s="310">
        <v>0</v>
      </c>
      <c r="I5" s="309" t="s">
        <v>409</v>
      </c>
      <c r="J5" s="309" t="s">
        <v>766</v>
      </c>
      <c r="K5" s="313">
        <v>2000</v>
      </c>
      <c r="L5" s="314" t="s">
        <v>409</v>
      </c>
      <c r="M5" s="315" t="s">
        <v>253</v>
      </c>
      <c r="N5" s="316"/>
      <c r="O5" s="317"/>
      <c r="P5" s="317"/>
      <c r="Q5" s="317"/>
      <c r="R5" s="318"/>
      <c r="S5" s="319">
        <f t="shared" ref="S5:S68" si="0">N5*K5</f>
        <v>0</v>
      </c>
      <c r="T5" s="319">
        <f t="shared" ref="T5:T68" si="1">K5*O5</f>
        <v>0</v>
      </c>
    </row>
    <row r="6" spans="1:20" s="244" customFormat="1" ht="45">
      <c r="A6" s="238" t="s">
        <v>406</v>
      </c>
      <c r="B6" s="239">
        <v>350</v>
      </c>
      <c r="C6" s="238" t="s">
        <v>407</v>
      </c>
      <c r="D6" s="238" t="s">
        <v>765</v>
      </c>
      <c r="E6" s="240">
        <v>3500013</v>
      </c>
      <c r="F6" s="240">
        <v>14120</v>
      </c>
      <c r="G6" s="241">
        <v>41578</v>
      </c>
      <c r="H6" s="239">
        <v>1</v>
      </c>
      <c r="I6" s="238" t="s">
        <v>409</v>
      </c>
      <c r="J6" s="238" t="s">
        <v>767</v>
      </c>
      <c r="K6" s="242">
        <v>8180.97</v>
      </c>
      <c r="L6" s="243" t="s">
        <v>409</v>
      </c>
      <c r="M6" s="320" t="s">
        <v>253</v>
      </c>
      <c r="N6" s="321"/>
      <c r="O6" s="321"/>
      <c r="P6" s="321"/>
      <c r="Q6" s="321"/>
      <c r="R6" s="322"/>
      <c r="S6" s="323">
        <f t="shared" si="0"/>
        <v>0</v>
      </c>
      <c r="T6" s="323">
        <f t="shared" si="1"/>
        <v>0</v>
      </c>
    </row>
    <row r="7" spans="1:20" s="244" customFormat="1" ht="45">
      <c r="A7" s="238" t="s">
        <v>406</v>
      </c>
      <c r="B7" s="239">
        <v>353</v>
      </c>
      <c r="C7" s="238" t="s">
        <v>410</v>
      </c>
      <c r="D7" s="238" t="s">
        <v>411</v>
      </c>
      <c r="E7" s="240">
        <v>3530001</v>
      </c>
      <c r="F7" s="240">
        <v>14062</v>
      </c>
      <c r="G7" s="241">
        <v>41486</v>
      </c>
      <c r="H7" s="239">
        <v>0</v>
      </c>
      <c r="I7" s="238" t="s">
        <v>409</v>
      </c>
      <c r="J7" s="238" t="s">
        <v>768</v>
      </c>
      <c r="K7" s="242">
        <v>-4285.4799999999996</v>
      </c>
      <c r="L7" s="324"/>
      <c r="M7" s="325"/>
      <c r="N7" s="321"/>
      <c r="O7" s="326">
        <f>200.79/482.97</f>
        <v>0.41574010808124723</v>
      </c>
      <c r="P7" s="321"/>
      <c r="Q7" s="321"/>
      <c r="R7" s="322" t="s">
        <v>769</v>
      </c>
      <c r="S7" s="323">
        <f t="shared" si="0"/>
        <v>0</v>
      </c>
      <c r="T7" s="323">
        <f t="shared" si="1"/>
        <v>-1781.6459183800232</v>
      </c>
    </row>
    <row r="8" spans="1:20" s="244" customFormat="1" ht="45">
      <c r="A8" s="238" t="s">
        <v>406</v>
      </c>
      <c r="B8" s="239">
        <v>353</v>
      </c>
      <c r="C8" s="238" t="s">
        <v>410</v>
      </c>
      <c r="D8" s="238" t="s">
        <v>408</v>
      </c>
      <c r="E8" s="240">
        <v>3530002</v>
      </c>
      <c r="F8" s="240">
        <v>14113</v>
      </c>
      <c r="G8" s="241">
        <v>41578</v>
      </c>
      <c r="H8" s="239">
        <v>3</v>
      </c>
      <c r="I8" s="238" t="s">
        <v>770</v>
      </c>
      <c r="J8" s="238" t="s">
        <v>771</v>
      </c>
      <c r="K8" s="242">
        <v>40809.56</v>
      </c>
      <c r="L8" s="243" t="s">
        <v>772</v>
      </c>
      <c r="M8" s="320"/>
      <c r="N8" s="321"/>
      <c r="O8" s="326">
        <f>2/3</f>
        <v>0.66666666666666663</v>
      </c>
      <c r="P8" s="321"/>
      <c r="Q8" s="321"/>
      <c r="R8" s="327" t="s">
        <v>773</v>
      </c>
      <c r="S8" s="323">
        <f t="shared" si="0"/>
        <v>0</v>
      </c>
      <c r="T8" s="323">
        <f t="shared" si="1"/>
        <v>27206.373333333329</v>
      </c>
    </row>
    <row r="9" spans="1:20" s="244" customFormat="1" ht="45">
      <c r="A9" s="238" t="s">
        <v>406</v>
      </c>
      <c r="B9" s="239">
        <v>353</v>
      </c>
      <c r="C9" s="238" t="s">
        <v>410</v>
      </c>
      <c r="D9" s="238" t="s">
        <v>408</v>
      </c>
      <c r="E9" s="240">
        <v>3530002</v>
      </c>
      <c r="F9" s="240">
        <v>14112</v>
      </c>
      <c r="G9" s="241">
        <v>41578</v>
      </c>
      <c r="H9" s="239">
        <v>3</v>
      </c>
      <c r="I9" s="238" t="s">
        <v>774</v>
      </c>
      <c r="J9" s="238" t="s">
        <v>775</v>
      </c>
      <c r="K9" s="242">
        <v>64142.1</v>
      </c>
      <c r="L9" s="243" t="s">
        <v>772</v>
      </c>
      <c r="M9" s="320"/>
      <c r="N9" s="321"/>
      <c r="O9" s="326">
        <f>2/3</f>
        <v>0.66666666666666663</v>
      </c>
      <c r="P9" s="321"/>
      <c r="Q9" s="321"/>
      <c r="R9" s="327" t="s">
        <v>773</v>
      </c>
      <c r="S9" s="323">
        <f t="shared" si="0"/>
        <v>0</v>
      </c>
      <c r="T9" s="323">
        <f t="shared" si="1"/>
        <v>42761.399999999994</v>
      </c>
    </row>
    <row r="10" spans="1:20" s="244" customFormat="1" ht="45">
      <c r="A10" s="238" t="s">
        <v>406</v>
      </c>
      <c r="B10" s="239">
        <v>353</v>
      </c>
      <c r="C10" s="238" t="s">
        <v>410</v>
      </c>
      <c r="D10" s="238" t="s">
        <v>408</v>
      </c>
      <c r="E10" s="240">
        <v>3530002</v>
      </c>
      <c r="F10" s="240">
        <v>14179</v>
      </c>
      <c r="G10" s="241">
        <v>41639</v>
      </c>
      <c r="H10" s="239">
        <v>1</v>
      </c>
      <c r="I10" s="238" t="s">
        <v>776</v>
      </c>
      <c r="J10" s="238" t="s">
        <v>777</v>
      </c>
      <c r="K10" s="242">
        <v>293620.78999999998</v>
      </c>
      <c r="L10" s="243" t="s">
        <v>778</v>
      </c>
      <c r="M10" s="320"/>
      <c r="N10" s="321"/>
      <c r="O10" s="321">
        <v>1</v>
      </c>
      <c r="P10" s="321"/>
      <c r="Q10" s="321"/>
      <c r="R10" s="322"/>
      <c r="S10" s="323">
        <f t="shared" si="0"/>
        <v>0</v>
      </c>
      <c r="T10" s="323">
        <f t="shared" si="1"/>
        <v>293620.78999999998</v>
      </c>
    </row>
    <row r="11" spans="1:20" s="244" customFormat="1" ht="45">
      <c r="A11" s="238" t="s">
        <v>406</v>
      </c>
      <c r="B11" s="239">
        <v>353</v>
      </c>
      <c r="C11" s="238" t="s">
        <v>410</v>
      </c>
      <c r="D11" s="238" t="s">
        <v>779</v>
      </c>
      <c r="E11" s="240">
        <v>3530102</v>
      </c>
      <c r="F11" s="240">
        <v>14123</v>
      </c>
      <c r="G11" s="241">
        <v>41578</v>
      </c>
      <c r="H11" s="239">
        <v>1</v>
      </c>
      <c r="I11" s="238" t="s">
        <v>409</v>
      </c>
      <c r="J11" s="238" t="s">
        <v>780</v>
      </c>
      <c r="K11" s="242">
        <v>15436.58</v>
      </c>
      <c r="L11" s="243" t="s">
        <v>781</v>
      </c>
      <c r="M11" s="320" t="s">
        <v>253</v>
      </c>
      <c r="N11" s="321"/>
      <c r="O11" s="321"/>
      <c r="P11" s="321"/>
      <c r="Q11" s="321"/>
      <c r="R11" s="322"/>
      <c r="S11" s="323">
        <f t="shared" si="0"/>
        <v>0</v>
      </c>
      <c r="T11" s="323">
        <f t="shared" si="1"/>
        <v>0</v>
      </c>
    </row>
    <row r="12" spans="1:20" s="244" customFormat="1" ht="45">
      <c r="A12" s="238" t="s">
        <v>406</v>
      </c>
      <c r="B12" s="239">
        <v>353</v>
      </c>
      <c r="C12" s="238" t="s">
        <v>410</v>
      </c>
      <c r="D12" s="238" t="s">
        <v>782</v>
      </c>
      <c r="E12" s="240">
        <v>3530103</v>
      </c>
      <c r="F12" s="240">
        <v>14139</v>
      </c>
      <c r="G12" s="241">
        <v>41639</v>
      </c>
      <c r="H12" s="239">
        <v>0</v>
      </c>
      <c r="I12" s="238" t="s">
        <v>409</v>
      </c>
      <c r="J12" s="238" t="s">
        <v>783</v>
      </c>
      <c r="K12" s="242">
        <v>248044.62</v>
      </c>
      <c r="L12" s="243" t="s">
        <v>784</v>
      </c>
      <c r="M12" s="320"/>
      <c r="N12" s="321"/>
      <c r="O12" s="321">
        <v>1</v>
      </c>
      <c r="P12" s="321"/>
      <c r="Q12" s="328"/>
      <c r="R12" s="322"/>
      <c r="S12" s="323">
        <f t="shared" si="0"/>
        <v>0</v>
      </c>
      <c r="T12" s="323">
        <f t="shared" si="1"/>
        <v>248044.62</v>
      </c>
    </row>
    <row r="13" spans="1:20" s="244" customFormat="1" ht="45">
      <c r="A13" s="238" t="s">
        <v>406</v>
      </c>
      <c r="B13" s="239">
        <v>353</v>
      </c>
      <c r="C13" s="238" t="s">
        <v>410</v>
      </c>
      <c r="D13" s="238" t="s">
        <v>782</v>
      </c>
      <c r="E13" s="240">
        <v>3530103</v>
      </c>
      <c r="F13" s="240">
        <v>14138</v>
      </c>
      <c r="G13" s="241">
        <v>41639</v>
      </c>
      <c r="H13" s="239">
        <v>0</v>
      </c>
      <c r="I13" s="238" t="s">
        <v>409</v>
      </c>
      <c r="J13" s="238" t="s">
        <v>785</v>
      </c>
      <c r="K13" s="242">
        <v>456932.57</v>
      </c>
      <c r="L13" s="243" t="s">
        <v>784</v>
      </c>
      <c r="M13" s="320"/>
      <c r="N13" s="321"/>
      <c r="O13" s="321">
        <v>1</v>
      </c>
      <c r="P13" s="321"/>
      <c r="Q13" s="321"/>
      <c r="R13" s="322"/>
      <c r="S13" s="323">
        <f t="shared" si="0"/>
        <v>0</v>
      </c>
      <c r="T13" s="323">
        <f t="shared" si="1"/>
        <v>456932.57</v>
      </c>
    </row>
    <row r="14" spans="1:20" s="244" customFormat="1" ht="45">
      <c r="A14" s="238" t="s">
        <v>406</v>
      </c>
      <c r="B14" s="239">
        <v>353</v>
      </c>
      <c r="C14" s="238" t="s">
        <v>410</v>
      </c>
      <c r="D14" s="238" t="s">
        <v>782</v>
      </c>
      <c r="E14" s="240">
        <v>3530103</v>
      </c>
      <c r="F14" s="240">
        <v>14137</v>
      </c>
      <c r="G14" s="241">
        <v>41639</v>
      </c>
      <c r="H14" s="239">
        <v>0</v>
      </c>
      <c r="I14" s="238" t="s">
        <v>409</v>
      </c>
      <c r="J14" s="238" t="s">
        <v>433</v>
      </c>
      <c r="K14" s="242">
        <v>139817.21</v>
      </c>
      <c r="L14" s="243" t="s">
        <v>784</v>
      </c>
      <c r="M14" s="320"/>
      <c r="N14" s="321"/>
      <c r="O14" s="321">
        <v>1</v>
      </c>
      <c r="P14" s="321"/>
      <c r="Q14" s="321"/>
      <c r="R14" s="322"/>
      <c r="S14" s="323">
        <f t="shared" si="0"/>
        <v>0</v>
      </c>
      <c r="T14" s="323">
        <f t="shared" si="1"/>
        <v>139817.21</v>
      </c>
    </row>
    <row r="15" spans="1:20" s="244" customFormat="1" ht="45">
      <c r="A15" s="238" t="s">
        <v>406</v>
      </c>
      <c r="B15" s="239">
        <v>353</v>
      </c>
      <c r="C15" s="238" t="s">
        <v>410</v>
      </c>
      <c r="D15" s="238" t="s">
        <v>782</v>
      </c>
      <c r="E15" s="240">
        <v>3530103</v>
      </c>
      <c r="F15" s="240">
        <v>14136</v>
      </c>
      <c r="G15" s="241">
        <v>41639</v>
      </c>
      <c r="H15" s="239">
        <v>2</v>
      </c>
      <c r="I15" s="238" t="s">
        <v>409</v>
      </c>
      <c r="J15" s="238" t="s">
        <v>786</v>
      </c>
      <c r="K15" s="242">
        <v>51744.82</v>
      </c>
      <c r="L15" s="243" t="s">
        <v>784</v>
      </c>
      <c r="M15" s="320"/>
      <c r="N15" s="321"/>
      <c r="O15" s="321">
        <v>1</v>
      </c>
      <c r="P15" s="321"/>
      <c r="Q15" s="321"/>
      <c r="R15" s="322"/>
      <c r="S15" s="323">
        <f t="shared" si="0"/>
        <v>0</v>
      </c>
      <c r="T15" s="323">
        <f t="shared" si="1"/>
        <v>51744.82</v>
      </c>
    </row>
    <row r="16" spans="1:20" s="244" customFormat="1" ht="45">
      <c r="A16" s="238" t="s">
        <v>406</v>
      </c>
      <c r="B16" s="239">
        <v>353</v>
      </c>
      <c r="C16" s="238" t="s">
        <v>410</v>
      </c>
      <c r="D16" s="238" t="s">
        <v>782</v>
      </c>
      <c r="E16" s="240">
        <v>3530103</v>
      </c>
      <c r="F16" s="240">
        <v>14135</v>
      </c>
      <c r="G16" s="241">
        <v>41639</v>
      </c>
      <c r="H16" s="239">
        <v>1</v>
      </c>
      <c r="I16" s="238" t="s">
        <v>409</v>
      </c>
      <c r="J16" s="238" t="s">
        <v>787</v>
      </c>
      <c r="K16" s="242">
        <v>150422.26999999999</v>
      </c>
      <c r="L16" s="243" t="s">
        <v>784</v>
      </c>
      <c r="M16" s="320"/>
      <c r="N16" s="321"/>
      <c r="O16" s="321">
        <v>1</v>
      </c>
      <c r="P16" s="321"/>
      <c r="Q16" s="321"/>
      <c r="R16" s="322"/>
      <c r="S16" s="323">
        <f t="shared" si="0"/>
        <v>0</v>
      </c>
      <c r="T16" s="323">
        <f t="shared" si="1"/>
        <v>150422.26999999999</v>
      </c>
    </row>
    <row r="17" spans="1:20" s="244" customFormat="1" ht="45">
      <c r="A17" s="238" t="s">
        <v>406</v>
      </c>
      <c r="B17" s="239">
        <v>353</v>
      </c>
      <c r="C17" s="238" t="s">
        <v>410</v>
      </c>
      <c r="D17" s="238" t="s">
        <v>782</v>
      </c>
      <c r="E17" s="240">
        <v>3530103</v>
      </c>
      <c r="F17" s="240">
        <v>14134</v>
      </c>
      <c r="G17" s="241">
        <v>41639</v>
      </c>
      <c r="H17" s="239">
        <v>2</v>
      </c>
      <c r="I17" s="238" t="s">
        <v>788</v>
      </c>
      <c r="J17" s="238" t="s">
        <v>789</v>
      </c>
      <c r="K17" s="242">
        <v>3901.68</v>
      </c>
      <c r="L17" s="243" t="s">
        <v>784</v>
      </c>
      <c r="M17" s="320"/>
      <c r="N17" s="321"/>
      <c r="O17" s="321">
        <v>1</v>
      </c>
      <c r="P17" s="321"/>
      <c r="Q17" s="321"/>
      <c r="R17" s="322"/>
      <c r="S17" s="323">
        <f t="shared" si="0"/>
        <v>0</v>
      </c>
      <c r="T17" s="323">
        <f t="shared" si="1"/>
        <v>3901.68</v>
      </c>
    </row>
    <row r="18" spans="1:20" s="244" customFormat="1" ht="45">
      <c r="A18" s="238" t="s">
        <v>406</v>
      </c>
      <c r="B18" s="239">
        <v>353</v>
      </c>
      <c r="C18" s="238" t="s">
        <v>410</v>
      </c>
      <c r="D18" s="238" t="s">
        <v>782</v>
      </c>
      <c r="E18" s="240">
        <v>3530103</v>
      </c>
      <c r="F18" s="240">
        <v>14133</v>
      </c>
      <c r="G18" s="241">
        <v>41639</v>
      </c>
      <c r="H18" s="239">
        <v>3</v>
      </c>
      <c r="I18" s="238" t="s">
        <v>790</v>
      </c>
      <c r="J18" s="238" t="s">
        <v>791</v>
      </c>
      <c r="K18" s="242">
        <v>4379.6400000000003</v>
      </c>
      <c r="L18" s="243" t="s">
        <v>784</v>
      </c>
      <c r="M18" s="320"/>
      <c r="N18" s="321"/>
      <c r="O18" s="321">
        <v>1</v>
      </c>
      <c r="P18" s="321"/>
      <c r="Q18" s="321"/>
      <c r="R18" s="322"/>
      <c r="S18" s="323">
        <f t="shared" si="0"/>
        <v>0</v>
      </c>
      <c r="T18" s="323">
        <f t="shared" si="1"/>
        <v>4379.6400000000003</v>
      </c>
    </row>
    <row r="19" spans="1:20" s="244" customFormat="1" ht="45">
      <c r="A19" s="238" t="s">
        <v>406</v>
      </c>
      <c r="B19" s="239">
        <v>353</v>
      </c>
      <c r="C19" s="238" t="s">
        <v>410</v>
      </c>
      <c r="D19" s="238" t="s">
        <v>782</v>
      </c>
      <c r="E19" s="240">
        <v>3530103</v>
      </c>
      <c r="F19" s="240">
        <v>14132</v>
      </c>
      <c r="G19" s="241">
        <v>41639</v>
      </c>
      <c r="H19" s="239">
        <v>3</v>
      </c>
      <c r="I19" s="238" t="s">
        <v>450</v>
      </c>
      <c r="J19" s="238" t="s">
        <v>449</v>
      </c>
      <c r="K19" s="242">
        <v>2409.9699999999998</v>
      </c>
      <c r="L19" s="243" t="s">
        <v>784</v>
      </c>
      <c r="M19" s="320"/>
      <c r="N19" s="321"/>
      <c r="O19" s="321">
        <v>1</v>
      </c>
      <c r="P19" s="321"/>
      <c r="Q19" s="321"/>
      <c r="R19" s="322"/>
      <c r="S19" s="323">
        <f t="shared" si="0"/>
        <v>0</v>
      </c>
      <c r="T19" s="323">
        <f t="shared" si="1"/>
        <v>2409.9699999999998</v>
      </c>
    </row>
    <row r="20" spans="1:20" s="244" customFormat="1" ht="45">
      <c r="A20" s="238" t="s">
        <v>406</v>
      </c>
      <c r="B20" s="239">
        <v>353</v>
      </c>
      <c r="C20" s="238" t="s">
        <v>410</v>
      </c>
      <c r="D20" s="238" t="s">
        <v>782</v>
      </c>
      <c r="E20" s="240">
        <v>3530103</v>
      </c>
      <c r="F20" s="240">
        <v>14131</v>
      </c>
      <c r="G20" s="241">
        <v>41639</v>
      </c>
      <c r="H20" s="239">
        <v>2</v>
      </c>
      <c r="I20" s="238" t="s">
        <v>409</v>
      </c>
      <c r="J20" s="238" t="s">
        <v>792</v>
      </c>
      <c r="K20" s="242">
        <v>76982.38</v>
      </c>
      <c r="L20" s="243" t="s">
        <v>784</v>
      </c>
      <c r="M20" s="320"/>
      <c r="N20" s="321"/>
      <c r="O20" s="321">
        <v>1</v>
      </c>
      <c r="P20" s="321"/>
      <c r="Q20" s="321"/>
      <c r="R20" s="322"/>
      <c r="S20" s="323">
        <f t="shared" si="0"/>
        <v>0</v>
      </c>
      <c r="T20" s="323">
        <f t="shared" si="1"/>
        <v>76982.38</v>
      </c>
    </row>
    <row r="21" spans="1:20" s="244" customFormat="1" ht="45">
      <c r="A21" s="238" t="s">
        <v>406</v>
      </c>
      <c r="B21" s="239">
        <v>353</v>
      </c>
      <c r="C21" s="238" t="s">
        <v>410</v>
      </c>
      <c r="D21" s="238" t="s">
        <v>782</v>
      </c>
      <c r="E21" s="240">
        <v>3530103</v>
      </c>
      <c r="F21" s="240">
        <v>14130</v>
      </c>
      <c r="G21" s="241">
        <v>41639</v>
      </c>
      <c r="H21" s="239">
        <v>1</v>
      </c>
      <c r="I21" s="238" t="s">
        <v>409</v>
      </c>
      <c r="J21" s="238" t="s">
        <v>793</v>
      </c>
      <c r="K21" s="242">
        <v>61796.06</v>
      </c>
      <c r="L21" s="243" t="s">
        <v>784</v>
      </c>
      <c r="M21" s="320"/>
      <c r="N21" s="321"/>
      <c r="O21" s="321">
        <v>1</v>
      </c>
      <c r="P21" s="321"/>
      <c r="Q21" s="321"/>
      <c r="R21" s="322"/>
      <c r="S21" s="323">
        <f t="shared" si="0"/>
        <v>0</v>
      </c>
      <c r="T21" s="323">
        <f t="shared" si="1"/>
        <v>61796.06</v>
      </c>
    </row>
    <row r="22" spans="1:20" s="244" customFormat="1" ht="45">
      <c r="A22" s="238" t="s">
        <v>406</v>
      </c>
      <c r="B22" s="239">
        <v>353</v>
      </c>
      <c r="C22" s="238" t="s">
        <v>410</v>
      </c>
      <c r="D22" s="238" t="s">
        <v>794</v>
      </c>
      <c r="E22" s="240">
        <v>3530104</v>
      </c>
      <c r="F22" s="240">
        <v>14152</v>
      </c>
      <c r="G22" s="241">
        <v>41639</v>
      </c>
      <c r="H22" s="239">
        <v>0</v>
      </c>
      <c r="I22" s="238" t="s">
        <v>409</v>
      </c>
      <c r="J22" s="238" t="s">
        <v>795</v>
      </c>
      <c r="K22" s="242">
        <v>8687.7099999999991</v>
      </c>
      <c r="L22" s="243" t="s">
        <v>796</v>
      </c>
      <c r="M22" s="320" t="s">
        <v>253</v>
      </c>
      <c r="N22" s="321"/>
      <c r="O22" s="321"/>
      <c r="P22" s="321"/>
      <c r="Q22" s="321"/>
      <c r="R22" s="322"/>
      <c r="S22" s="323">
        <f t="shared" si="0"/>
        <v>0</v>
      </c>
      <c r="T22" s="323">
        <f t="shared" si="1"/>
        <v>0</v>
      </c>
    </row>
    <row r="23" spans="1:20" s="244" customFormat="1" ht="45">
      <c r="A23" s="238" t="s">
        <v>406</v>
      </c>
      <c r="B23" s="239">
        <v>353</v>
      </c>
      <c r="C23" s="238" t="s">
        <v>410</v>
      </c>
      <c r="D23" s="238" t="s">
        <v>794</v>
      </c>
      <c r="E23" s="240">
        <v>3530104</v>
      </c>
      <c r="F23" s="240">
        <v>14151</v>
      </c>
      <c r="G23" s="241">
        <v>41639</v>
      </c>
      <c r="H23" s="239">
        <v>0</v>
      </c>
      <c r="I23" s="238" t="s">
        <v>409</v>
      </c>
      <c r="J23" s="238" t="s">
        <v>797</v>
      </c>
      <c r="K23" s="242">
        <v>8654.68</v>
      </c>
      <c r="L23" s="243" t="s">
        <v>796</v>
      </c>
      <c r="M23" s="320" t="s">
        <v>253</v>
      </c>
      <c r="N23" s="321"/>
      <c r="O23" s="321"/>
      <c r="P23" s="321"/>
      <c r="Q23" s="321"/>
      <c r="R23" s="322"/>
      <c r="S23" s="323">
        <f t="shared" si="0"/>
        <v>0</v>
      </c>
      <c r="T23" s="323">
        <f t="shared" si="1"/>
        <v>0</v>
      </c>
    </row>
    <row r="24" spans="1:20" s="244" customFormat="1" ht="45">
      <c r="A24" s="238" t="s">
        <v>406</v>
      </c>
      <c r="B24" s="239">
        <v>353</v>
      </c>
      <c r="C24" s="238" t="s">
        <v>410</v>
      </c>
      <c r="D24" s="238" t="s">
        <v>794</v>
      </c>
      <c r="E24" s="240">
        <v>3530104</v>
      </c>
      <c r="F24" s="240">
        <v>14150</v>
      </c>
      <c r="G24" s="241">
        <v>41639</v>
      </c>
      <c r="H24" s="239">
        <v>0</v>
      </c>
      <c r="I24" s="238" t="s">
        <v>409</v>
      </c>
      <c r="J24" s="238" t="s">
        <v>478</v>
      </c>
      <c r="K24" s="242">
        <v>16490.759999999998</v>
      </c>
      <c r="L24" s="243" t="s">
        <v>796</v>
      </c>
      <c r="M24" s="320" t="s">
        <v>253</v>
      </c>
      <c r="N24" s="321"/>
      <c r="O24" s="321"/>
      <c r="P24" s="321"/>
      <c r="Q24" s="321"/>
      <c r="R24" s="322"/>
      <c r="S24" s="323">
        <f t="shared" si="0"/>
        <v>0</v>
      </c>
      <c r="T24" s="323">
        <f t="shared" si="1"/>
        <v>0</v>
      </c>
    </row>
    <row r="25" spans="1:20" s="244" customFormat="1" ht="45">
      <c r="A25" s="238" t="s">
        <v>406</v>
      </c>
      <c r="B25" s="239">
        <v>353</v>
      </c>
      <c r="C25" s="238" t="s">
        <v>410</v>
      </c>
      <c r="D25" s="238" t="s">
        <v>794</v>
      </c>
      <c r="E25" s="240">
        <v>3530104</v>
      </c>
      <c r="F25" s="240">
        <v>14149</v>
      </c>
      <c r="G25" s="241">
        <v>41639</v>
      </c>
      <c r="H25" s="239">
        <v>1</v>
      </c>
      <c r="I25" s="238" t="s">
        <v>450</v>
      </c>
      <c r="J25" s="238" t="s">
        <v>449</v>
      </c>
      <c r="K25" s="242">
        <v>764.64</v>
      </c>
      <c r="L25" s="243" t="s">
        <v>796</v>
      </c>
      <c r="M25" s="320" t="s">
        <v>253</v>
      </c>
      <c r="N25" s="321"/>
      <c r="O25" s="321"/>
      <c r="P25" s="321"/>
      <c r="Q25" s="321"/>
      <c r="R25" s="322"/>
      <c r="S25" s="323">
        <f t="shared" si="0"/>
        <v>0</v>
      </c>
      <c r="T25" s="323">
        <f t="shared" si="1"/>
        <v>0</v>
      </c>
    </row>
    <row r="26" spans="1:20" s="244" customFormat="1" ht="45">
      <c r="A26" s="238" t="s">
        <v>406</v>
      </c>
      <c r="B26" s="239">
        <v>353</v>
      </c>
      <c r="C26" s="238" t="s">
        <v>410</v>
      </c>
      <c r="D26" s="238" t="s">
        <v>794</v>
      </c>
      <c r="E26" s="240">
        <v>3530104</v>
      </c>
      <c r="F26" s="240">
        <v>14148</v>
      </c>
      <c r="G26" s="241">
        <v>41639</v>
      </c>
      <c r="H26" s="239">
        <v>62</v>
      </c>
      <c r="I26" s="238" t="s">
        <v>409</v>
      </c>
      <c r="J26" s="238" t="s">
        <v>434</v>
      </c>
      <c r="K26" s="242">
        <v>6732.47</v>
      </c>
      <c r="L26" s="243" t="s">
        <v>796</v>
      </c>
      <c r="M26" s="320" t="s">
        <v>253</v>
      </c>
      <c r="N26" s="321"/>
      <c r="O26" s="321"/>
      <c r="P26" s="321"/>
      <c r="Q26" s="321"/>
      <c r="R26" s="322"/>
      <c r="S26" s="323">
        <f t="shared" si="0"/>
        <v>0</v>
      </c>
      <c r="T26" s="323">
        <f t="shared" si="1"/>
        <v>0</v>
      </c>
    </row>
    <row r="27" spans="1:20" s="244" customFormat="1" ht="45">
      <c r="A27" s="238" t="s">
        <v>406</v>
      </c>
      <c r="B27" s="239">
        <v>353</v>
      </c>
      <c r="C27" s="238" t="s">
        <v>410</v>
      </c>
      <c r="D27" s="238" t="s">
        <v>794</v>
      </c>
      <c r="E27" s="240">
        <v>3530104</v>
      </c>
      <c r="F27" s="240">
        <v>14147</v>
      </c>
      <c r="G27" s="241">
        <v>41639</v>
      </c>
      <c r="H27" s="239">
        <v>1</v>
      </c>
      <c r="I27" s="238" t="s">
        <v>447</v>
      </c>
      <c r="J27" s="238" t="s">
        <v>446</v>
      </c>
      <c r="K27" s="242">
        <v>668.44</v>
      </c>
      <c r="L27" s="243" t="s">
        <v>796</v>
      </c>
      <c r="M27" s="320" t="s">
        <v>253</v>
      </c>
      <c r="N27" s="321"/>
      <c r="O27" s="321"/>
      <c r="P27" s="321"/>
      <c r="Q27" s="321"/>
      <c r="R27" s="322"/>
      <c r="S27" s="323">
        <f t="shared" si="0"/>
        <v>0</v>
      </c>
      <c r="T27" s="323">
        <f t="shared" si="1"/>
        <v>0</v>
      </c>
    </row>
    <row r="28" spans="1:20" s="244" customFormat="1" ht="45">
      <c r="A28" s="238" t="s">
        <v>406</v>
      </c>
      <c r="B28" s="239">
        <v>353</v>
      </c>
      <c r="C28" s="238" t="s">
        <v>410</v>
      </c>
      <c r="D28" s="238" t="s">
        <v>794</v>
      </c>
      <c r="E28" s="240">
        <v>3530104</v>
      </c>
      <c r="F28" s="240">
        <v>14146</v>
      </c>
      <c r="G28" s="241">
        <v>41639</v>
      </c>
      <c r="H28" s="239">
        <v>0</v>
      </c>
      <c r="I28" s="238" t="s">
        <v>409</v>
      </c>
      <c r="J28" s="238" t="s">
        <v>798</v>
      </c>
      <c r="K28" s="242">
        <v>25968.22</v>
      </c>
      <c r="L28" s="243" t="s">
        <v>796</v>
      </c>
      <c r="M28" s="320" t="s">
        <v>253</v>
      </c>
      <c r="N28" s="321"/>
      <c r="O28" s="321"/>
      <c r="P28" s="321"/>
      <c r="Q28" s="321"/>
      <c r="R28" s="322"/>
      <c r="S28" s="323">
        <f t="shared" si="0"/>
        <v>0</v>
      </c>
      <c r="T28" s="323">
        <f t="shared" si="1"/>
        <v>0</v>
      </c>
    </row>
    <row r="29" spans="1:20" s="244" customFormat="1" ht="45">
      <c r="A29" s="238" t="s">
        <v>406</v>
      </c>
      <c r="B29" s="239">
        <v>353</v>
      </c>
      <c r="C29" s="238" t="s">
        <v>410</v>
      </c>
      <c r="D29" s="238" t="s">
        <v>794</v>
      </c>
      <c r="E29" s="240">
        <v>3530104</v>
      </c>
      <c r="F29" s="240">
        <v>14145</v>
      </c>
      <c r="G29" s="241">
        <v>41639</v>
      </c>
      <c r="H29" s="239">
        <v>0</v>
      </c>
      <c r="I29" s="238" t="s">
        <v>409</v>
      </c>
      <c r="J29" s="238" t="s">
        <v>799</v>
      </c>
      <c r="K29" s="242">
        <v>45884.71</v>
      </c>
      <c r="L29" s="243" t="s">
        <v>796</v>
      </c>
      <c r="M29" s="320" t="s">
        <v>253</v>
      </c>
      <c r="N29" s="321"/>
      <c r="O29" s="321"/>
      <c r="P29" s="321"/>
      <c r="Q29" s="321"/>
      <c r="R29" s="322"/>
      <c r="S29" s="323">
        <f t="shared" si="0"/>
        <v>0</v>
      </c>
      <c r="T29" s="323">
        <f t="shared" si="1"/>
        <v>0</v>
      </c>
    </row>
    <row r="30" spans="1:20" s="244" customFormat="1" ht="45">
      <c r="A30" s="238" t="s">
        <v>406</v>
      </c>
      <c r="B30" s="239">
        <v>353</v>
      </c>
      <c r="C30" s="238" t="s">
        <v>410</v>
      </c>
      <c r="D30" s="238" t="s">
        <v>794</v>
      </c>
      <c r="E30" s="240">
        <v>3530104</v>
      </c>
      <c r="F30" s="240">
        <v>14144</v>
      </c>
      <c r="G30" s="241">
        <v>41639</v>
      </c>
      <c r="H30" s="239">
        <v>0</v>
      </c>
      <c r="I30" s="238" t="s">
        <v>409</v>
      </c>
      <c r="J30" s="238" t="s">
        <v>800</v>
      </c>
      <c r="K30" s="242">
        <v>56476.959999999999</v>
      </c>
      <c r="L30" s="243" t="s">
        <v>796</v>
      </c>
      <c r="M30" s="320" t="s">
        <v>253</v>
      </c>
      <c r="N30" s="321"/>
      <c r="O30" s="321"/>
      <c r="P30" s="321"/>
      <c r="Q30" s="321"/>
      <c r="R30" s="322"/>
      <c r="S30" s="323">
        <f t="shared" si="0"/>
        <v>0</v>
      </c>
      <c r="T30" s="323">
        <f t="shared" si="1"/>
        <v>0</v>
      </c>
    </row>
    <row r="31" spans="1:20" s="244" customFormat="1" ht="45">
      <c r="A31" s="238" t="s">
        <v>406</v>
      </c>
      <c r="B31" s="239">
        <v>353</v>
      </c>
      <c r="C31" s="238" t="s">
        <v>410</v>
      </c>
      <c r="D31" s="238" t="s">
        <v>794</v>
      </c>
      <c r="E31" s="240">
        <v>3530104</v>
      </c>
      <c r="F31" s="240">
        <v>14143</v>
      </c>
      <c r="G31" s="241">
        <v>41639</v>
      </c>
      <c r="H31" s="239">
        <v>0</v>
      </c>
      <c r="I31" s="238" t="s">
        <v>409</v>
      </c>
      <c r="J31" s="238" t="s">
        <v>801</v>
      </c>
      <c r="K31" s="242">
        <v>48582.69</v>
      </c>
      <c r="L31" s="243" t="s">
        <v>796</v>
      </c>
      <c r="M31" s="320" t="s">
        <v>253</v>
      </c>
      <c r="N31" s="321"/>
      <c r="O31" s="321"/>
      <c r="P31" s="321"/>
      <c r="Q31" s="321"/>
      <c r="R31" s="322"/>
      <c r="S31" s="323">
        <f t="shared" si="0"/>
        <v>0</v>
      </c>
      <c r="T31" s="323">
        <f t="shared" si="1"/>
        <v>0</v>
      </c>
    </row>
    <row r="32" spans="1:20" s="244" customFormat="1" ht="45">
      <c r="A32" s="238" t="s">
        <v>406</v>
      </c>
      <c r="B32" s="239">
        <v>355</v>
      </c>
      <c r="C32" s="238" t="s">
        <v>416</v>
      </c>
      <c r="D32" s="238" t="s">
        <v>437</v>
      </c>
      <c r="E32" s="240">
        <v>3550004</v>
      </c>
      <c r="F32" s="240">
        <v>14063</v>
      </c>
      <c r="G32" s="241">
        <v>41486</v>
      </c>
      <c r="H32" s="239">
        <v>0</v>
      </c>
      <c r="I32" s="238" t="s">
        <v>409</v>
      </c>
      <c r="J32" s="238" t="s">
        <v>768</v>
      </c>
      <c r="K32" s="242">
        <v>-988.08</v>
      </c>
      <c r="L32" s="324"/>
      <c r="M32" s="325"/>
      <c r="N32" s="321"/>
      <c r="O32" s="326">
        <f>200.79/482.97</f>
        <v>0.41574010808124723</v>
      </c>
      <c r="P32" s="321"/>
      <c r="Q32" s="321"/>
      <c r="R32" s="322" t="s">
        <v>769</v>
      </c>
      <c r="S32" s="323">
        <f t="shared" si="0"/>
        <v>0</v>
      </c>
      <c r="T32" s="323">
        <f t="shared" si="1"/>
        <v>-410.7844859929188</v>
      </c>
    </row>
    <row r="33" spans="1:20" s="244" customFormat="1" ht="30">
      <c r="A33" s="238" t="s">
        <v>406</v>
      </c>
      <c r="B33" s="239">
        <v>355</v>
      </c>
      <c r="C33" s="238" t="s">
        <v>416</v>
      </c>
      <c r="D33" s="238" t="s">
        <v>417</v>
      </c>
      <c r="E33" s="240">
        <v>3550005</v>
      </c>
      <c r="F33" s="240">
        <v>14009</v>
      </c>
      <c r="G33" s="241">
        <v>41394</v>
      </c>
      <c r="H33" s="239">
        <v>-8</v>
      </c>
      <c r="I33" s="238" t="s">
        <v>450</v>
      </c>
      <c r="J33" s="238" t="s">
        <v>802</v>
      </c>
      <c r="K33" s="242">
        <v>-2855.6</v>
      </c>
      <c r="L33" s="243" t="s">
        <v>803</v>
      </c>
      <c r="M33" s="320" t="s">
        <v>253</v>
      </c>
      <c r="N33" s="321"/>
      <c r="O33" s="321"/>
      <c r="P33" s="321"/>
      <c r="Q33" s="321"/>
      <c r="R33" s="322"/>
      <c r="S33" s="323">
        <f t="shared" si="0"/>
        <v>0</v>
      </c>
      <c r="T33" s="323">
        <f t="shared" si="1"/>
        <v>0</v>
      </c>
    </row>
    <row r="34" spans="1:20" s="244" customFormat="1" ht="30">
      <c r="A34" s="238" t="s">
        <v>406</v>
      </c>
      <c r="B34" s="239">
        <v>355</v>
      </c>
      <c r="C34" s="238" t="s">
        <v>416</v>
      </c>
      <c r="D34" s="238" t="s">
        <v>417</v>
      </c>
      <c r="E34" s="240">
        <v>3550005</v>
      </c>
      <c r="F34" s="240">
        <v>14004</v>
      </c>
      <c r="G34" s="241">
        <v>41394</v>
      </c>
      <c r="H34" s="239">
        <v>8</v>
      </c>
      <c r="I34" s="238" t="s">
        <v>450</v>
      </c>
      <c r="J34" s="238" t="s">
        <v>804</v>
      </c>
      <c r="K34" s="242">
        <v>16387.689999999999</v>
      </c>
      <c r="L34" s="243" t="s">
        <v>803</v>
      </c>
      <c r="M34" s="320" t="s">
        <v>253</v>
      </c>
      <c r="N34" s="321"/>
      <c r="O34" s="321"/>
      <c r="P34" s="321"/>
      <c r="Q34" s="321"/>
      <c r="R34" s="322"/>
      <c r="S34" s="323">
        <f t="shared" si="0"/>
        <v>0</v>
      </c>
      <c r="T34" s="323">
        <f t="shared" si="1"/>
        <v>0</v>
      </c>
    </row>
    <row r="35" spans="1:20" s="244" customFormat="1" ht="45">
      <c r="A35" s="238" t="s">
        <v>406</v>
      </c>
      <c r="B35" s="239">
        <v>355</v>
      </c>
      <c r="C35" s="238" t="s">
        <v>416</v>
      </c>
      <c r="D35" s="238" t="s">
        <v>417</v>
      </c>
      <c r="E35" s="240">
        <v>3550005</v>
      </c>
      <c r="F35" s="240">
        <v>14064</v>
      </c>
      <c r="G35" s="241">
        <v>41486</v>
      </c>
      <c r="H35" s="239">
        <v>0</v>
      </c>
      <c r="I35" s="238" t="s">
        <v>409</v>
      </c>
      <c r="J35" s="238" t="s">
        <v>768</v>
      </c>
      <c r="K35" s="242">
        <v>9552.98</v>
      </c>
      <c r="L35" s="324"/>
      <c r="M35" s="325"/>
      <c r="N35" s="321"/>
      <c r="O35" s="326">
        <f>200.79/482.97</f>
        <v>0.41574010808124723</v>
      </c>
      <c r="P35" s="321"/>
      <c r="Q35" s="321"/>
      <c r="R35" s="322" t="s">
        <v>769</v>
      </c>
      <c r="S35" s="323">
        <f t="shared" si="0"/>
        <v>0</v>
      </c>
      <c r="T35" s="323">
        <f t="shared" si="1"/>
        <v>3971.5569376979929</v>
      </c>
    </row>
    <row r="36" spans="1:20" s="244" customFormat="1" ht="45">
      <c r="A36" s="238" t="s">
        <v>406</v>
      </c>
      <c r="B36" s="239">
        <v>355</v>
      </c>
      <c r="C36" s="238" t="s">
        <v>416</v>
      </c>
      <c r="D36" s="238" t="s">
        <v>418</v>
      </c>
      <c r="E36" s="240">
        <v>3550006</v>
      </c>
      <c r="F36" s="240">
        <v>14065</v>
      </c>
      <c r="G36" s="241">
        <v>41486</v>
      </c>
      <c r="H36" s="239">
        <v>0</v>
      </c>
      <c r="I36" s="238" t="s">
        <v>409</v>
      </c>
      <c r="J36" s="238" t="s">
        <v>768</v>
      </c>
      <c r="K36" s="242">
        <v>10583.64</v>
      </c>
      <c r="L36" s="324"/>
      <c r="M36" s="325"/>
      <c r="N36" s="321"/>
      <c r="O36" s="326">
        <f>200.79/482.97</f>
        <v>0.41574010808124723</v>
      </c>
      <c r="P36" s="321"/>
      <c r="Q36" s="321"/>
      <c r="R36" s="322" t="s">
        <v>769</v>
      </c>
      <c r="S36" s="323">
        <f t="shared" si="0"/>
        <v>0</v>
      </c>
      <c r="T36" s="323">
        <f t="shared" si="1"/>
        <v>4400.0436374930114</v>
      </c>
    </row>
    <row r="37" spans="1:20" s="244" customFormat="1" ht="30">
      <c r="A37" s="238" t="s">
        <v>406</v>
      </c>
      <c r="B37" s="239">
        <v>355</v>
      </c>
      <c r="C37" s="238" t="s">
        <v>416</v>
      </c>
      <c r="D37" s="238" t="s">
        <v>419</v>
      </c>
      <c r="E37" s="240">
        <v>3550007</v>
      </c>
      <c r="F37" s="240">
        <v>14012</v>
      </c>
      <c r="G37" s="241">
        <v>41394</v>
      </c>
      <c r="H37" s="239">
        <v>-1</v>
      </c>
      <c r="I37" s="238" t="s">
        <v>454</v>
      </c>
      <c r="J37" s="238" t="s">
        <v>805</v>
      </c>
      <c r="K37" s="242">
        <v>-665.16</v>
      </c>
      <c r="L37" s="243" t="s">
        <v>803</v>
      </c>
      <c r="M37" s="320" t="s">
        <v>253</v>
      </c>
      <c r="N37" s="321"/>
      <c r="O37" s="321"/>
      <c r="P37" s="321"/>
      <c r="Q37" s="321"/>
      <c r="R37" s="322"/>
      <c r="S37" s="323">
        <f t="shared" si="0"/>
        <v>0</v>
      </c>
      <c r="T37" s="323">
        <f t="shared" si="1"/>
        <v>0</v>
      </c>
    </row>
    <row r="38" spans="1:20" s="244" customFormat="1" ht="30">
      <c r="A38" s="238" t="s">
        <v>406</v>
      </c>
      <c r="B38" s="239">
        <v>355</v>
      </c>
      <c r="C38" s="238" t="s">
        <v>416</v>
      </c>
      <c r="D38" s="238" t="s">
        <v>419</v>
      </c>
      <c r="E38" s="240">
        <v>3550007</v>
      </c>
      <c r="F38" s="240">
        <v>14008</v>
      </c>
      <c r="G38" s="241">
        <v>41394</v>
      </c>
      <c r="H38" s="239">
        <v>1</v>
      </c>
      <c r="I38" s="238" t="s">
        <v>454</v>
      </c>
      <c r="J38" s="238" t="s">
        <v>806</v>
      </c>
      <c r="K38" s="242">
        <v>3004.22</v>
      </c>
      <c r="L38" s="243" t="s">
        <v>803</v>
      </c>
      <c r="M38" s="320" t="s">
        <v>253</v>
      </c>
      <c r="N38" s="321"/>
      <c r="O38" s="321"/>
      <c r="P38" s="321"/>
      <c r="Q38" s="321"/>
      <c r="R38" s="322"/>
      <c r="S38" s="323">
        <f t="shared" si="0"/>
        <v>0</v>
      </c>
      <c r="T38" s="323">
        <f t="shared" si="1"/>
        <v>0</v>
      </c>
    </row>
    <row r="39" spans="1:20" s="244" customFormat="1" ht="45">
      <c r="A39" s="238" t="s">
        <v>406</v>
      </c>
      <c r="B39" s="239">
        <v>355</v>
      </c>
      <c r="C39" s="238" t="s">
        <v>416</v>
      </c>
      <c r="D39" s="238" t="s">
        <v>419</v>
      </c>
      <c r="E39" s="240">
        <v>3550007</v>
      </c>
      <c r="F39" s="240">
        <v>14066</v>
      </c>
      <c r="G39" s="241">
        <v>41486</v>
      </c>
      <c r="H39" s="239">
        <v>0</v>
      </c>
      <c r="I39" s="238" t="s">
        <v>409</v>
      </c>
      <c r="J39" s="238" t="s">
        <v>768</v>
      </c>
      <c r="K39" s="242">
        <v>10056.19</v>
      </c>
      <c r="L39" s="324"/>
      <c r="M39" s="325"/>
      <c r="N39" s="321"/>
      <c r="O39" s="326">
        <f>200.79/482.97</f>
        <v>0.41574010808124723</v>
      </c>
      <c r="P39" s="321"/>
      <c r="Q39" s="321"/>
      <c r="R39" s="322" t="s">
        <v>769</v>
      </c>
      <c r="S39" s="323">
        <f t="shared" si="0"/>
        <v>0</v>
      </c>
      <c r="T39" s="323">
        <f t="shared" si="1"/>
        <v>4180.7615174855582</v>
      </c>
    </row>
    <row r="40" spans="1:20" s="244" customFormat="1" ht="30">
      <c r="A40" s="238" t="s">
        <v>406</v>
      </c>
      <c r="B40" s="239">
        <v>355</v>
      </c>
      <c r="C40" s="238" t="s">
        <v>416</v>
      </c>
      <c r="D40" s="238" t="s">
        <v>420</v>
      </c>
      <c r="E40" s="240">
        <v>3550008</v>
      </c>
      <c r="F40" s="240">
        <v>14011</v>
      </c>
      <c r="G40" s="241">
        <v>41394</v>
      </c>
      <c r="H40" s="239">
        <v>-3</v>
      </c>
      <c r="I40" s="238" t="s">
        <v>457</v>
      </c>
      <c r="J40" s="238" t="s">
        <v>807</v>
      </c>
      <c r="K40" s="242">
        <v>-1183.95</v>
      </c>
      <c r="L40" s="243" t="s">
        <v>803</v>
      </c>
      <c r="M40" s="320" t="s">
        <v>253</v>
      </c>
      <c r="N40" s="321"/>
      <c r="O40" s="321"/>
      <c r="P40" s="321"/>
      <c r="Q40" s="321"/>
      <c r="R40" s="322"/>
      <c r="S40" s="323">
        <f t="shared" si="0"/>
        <v>0</v>
      </c>
      <c r="T40" s="323">
        <f t="shared" si="1"/>
        <v>0</v>
      </c>
    </row>
    <row r="41" spans="1:20" s="244" customFormat="1" ht="30">
      <c r="A41" s="238" t="s">
        <v>406</v>
      </c>
      <c r="B41" s="239">
        <v>355</v>
      </c>
      <c r="C41" s="238" t="s">
        <v>416</v>
      </c>
      <c r="D41" s="238" t="s">
        <v>420</v>
      </c>
      <c r="E41" s="240">
        <v>3550008</v>
      </c>
      <c r="F41" s="240">
        <v>14007</v>
      </c>
      <c r="G41" s="241">
        <v>41394</v>
      </c>
      <c r="H41" s="239">
        <v>3</v>
      </c>
      <c r="I41" s="238" t="s">
        <v>457</v>
      </c>
      <c r="J41" s="238" t="s">
        <v>808</v>
      </c>
      <c r="K41" s="242">
        <v>10768.57</v>
      </c>
      <c r="L41" s="243" t="s">
        <v>803</v>
      </c>
      <c r="M41" s="320" t="s">
        <v>253</v>
      </c>
      <c r="N41" s="321"/>
      <c r="O41" s="321"/>
      <c r="P41" s="321"/>
      <c r="Q41" s="321"/>
      <c r="R41" s="322"/>
      <c r="S41" s="323">
        <f t="shared" si="0"/>
        <v>0</v>
      </c>
      <c r="T41" s="323">
        <f t="shared" si="1"/>
        <v>0</v>
      </c>
    </row>
    <row r="42" spans="1:20" s="244" customFormat="1" ht="45">
      <c r="A42" s="238" t="s">
        <v>406</v>
      </c>
      <c r="B42" s="239">
        <v>355</v>
      </c>
      <c r="C42" s="238" t="s">
        <v>416</v>
      </c>
      <c r="D42" s="238" t="s">
        <v>420</v>
      </c>
      <c r="E42" s="240">
        <v>3550008</v>
      </c>
      <c r="F42" s="240">
        <v>14067</v>
      </c>
      <c r="G42" s="241">
        <v>41486</v>
      </c>
      <c r="H42" s="239">
        <v>0</v>
      </c>
      <c r="I42" s="238" t="s">
        <v>409</v>
      </c>
      <c r="J42" s="238" t="s">
        <v>768</v>
      </c>
      <c r="K42" s="242">
        <v>-6781.05</v>
      </c>
      <c r="L42" s="324"/>
      <c r="M42" s="325"/>
      <c r="N42" s="321"/>
      <c r="O42" s="326">
        <f t="shared" ref="O42:O47" si="2">200.79/482.97</f>
        <v>0.41574010808124723</v>
      </c>
      <c r="P42" s="321"/>
      <c r="Q42" s="321"/>
      <c r="R42" s="322" t="s">
        <v>769</v>
      </c>
      <c r="S42" s="323">
        <f t="shared" si="0"/>
        <v>0</v>
      </c>
      <c r="T42" s="323">
        <f t="shared" si="1"/>
        <v>-2819.1544599043418</v>
      </c>
    </row>
    <row r="43" spans="1:20" s="244" customFormat="1" ht="45">
      <c r="A43" s="238" t="s">
        <v>406</v>
      </c>
      <c r="B43" s="239">
        <v>355</v>
      </c>
      <c r="C43" s="238" t="s">
        <v>416</v>
      </c>
      <c r="D43" s="238" t="s">
        <v>421</v>
      </c>
      <c r="E43" s="240">
        <v>3550009</v>
      </c>
      <c r="F43" s="240">
        <v>14068</v>
      </c>
      <c r="G43" s="241">
        <v>41486</v>
      </c>
      <c r="H43" s="239">
        <v>0</v>
      </c>
      <c r="I43" s="238" t="s">
        <v>409</v>
      </c>
      <c r="J43" s="238" t="s">
        <v>768</v>
      </c>
      <c r="K43" s="242">
        <v>752.92</v>
      </c>
      <c r="L43" s="324"/>
      <c r="M43" s="325"/>
      <c r="N43" s="321"/>
      <c r="O43" s="326">
        <f t="shared" si="2"/>
        <v>0.41574010808124723</v>
      </c>
      <c r="P43" s="321"/>
      <c r="Q43" s="321"/>
      <c r="R43" s="322" t="s">
        <v>769</v>
      </c>
      <c r="S43" s="323">
        <f t="shared" si="0"/>
        <v>0</v>
      </c>
      <c r="T43" s="323">
        <f t="shared" si="1"/>
        <v>313.01904217653265</v>
      </c>
    </row>
    <row r="44" spans="1:20" s="244" customFormat="1" ht="45">
      <c r="A44" s="238" t="s">
        <v>406</v>
      </c>
      <c r="B44" s="239">
        <v>355</v>
      </c>
      <c r="C44" s="238" t="s">
        <v>416</v>
      </c>
      <c r="D44" s="238" t="s">
        <v>438</v>
      </c>
      <c r="E44" s="240">
        <v>3550010</v>
      </c>
      <c r="F44" s="240">
        <v>14069</v>
      </c>
      <c r="G44" s="241">
        <v>41486</v>
      </c>
      <c r="H44" s="239">
        <v>0</v>
      </c>
      <c r="I44" s="238" t="s">
        <v>409</v>
      </c>
      <c r="J44" s="238" t="s">
        <v>768</v>
      </c>
      <c r="K44" s="242">
        <v>-14404.64</v>
      </c>
      <c r="L44" s="324"/>
      <c r="M44" s="325"/>
      <c r="N44" s="321"/>
      <c r="O44" s="326">
        <f t="shared" si="2"/>
        <v>0.41574010808124723</v>
      </c>
      <c r="P44" s="321"/>
      <c r="Q44" s="321"/>
      <c r="R44" s="322" t="s">
        <v>769</v>
      </c>
      <c r="S44" s="323">
        <f t="shared" si="0"/>
        <v>0</v>
      </c>
      <c r="T44" s="323">
        <f t="shared" si="1"/>
        <v>-5988.5865904714565</v>
      </c>
    </row>
    <row r="45" spans="1:20" s="244" customFormat="1" ht="45">
      <c r="A45" s="238" t="s">
        <v>406</v>
      </c>
      <c r="B45" s="239">
        <v>355</v>
      </c>
      <c r="C45" s="238" t="s">
        <v>416</v>
      </c>
      <c r="D45" s="238" t="s">
        <v>459</v>
      </c>
      <c r="E45" s="240">
        <v>3550011</v>
      </c>
      <c r="F45" s="240">
        <v>14070</v>
      </c>
      <c r="G45" s="241">
        <v>41486</v>
      </c>
      <c r="H45" s="239">
        <v>0</v>
      </c>
      <c r="I45" s="238" t="s">
        <v>409</v>
      </c>
      <c r="J45" s="238" t="s">
        <v>768</v>
      </c>
      <c r="K45" s="242">
        <v>562.04</v>
      </c>
      <c r="L45" s="324"/>
      <c r="M45" s="325"/>
      <c r="N45" s="321"/>
      <c r="O45" s="326">
        <f t="shared" si="2"/>
        <v>0.41574010808124723</v>
      </c>
      <c r="P45" s="321"/>
      <c r="Q45" s="321"/>
      <c r="R45" s="322" t="s">
        <v>769</v>
      </c>
      <c r="S45" s="323">
        <f t="shared" si="0"/>
        <v>0</v>
      </c>
      <c r="T45" s="323">
        <f t="shared" si="1"/>
        <v>233.66257034598416</v>
      </c>
    </row>
    <row r="46" spans="1:20" s="244" customFormat="1" ht="45">
      <c r="A46" s="238" t="s">
        <v>406</v>
      </c>
      <c r="B46" s="239">
        <v>355</v>
      </c>
      <c r="C46" s="238" t="s">
        <v>416</v>
      </c>
      <c r="D46" s="238" t="s">
        <v>465</v>
      </c>
      <c r="E46" s="240">
        <v>3550012</v>
      </c>
      <c r="F46" s="240">
        <v>14071</v>
      </c>
      <c r="G46" s="241">
        <v>41486</v>
      </c>
      <c r="H46" s="239">
        <v>0</v>
      </c>
      <c r="I46" s="238" t="s">
        <v>409</v>
      </c>
      <c r="J46" s="238" t="s">
        <v>768</v>
      </c>
      <c r="K46" s="242">
        <v>964.63</v>
      </c>
      <c r="L46" s="324"/>
      <c r="M46" s="325"/>
      <c r="N46" s="321"/>
      <c r="O46" s="326">
        <f t="shared" si="2"/>
        <v>0.41574010808124723</v>
      </c>
      <c r="P46" s="321"/>
      <c r="Q46" s="321"/>
      <c r="R46" s="322" t="s">
        <v>769</v>
      </c>
      <c r="S46" s="323">
        <f t="shared" si="0"/>
        <v>0</v>
      </c>
      <c r="T46" s="323">
        <f t="shared" si="1"/>
        <v>401.0353804584135</v>
      </c>
    </row>
    <row r="47" spans="1:20" s="244" customFormat="1" ht="45">
      <c r="A47" s="238" t="s">
        <v>406</v>
      </c>
      <c r="B47" s="239">
        <v>355</v>
      </c>
      <c r="C47" s="238" t="s">
        <v>416</v>
      </c>
      <c r="D47" s="238" t="s">
        <v>422</v>
      </c>
      <c r="E47" s="240">
        <v>3550018</v>
      </c>
      <c r="F47" s="240">
        <v>14072</v>
      </c>
      <c r="G47" s="241">
        <v>41486</v>
      </c>
      <c r="H47" s="239">
        <v>0</v>
      </c>
      <c r="I47" s="238" t="s">
        <v>409</v>
      </c>
      <c r="J47" s="238" t="s">
        <v>768</v>
      </c>
      <c r="K47" s="242">
        <v>-17975.62</v>
      </c>
      <c r="L47" s="324"/>
      <c r="M47" s="325"/>
      <c r="N47" s="321"/>
      <c r="O47" s="326">
        <f t="shared" si="2"/>
        <v>0.41574010808124723</v>
      </c>
      <c r="P47" s="321"/>
      <c r="Q47" s="321"/>
      <c r="R47" s="322" t="s">
        <v>769</v>
      </c>
      <c r="S47" s="323">
        <f t="shared" si="0"/>
        <v>0</v>
      </c>
      <c r="T47" s="323">
        <f t="shared" si="1"/>
        <v>-7473.186201627429</v>
      </c>
    </row>
    <row r="48" spans="1:20" s="244" customFormat="1" ht="45">
      <c r="A48" s="238" t="s">
        <v>406</v>
      </c>
      <c r="B48" s="239">
        <v>355</v>
      </c>
      <c r="C48" s="238" t="s">
        <v>416</v>
      </c>
      <c r="D48" s="238" t="s">
        <v>423</v>
      </c>
      <c r="E48" s="240">
        <v>3550019</v>
      </c>
      <c r="F48" s="240">
        <v>14010</v>
      </c>
      <c r="G48" s="241">
        <v>41394</v>
      </c>
      <c r="H48" s="239">
        <v>-26</v>
      </c>
      <c r="I48" s="238" t="s">
        <v>409</v>
      </c>
      <c r="J48" s="238" t="s">
        <v>809</v>
      </c>
      <c r="K48" s="242">
        <v>-1503.84</v>
      </c>
      <c r="L48" s="243" t="s">
        <v>803</v>
      </c>
      <c r="M48" s="320" t="s">
        <v>253</v>
      </c>
      <c r="N48" s="321"/>
      <c r="O48" s="321"/>
      <c r="P48" s="321"/>
      <c r="Q48" s="321"/>
      <c r="R48" s="322"/>
      <c r="S48" s="323">
        <f t="shared" si="0"/>
        <v>0</v>
      </c>
      <c r="T48" s="323">
        <f t="shared" si="1"/>
        <v>0</v>
      </c>
    </row>
    <row r="49" spans="1:20" s="244" customFormat="1" ht="45">
      <c r="A49" s="238" t="s">
        <v>406</v>
      </c>
      <c r="B49" s="239">
        <v>355</v>
      </c>
      <c r="C49" s="238" t="s">
        <v>416</v>
      </c>
      <c r="D49" s="238" t="s">
        <v>423</v>
      </c>
      <c r="E49" s="240">
        <v>3550019</v>
      </c>
      <c r="F49" s="240">
        <v>14006</v>
      </c>
      <c r="G49" s="241">
        <v>41394</v>
      </c>
      <c r="H49" s="239">
        <v>13</v>
      </c>
      <c r="I49" s="238" t="s">
        <v>810</v>
      </c>
      <c r="J49" s="238" t="s">
        <v>811</v>
      </c>
      <c r="K49" s="242">
        <v>2530.0300000000002</v>
      </c>
      <c r="L49" s="243" t="s">
        <v>803</v>
      </c>
      <c r="M49" s="320" t="s">
        <v>253</v>
      </c>
      <c r="N49" s="321"/>
      <c r="O49" s="321"/>
      <c r="P49" s="321"/>
      <c r="Q49" s="321"/>
      <c r="R49" s="322"/>
      <c r="S49" s="323">
        <f t="shared" si="0"/>
        <v>0</v>
      </c>
      <c r="T49" s="323">
        <f t="shared" si="1"/>
        <v>0</v>
      </c>
    </row>
    <row r="50" spans="1:20" s="244" customFormat="1" ht="45">
      <c r="A50" s="238" t="s">
        <v>406</v>
      </c>
      <c r="B50" s="239">
        <v>355</v>
      </c>
      <c r="C50" s="238" t="s">
        <v>416</v>
      </c>
      <c r="D50" s="238" t="s">
        <v>423</v>
      </c>
      <c r="E50" s="240">
        <v>3550019</v>
      </c>
      <c r="F50" s="240">
        <v>14005</v>
      </c>
      <c r="G50" s="241">
        <v>41394</v>
      </c>
      <c r="H50" s="239">
        <v>13</v>
      </c>
      <c r="I50" s="238" t="s">
        <v>461</v>
      </c>
      <c r="J50" s="238" t="s">
        <v>812</v>
      </c>
      <c r="K50" s="242">
        <v>1531.54</v>
      </c>
      <c r="L50" s="243" t="s">
        <v>803</v>
      </c>
      <c r="M50" s="320" t="s">
        <v>253</v>
      </c>
      <c r="N50" s="321"/>
      <c r="O50" s="321"/>
      <c r="P50" s="321"/>
      <c r="Q50" s="321"/>
      <c r="R50" s="322"/>
      <c r="S50" s="323">
        <f t="shared" si="0"/>
        <v>0</v>
      </c>
      <c r="T50" s="323">
        <f t="shared" si="1"/>
        <v>0</v>
      </c>
    </row>
    <row r="51" spans="1:20" s="244" customFormat="1" ht="45">
      <c r="A51" s="238" t="s">
        <v>406</v>
      </c>
      <c r="B51" s="239">
        <v>355</v>
      </c>
      <c r="C51" s="238" t="s">
        <v>416</v>
      </c>
      <c r="D51" s="238" t="s">
        <v>423</v>
      </c>
      <c r="E51" s="240">
        <v>3550019</v>
      </c>
      <c r="F51" s="240">
        <v>14073</v>
      </c>
      <c r="G51" s="241">
        <v>41486</v>
      </c>
      <c r="H51" s="239">
        <v>0</v>
      </c>
      <c r="I51" s="238" t="s">
        <v>409</v>
      </c>
      <c r="J51" s="238" t="s">
        <v>768</v>
      </c>
      <c r="K51" s="242">
        <v>-22458.25</v>
      </c>
      <c r="L51" s="324"/>
      <c r="M51" s="325"/>
      <c r="N51" s="321"/>
      <c r="O51" s="326">
        <f t="shared" ref="O51:O52" si="3">200.79/482.97</f>
        <v>0.41574010808124723</v>
      </c>
      <c r="P51" s="321"/>
      <c r="Q51" s="321"/>
      <c r="R51" s="322" t="s">
        <v>769</v>
      </c>
      <c r="S51" s="323">
        <f t="shared" si="0"/>
        <v>0</v>
      </c>
      <c r="T51" s="323">
        <f t="shared" si="1"/>
        <v>-9336.7952823156702</v>
      </c>
    </row>
    <row r="52" spans="1:20" s="244" customFormat="1" ht="45">
      <c r="A52" s="238" t="s">
        <v>406</v>
      </c>
      <c r="B52" s="239">
        <v>355</v>
      </c>
      <c r="C52" s="238" t="s">
        <v>416</v>
      </c>
      <c r="D52" s="238" t="s">
        <v>439</v>
      </c>
      <c r="E52" s="240">
        <v>3550020</v>
      </c>
      <c r="F52" s="240">
        <v>14074</v>
      </c>
      <c r="G52" s="241">
        <v>41486</v>
      </c>
      <c r="H52" s="239">
        <v>0</v>
      </c>
      <c r="I52" s="238" t="s">
        <v>409</v>
      </c>
      <c r="J52" s="238" t="s">
        <v>768</v>
      </c>
      <c r="K52" s="242">
        <v>-842.31</v>
      </c>
      <c r="L52" s="324"/>
      <c r="M52" s="325"/>
      <c r="N52" s="321"/>
      <c r="O52" s="326">
        <f t="shared" si="3"/>
        <v>0.41574010808124723</v>
      </c>
      <c r="P52" s="321"/>
      <c r="Q52" s="321"/>
      <c r="R52" s="322" t="s">
        <v>769</v>
      </c>
      <c r="S52" s="323">
        <f t="shared" si="0"/>
        <v>0</v>
      </c>
      <c r="T52" s="323">
        <f t="shared" si="1"/>
        <v>-350.18205043791534</v>
      </c>
    </row>
    <row r="53" spans="1:20" s="244" customFormat="1" ht="45">
      <c r="A53" s="238" t="s">
        <v>406</v>
      </c>
      <c r="B53" s="239">
        <v>355</v>
      </c>
      <c r="C53" s="238" t="s">
        <v>416</v>
      </c>
      <c r="D53" s="238" t="s">
        <v>813</v>
      </c>
      <c r="E53" s="240">
        <v>3550053</v>
      </c>
      <c r="F53" s="240">
        <v>14003</v>
      </c>
      <c r="G53" s="241">
        <v>41394</v>
      </c>
      <c r="H53" s="239">
        <v>1</v>
      </c>
      <c r="I53" s="238" t="s">
        <v>409</v>
      </c>
      <c r="J53" s="238" t="s">
        <v>814</v>
      </c>
      <c r="K53" s="242">
        <v>90839.53</v>
      </c>
      <c r="L53" s="243" t="s">
        <v>815</v>
      </c>
      <c r="M53" s="320" t="s">
        <v>253</v>
      </c>
      <c r="N53" s="321"/>
      <c r="O53" s="321"/>
      <c r="P53" s="321"/>
      <c r="Q53" s="321"/>
      <c r="R53" s="322"/>
      <c r="S53" s="323">
        <f t="shared" si="0"/>
        <v>0</v>
      </c>
      <c r="T53" s="323">
        <f t="shared" si="1"/>
        <v>0</v>
      </c>
    </row>
    <row r="54" spans="1:20" s="244" customFormat="1" ht="60">
      <c r="A54" s="238" t="s">
        <v>406</v>
      </c>
      <c r="B54" s="239">
        <v>355</v>
      </c>
      <c r="C54" s="238" t="s">
        <v>416</v>
      </c>
      <c r="D54" s="238" t="s">
        <v>816</v>
      </c>
      <c r="E54" s="240">
        <v>3550056</v>
      </c>
      <c r="F54" s="240">
        <v>14028</v>
      </c>
      <c r="G54" s="241">
        <v>41455</v>
      </c>
      <c r="H54" s="239">
        <v>1</v>
      </c>
      <c r="I54" s="238" t="s">
        <v>409</v>
      </c>
      <c r="J54" s="238" t="s">
        <v>817</v>
      </c>
      <c r="K54" s="242">
        <v>118917.25</v>
      </c>
      <c r="L54" s="243" t="s">
        <v>818</v>
      </c>
      <c r="M54" s="320" t="s">
        <v>253</v>
      </c>
      <c r="N54" s="321"/>
      <c r="O54" s="321"/>
      <c r="P54" s="321"/>
      <c r="Q54" s="321"/>
      <c r="R54" s="322"/>
      <c r="S54" s="323">
        <f t="shared" si="0"/>
        <v>0</v>
      </c>
      <c r="T54" s="323">
        <f t="shared" si="1"/>
        <v>0</v>
      </c>
    </row>
    <row r="55" spans="1:20" s="244" customFormat="1" ht="60">
      <c r="A55" s="238" t="s">
        <v>406</v>
      </c>
      <c r="B55" s="239">
        <v>355</v>
      </c>
      <c r="C55" s="238" t="s">
        <v>416</v>
      </c>
      <c r="D55" s="238" t="s">
        <v>816</v>
      </c>
      <c r="E55" s="240">
        <v>3550056</v>
      </c>
      <c r="F55" s="240">
        <v>14027</v>
      </c>
      <c r="G55" s="241">
        <v>41455</v>
      </c>
      <c r="H55" s="239">
        <v>1</v>
      </c>
      <c r="I55" s="238" t="s">
        <v>409</v>
      </c>
      <c r="J55" s="238" t="s">
        <v>819</v>
      </c>
      <c r="K55" s="242">
        <v>3503.3</v>
      </c>
      <c r="L55" s="243" t="s">
        <v>818</v>
      </c>
      <c r="M55" s="320" t="s">
        <v>253</v>
      </c>
      <c r="N55" s="321"/>
      <c r="O55" s="321"/>
      <c r="P55" s="321"/>
      <c r="Q55" s="321"/>
      <c r="R55" s="322"/>
      <c r="S55" s="323">
        <f t="shared" si="0"/>
        <v>0</v>
      </c>
      <c r="T55" s="323">
        <f t="shared" si="1"/>
        <v>0</v>
      </c>
    </row>
    <row r="56" spans="1:20" s="244" customFormat="1" ht="45">
      <c r="A56" s="238" t="s">
        <v>406</v>
      </c>
      <c r="B56" s="239">
        <v>355</v>
      </c>
      <c r="C56" s="238" t="s">
        <v>416</v>
      </c>
      <c r="D56" s="238" t="s">
        <v>820</v>
      </c>
      <c r="E56" s="240">
        <v>3550057</v>
      </c>
      <c r="F56" s="240">
        <v>14021</v>
      </c>
      <c r="G56" s="241">
        <v>41394</v>
      </c>
      <c r="H56" s="239">
        <v>0</v>
      </c>
      <c r="I56" s="238" t="s">
        <v>409</v>
      </c>
      <c r="J56" s="238" t="s">
        <v>821</v>
      </c>
      <c r="K56" s="242">
        <v>17514.400000000001</v>
      </c>
      <c r="L56" s="243" t="s">
        <v>822</v>
      </c>
      <c r="M56" s="320" t="s">
        <v>253</v>
      </c>
      <c r="N56" s="321"/>
      <c r="O56" s="321"/>
      <c r="P56" s="321"/>
      <c r="Q56" s="321"/>
      <c r="R56" s="322"/>
      <c r="S56" s="323">
        <f t="shared" si="0"/>
        <v>0</v>
      </c>
      <c r="T56" s="323">
        <f t="shared" si="1"/>
        <v>0</v>
      </c>
    </row>
    <row r="57" spans="1:20" s="244" customFormat="1" ht="45">
      <c r="A57" s="238" t="s">
        <v>406</v>
      </c>
      <c r="B57" s="239">
        <v>355</v>
      </c>
      <c r="C57" s="238" t="s">
        <v>416</v>
      </c>
      <c r="D57" s="238" t="s">
        <v>820</v>
      </c>
      <c r="E57" s="240">
        <v>3550057</v>
      </c>
      <c r="F57" s="240">
        <v>14020</v>
      </c>
      <c r="G57" s="241">
        <v>41394</v>
      </c>
      <c r="H57" s="239">
        <v>87</v>
      </c>
      <c r="I57" s="238" t="s">
        <v>409</v>
      </c>
      <c r="J57" s="238" t="s">
        <v>434</v>
      </c>
      <c r="K57" s="242">
        <v>7627.87</v>
      </c>
      <c r="L57" s="243" t="s">
        <v>822</v>
      </c>
      <c r="M57" s="320" t="s">
        <v>253</v>
      </c>
      <c r="N57" s="321"/>
      <c r="O57" s="321"/>
      <c r="P57" s="321"/>
      <c r="Q57" s="321"/>
      <c r="R57" s="322"/>
      <c r="S57" s="323">
        <f t="shared" si="0"/>
        <v>0</v>
      </c>
      <c r="T57" s="323">
        <f t="shared" si="1"/>
        <v>0</v>
      </c>
    </row>
    <row r="58" spans="1:20" s="244" customFormat="1" ht="45">
      <c r="A58" s="238" t="s">
        <v>406</v>
      </c>
      <c r="B58" s="239">
        <v>355</v>
      </c>
      <c r="C58" s="238" t="s">
        <v>416</v>
      </c>
      <c r="D58" s="238" t="s">
        <v>820</v>
      </c>
      <c r="E58" s="240">
        <v>3550057</v>
      </c>
      <c r="F58" s="240">
        <v>14019</v>
      </c>
      <c r="G58" s="241">
        <v>41394</v>
      </c>
      <c r="H58" s="239">
        <v>0</v>
      </c>
      <c r="I58" s="238" t="s">
        <v>409</v>
      </c>
      <c r="J58" s="238" t="s">
        <v>798</v>
      </c>
      <c r="K58" s="242">
        <v>3076.07</v>
      </c>
      <c r="L58" s="243" t="s">
        <v>822</v>
      </c>
      <c r="M58" s="320" t="s">
        <v>253</v>
      </c>
      <c r="N58" s="321"/>
      <c r="O58" s="321"/>
      <c r="P58" s="321"/>
      <c r="Q58" s="321"/>
      <c r="R58" s="322"/>
      <c r="S58" s="323">
        <f t="shared" si="0"/>
        <v>0</v>
      </c>
      <c r="T58" s="323">
        <f t="shared" si="1"/>
        <v>0</v>
      </c>
    </row>
    <row r="59" spans="1:20" s="244" customFormat="1" ht="45">
      <c r="A59" s="238" t="s">
        <v>406</v>
      </c>
      <c r="B59" s="239">
        <v>355</v>
      </c>
      <c r="C59" s="238" t="s">
        <v>416</v>
      </c>
      <c r="D59" s="238" t="s">
        <v>820</v>
      </c>
      <c r="E59" s="240">
        <v>3550057</v>
      </c>
      <c r="F59" s="240">
        <v>14018</v>
      </c>
      <c r="G59" s="241">
        <v>41394</v>
      </c>
      <c r="H59" s="239">
        <v>20</v>
      </c>
      <c r="I59" s="238" t="s">
        <v>409</v>
      </c>
      <c r="J59" s="238" t="s">
        <v>823</v>
      </c>
      <c r="K59" s="242">
        <v>1352.46</v>
      </c>
      <c r="L59" s="243" t="s">
        <v>822</v>
      </c>
      <c r="M59" s="320" t="s">
        <v>253</v>
      </c>
      <c r="N59" s="321"/>
      <c r="O59" s="321"/>
      <c r="P59" s="321"/>
      <c r="Q59" s="321"/>
      <c r="R59" s="322"/>
      <c r="S59" s="323">
        <f t="shared" si="0"/>
        <v>0</v>
      </c>
      <c r="T59" s="323">
        <f t="shared" si="1"/>
        <v>0</v>
      </c>
    </row>
    <row r="60" spans="1:20" s="244" customFormat="1" ht="45">
      <c r="A60" s="238" t="s">
        <v>406</v>
      </c>
      <c r="B60" s="239">
        <v>355</v>
      </c>
      <c r="C60" s="238" t="s">
        <v>416</v>
      </c>
      <c r="D60" s="238" t="s">
        <v>820</v>
      </c>
      <c r="E60" s="240">
        <v>3550057</v>
      </c>
      <c r="F60" s="240">
        <v>14017</v>
      </c>
      <c r="G60" s="241">
        <v>41394</v>
      </c>
      <c r="H60" s="239">
        <v>0</v>
      </c>
      <c r="I60" s="238" t="s">
        <v>409</v>
      </c>
      <c r="J60" s="238" t="s">
        <v>433</v>
      </c>
      <c r="K60" s="242">
        <v>30321.02</v>
      </c>
      <c r="L60" s="243" t="s">
        <v>822</v>
      </c>
      <c r="M60" s="320" t="s">
        <v>253</v>
      </c>
      <c r="N60" s="321"/>
      <c r="O60" s="321"/>
      <c r="P60" s="321"/>
      <c r="Q60" s="321"/>
      <c r="R60" s="322"/>
      <c r="S60" s="323">
        <f t="shared" si="0"/>
        <v>0</v>
      </c>
      <c r="T60" s="323">
        <f t="shared" si="1"/>
        <v>0</v>
      </c>
    </row>
    <row r="61" spans="1:20" s="244" customFormat="1" ht="45">
      <c r="A61" s="238" t="s">
        <v>406</v>
      </c>
      <c r="B61" s="239">
        <v>355</v>
      </c>
      <c r="C61" s="238" t="s">
        <v>416</v>
      </c>
      <c r="D61" s="238" t="s">
        <v>820</v>
      </c>
      <c r="E61" s="240">
        <v>3550057</v>
      </c>
      <c r="F61" s="240">
        <v>14016</v>
      </c>
      <c r="G61" s="241">
        <v>41394</v>
      </c>
      <c r="H61" s="239">
        <v>0</v>
      </c>
      <c r="I61" s="238" t="s">
        <v>409</v>
      </c>
      <c r="J61" s="238" t="s">
        <v>824</v>
      </c>
      <c r="K61" s="242">
        <v>12047.34</v>
      </c>
      <c r="L61" s="243" t="s">
        <v>822</v>
      </c>
      <c r="M61" s="320" t="s">
        <v>253</v>
      </c>
      <c r="N61" s="321"/>
      <c r="O61" s="321"/>
      <c r="P61" s="321"/>
      <c r="Q61" s="321"/>
      <c r="R61" s="322"/>
      <c r="S61" s="323">
        <f t="shared" si="0"/>
        <v>0</v>
      </c>
      <c r="T61" s="323">
        <f t="shared" si="1"/>
        <v>0</v>
      </c>
    </row>
    <row r="62" spans="1:20" s="244" customFormat="1" ht="45">
      <c r="A62" s="238" t="s">
        <v>406</v>
      </c>
      <c r="B62" s="239">
        <v>355</v>
      </c>
      <c r="C62" s="238" t="s">
        <v>416</v>
      </c>
      <c r="D62" s="238" t="s">
        <v>820</v>
      </c>
      <c r="E62" s="240">
        <v>3550057</v>
      </c>
      <c r="F62" s="240">
        <v>14015</v>
      </c>
      <c r="G62" s="241">
        <v>41394</v>
      </c>
      <c r="H62" s="239">
        <v>0</v>
      </c>
      <c r="I62" s="238" t="s">
        <v>409</v>
      </c>
      <c r="J62" s="238" t="s">
        <v>825</v>
      </c>
      <c r="K62" s="242">
        <v>2129.02</v>
      </c>
      <c r="L62" s="243" t="s">
        <v>822</v>
      </c>
      <c r="M62" s="320" t="s">
        <v>253</v>
      </c>
      <c r="N62" s="321"/>
      <c r="O62" s="321"/>
      <c r="P62" s="321"/>
      <c r="Q62" s="321"/>
      <c r="R62" s="322"/>
      <c r="S62" s="323">
        <f t="shared" si="0"/>
        <v>0</v>
      </c>
      <c r="T62" s="323">
        <f t="shared" si="1"/>
        <v>0</v>
      </c>
    </row>
    <row r="63" spans="1:20" s="244" customFormat="1" ht="45">
      <c r="A63" s="238" t="s">
        <v>406</v>
      </c>
      <c r="B63" s="239">
        <v>355</v>
      </c>
      <c r="C63" s="238" t="s">
        <v>416</v>
      </c>
      <c r="D63" s="238" t="s">
        <v>820</v>
      </c>
      <c r="E63" s="240">
        <v>3550057</v>
      </c>
      <c r="F63" s="240">
        <v>14014</v>
      </c>
      <c r="G63" s="241">
        <v>41394</v>
      </c>
      <c r="H63" s="239">
        <v>13</v>
      </c>
      <c r="I63" s="238" t="s">
        <v>409</v>
      </c>
      <c r="J63" s="238" t="s">
        <v>826</v>
      </c>
      <c r="K63" s="242">
        <v>34675.07</v>
      </c>
      <c r="L63" s="243" t="s">
        <v>822</v>
      </c>
      <c r="M63" s="320" t="s">
        <v>253</v>
      </c>
      <c r="N63" s="321"/>
      <c r="O63" s="321"/>
      <c r="P63" s="321"/>
      <c r="Q63" s="321"/>
      <c r="R63" s="322"/>
      <c r="S63" s="323">
        <f t="shared" si="0"/>
        <v>0</v>
      </c>
      <c r="T63" s="323">
        <f t="shared" si="1"/>
        <v>0</v>
      </c>
    </row>
    <row r="64" spans="1:20" s="244" customFormat="1" ht="45">
      <c r="A64" s="238" t="s">
        <v>406</v>
      </c>
      <c r="B64" s="239">
        <v>355</v>
      </c>
      <c r="C64" s="238" t="s">
        <v>416</v>
      </c>
      <c r="D64" s="238" t="s">
        <v>820</v>
      </c>
      <c r="E64" s="240">
        <v>3550057</v>
      </c>
      <c r="F64" s="240">
        <v>14013</v>
      </c>
      <c r="G64" s="241">
        <v>41394</v>
      </c>
      <c r="H64" s="239">
        <v>1</v>
      </c>
      <c r="I64" s="238" t="s">
        <v>409</v>
      </c>
      <c r="J64" s="238" t="s">
        <v>789</v>
      </c>
      <c r="K64" s="242">
        <v>2064</v>
      </c>
      <c r="L64" s="243" t="s">
        <v>822</v>
      </c>
      <c r="M64" s="320" t="s">
        <v>253</v>
      </c>
      <c r="N64" s="321"/>
      <c r="O64" s="321"/>
      <c r="P64" s="321"/>
      <c r="Q64" s="321"/>
      <c r="R64" s="322"/>
      <c r="S64" s="323">
        <f t="shared" si="0"/>
        <v>0</v>
      </c>
      <c r="T64" s="323">
        <f t="shared" si="1"/>
        <v>0</v>
      </c>
    </row>
    <row r="65" spans="1:20" s="244" customFormat="1" ht="60">
      <c r="A65" s="238" t="s">
        <v>406</v>
      </c>
      <c r="B65" s="239">
        <v>355</v>
      </c>
      <c r="C65" s="238" t="s">
        <v>416</v>
      </c>
      <c r="D65" s="238" t="s">
        <v>827</v>
      </c>
      <c r="E65" s="240">
        <v>3550058</v>
      </c>
      <c r="F65" s="240">
        <v>14061</v>
      </c>
      <c r="G65" s="241">
        <v>41455</v>
      </c>
      <c r="H65" s="239">
        <v>0</v>
      </c>
      <c r="I65" s="238" t="s">
        <v>409</v>
      </c>
      <c r="J65" s="238" t="s">
        <v>828</v>
      </c>
      <c r="K65" s="242">
        <v>142823.76</v>
      </c>
      <c r="L65" s="243" t="s">
        <v>829</v>
      </c>
      <c r="M65" s="320" t="s">
        <v>253</v>
      </c>
      <c r="N65" s="321"/>
      <c r="O65" s="321"/>
      <c r="P65" s="321"/>
      <c r="Q65" s="321"/>
      <c r="R65" s="322"/>
      <c r="S65" s="323">
        <f t="shared" si="0"/>
        <v>0</v>
      </c>
      <c r="T65" s="323">
        <f t="shared" si="1"/>
        <v>0</v>
      </c>
    </row>
    <row r="66" spans="1:20" s="244" customFormat="1" ht="60">
      <c r="A66" s="238" t="s">
        <v>406</v>
      </c>
      <c r="B66" s="239">
        <v>355</v>
      </c>
      <c r="C66" s="238" t="s">
        <v>416</v>
      </c>
      <c r="D66" s="238" t="s">
        <v>827</v>
      </c>
      <c r="E66" s="240">
        <v>3550058</v>
      </c>
      <c r="F66" s="240">
        <v>14060</v>
      </c>
      <c r="G66" s="241">
        <v>41455</v>
      </c>
      <c r="H66" s="239">
        <v>0</v>
      </c>
      <c r="I66" s="238" t="s">
        <v>409</v>
      </c>
      <c r="J66" s="238" t="s">
        <v>830</v>
      </c>
      <c r="K66" s="242">
        <v>11738.5</v>
      </c>
      <c r="L66" s="243" t="s">
        <v>829</v>
      </c>
      <c r="M66" s="320" t="s">
        <v>253</v>
      </c>
      <c r="N66" s="321"/>
      <c r="O66" s="321"/>
      <c r="P66" s="321"/>
      <c r="Q66" s="321"/>
      <c r="R66" s="322"/>
      <c r="S66" s="323">
        <f t="shared" si="0"/>
        <v>0</v>
      </c>
      <c r="T66" s="323">
        <f t="shared" si="1"/>
        <v>0</v>
      </c>
    </row>
    <row r="67" spans="1:20" s="244" customFormat="1" ht="60">
      <c r="A67" s="238" t="s">
        <v>406</v>
      </c>
      <c r="B67" s="239">
        <v>355</v>
      </c>
      <c r="C67" s="238" t="s">
        <v>416</v>
      </c>
      <c r="D67" s="238" t="s">
        <v>827</v>
      </c>
      <c r="E67" s="240">
        <v>3550058</v>
      </c>
      <c r="F67" s="240">
        <v>14059</v>
      </c>
      <c r="G67" s="241">
        <v>41455</v>
      </c>
      <c r="H67" s="239">
        <v>0</v>
      </c>
      <c r="I67" s="238" t="s">
        <v>409</v>
      </c>
      <c r="J67" s="238" t="s">
        <v>831</v>
      </c>
      <c r="K67" s="242">
        <v>34394</v>
      </c>
      <c r="L67" s="243" t="s">
        <v>829</v>
      </c>
      <c r="M67" s="320" t="s">
        <v>253</v>
      </c>
      <c r="N67" s="321"/>
      <c r="O67" s="321"/>
      <c r="P67" s="321"/>
      <c r="Q67" s="321"/>
      <c r="R67" s="322"/>
      <c r="S67" s="323">
        <f t="shared" si="0"/>
        <v>0</v>
      </c>
      <c r="T67" s="323">
        <f t="shared" si="1"/>
        <v>0</v>
      </c>
    </row>
    <row r="68" spans="1:20" s="244" customFormat="1" ht="60">
      <c r="A68" s="238" t="s">
        <v>406</v>
      </c>
      <c r="B68" s="239">
        <v>355</v>
      </c>
      <c r="C68" s="238" t="s">
        <v>416</v>
      </c>
      <c r="D68" s="238" t="s">
        <v>827</v>
      </c>
      <c r="E68" s="240">
        <v>3550058</v>
      </c>
      <c r="F68" s="240">
        <v>14058</v>
      </c>
      <c r="G68" s="241">
        <v>41455</v>
      </c>
      <c r="H68" s="239">
        <v>0</v>
      </c>
      <c r="I68" s="238" t="s">
        <v>409</v>
      </c>
      <c r="J68" s="238" t="s">
        <v>832</v>
      </c>
      <c r="K68" s="242">
        <v>32710.1</v>
      </c>
      <c r="L68" s="243" t="s">
        <v>829</v>
      </c>
      <c r="M68" s="320" t="s">
        <v>253</v>
      </c>
      <c r="N68" s="321"/>
      <c r="O68" s="321"/>
      <c r="P68" s="321"/>
      <c r="Q68" s="321"/>
      <c r="R68" s="322"/>
      <c r="S68" s="323">
        <f t="shared" si="0"/>
        <v>0</v>
      </c>
      <c r="T68" s="323">
        <f t="shared" si="1"/>
        <v>0</v>
      </c>
    </row>
    <row r="69" spans="1:20" s="244" customFormat="1" ht="60">
      <c r="A69" s="238" t="s">
        <v>406</v>
      </c>
      <c r="B69" s="239">
        <v>355</v>
      </c>
      <c r="C69" s="238" t="s">
        <v>416</v>
      </c>
      <c r="D69" s="238" t="s">
        <v>827</v>
      </c>
      <c r="E69" s="240">
        <v>3550058</v>
      </c>
      <c r="F69" s="240">
        <v>14057</v>
      </c>
      <c r="G69" s="241">
        <v>41455</v>
      </c>
      <c r="H69" s="239">
        <v>0</v>
      </c>
      <c r="I69" s="238" t="s">
        <v>409</v>
      </c>
      <c r="J69" s="238" t="s">
        <v>833</v>
      </c>
      <c r="K69" s="242">
        <v>20935</v>
      </c>
      <c r="L69" s="243" t="s">
        <v>829</v>
      </c>
      <c r="M69" s="320" t="s">
        <v>253</v>
      </c>
      <c r="N69" s="321"/>
      <c r="O69" s="321"/>
      <c r="P69" s="321"/>
      <c r="Q69" s="321"/>
      <c r="R69" s="322"/>
      <c r="S69" s="323">
        <f t="shared" ref="S69:S132" si="4">N69*K69</f>
        <v>0</v>
      </c>
      <c r="T69" s="323">
        <f t="shared" ref="T69:T132" si="5">K69*O69</f>
        <v>0</v>
      </c>
    </row>
    <row r="70" spans="1:20" s="244" customFormat="1" ht="60">
      <c r="A70" s="238" t="s">
        <v>406</v>
      </c>
      <c r="B70" s="239">
        <v>355</v>
      </c>
      <c r="C70" s="238" t="s">
        <v>416</v>
      </c>
      <c r="D70" s="238" t="s">
        <v>827</v>
      </c>
      <c r="E70" s="240">
        <v>3550058</v>
      </c>
      <c r="F70" s="240">
        <v>14056</v>
      </c>
      <c r="G70" s="241">
        <v>41455</v>
      </c>
      <c r="H70" s="239">
        <v>0</v>
      </c>
      <c r="I70" s="238" t="s">
        <v>409</v>
      </c>
      <c r="J70" s="238" t="s">
        <v>834</v>
      </c>
      <c r="K70" s="242">
        <v>146027.25</v>
      </c>
      <c r="L70" s="243" t="s">
        <v>829</v>
      </c>
      <c r="M70" s="320" t="s">
        <v>253</v>
      </c>
      <c r="N70" s="321"/>
      <c r="O70" s="321"/>
      <c r="P70" s="321"/>
      <c r="Q70" s="321"/>
      <c r="R70" s="322"/>
      <c r="S70" s="323">
        <f t="shared" si="4"/>
        <v>0</v>
      </c>
      <c r="T70" s="323">
        <f t="shared" si="5"/>
        <v>0</v>
      </c>
    </row>
    <row r="71" spans="1:20" s="244" customFormat="1" ht="60">
      <c r="A71" s="238" t="s">
        <v>406</v>
      </c>
      <c r="B71" s="239">
        <v>355</v>
      </c>
      <c r="C71" s="238" t="s">
        <v>416</v>
      </c>
      <c r="D71" s="238" t="s">
        <v>827</v>
      </c>
      <c r="E71" s="240">
        <v>3550058</v>
      </c>
      <c r="F71" s="240">
        <v>14055</v>
      </c>
      <c r="G71" s="241">
        <v>41455</v>
      </c>
      <c r="H71" s="239">
        <v>3</v>
      </c>
      <c r="I71" s="238" t="s">
        <v>409</v>
      </c>
      <c r="J71" s="238" t="s">
        <v>835</v>
      </c>
      <c r="K71" s="242">
        <v>50534.25</v>
      </c>
      <c r="L71" s="243" t="s">
        <v>829</v>
      </c>
      <c r="M71" s="320" t="s">
        <v>253</v>
      </c>
      <c r="N71" s="321"/>
      <c r="O71" s="321"/>
      <c r="P71" s="321"/>
      <c r="Q71" s="321"/>
      <c r="R71" s="322"/>
      <c r="S71" s="323">
        <f t="shared" si="4"/>
        <v>0</v>
      </c>
      <c r="T71" s="323">
        <f t="shared" si="5"/>
        <v>0</v>
      </c>
    </row>
    <row r="72" spans="1:20" s="244" customFormat="1" ht="60">
      <c r="A72" s="238" t="s">
        <v>406</v>
      </c>
      <c r="B72" s="239">
        <v>355</v>
      </c>
      <c r="C72" s="238" t="s">
        <v>416</v>
      </c>
      <c r="D72" s="238" t="s">
        <v>827</v>
      </c>
      <c r="E72" s="240">
        <v>3550058</v>
      </c>
      <c r="F72" s="240">
        <v>14054</v>
      </c>
      <c r="G72" s="241">
        <v>41455</v>
      </c>
      <c r="H72" s="239">
        <v>0</v>
      </c>
      <c r="I72" s="238" t="s">
        <v>409</v>
      </c>
      <c r="J72" s="238" t="s">
        <v>836</v>
      </c>
      <c r="K72" s="242">
        <v>706683.27</v>
      </c>
      <c r="L72" s="243" t="s">
        <v>829</v>
      </c>
      <c r="M72" s="320" t="s">
        <v>253</v>
      </c>
      <c r="N72" s="321"/>
      <c r="O72" s="321"/>
      <c r="P72" s="321"/>
      <c r="Q72" s="321"/>
      <c r="R72" s="322"/>
      <c r="S72" s="323">
        <f t="shared" si="4"/>
        <v>0</v>
      </c>
      <c r="T72" s="323">
        <f t="shared" si="5"/>
        <v>0</v>
      </c>
    </row>
    <row r="73" spans="1:20" s="244" customFormat="1" ht="60">
      <c r="A73" s="238" t="s">
        <v>406</v>
      </c>
      <c r="B73" s="239">
        <v>355</v>
      </c>
      <c r="C73" s="238" t="s">
        <v>416</v>
      </c>
      <c r="D73" s="238" t="s">
        <v>827</v>
      </c>
      <c r="E73" s="240">
        <v>3550058</v>
      </c>
      <c r="F73" s="240">
        <v>14053</v>
      </c>
      <c r="G73" s="241">
        <v>41455</v>
      </c>
      <c r="H73" s="239">
        <v>507</v>
      </c>
      <c r="I73" s="238" t="s">
        <v>409</v>
      </c>
      <c r="J73" s="238" t="s">
        <v>434</v>
      </c>
      <c r="K73" s="242">
        <v>71360.509999999995</v>
      </c>
      <c r="L73" s="243" t="s">
        <v>829</v>
      </c>
      <c r="M73" s="320" t="s">
        <v>253</v>
      </c>
      <c r="N73" s="321"/>
      <c r="O73" s="321"/>
      <c r="P73" s="321"/>
      <c r="Q73" s="321"/>
      <c r="R73" s="322"/>
      <c r="S73" s="323">
        <f t="shared" si="4"/>
        <v>0</v>
      </c>
      <c r="T73" s="323">
        <f t="shared" si="5"/>
        <v>0</v>
      </c>
    </row>
    <row r="74" spans="1:20" s="244" customFormat="1" ht="60">
      <c r="A74" s="238" t="s">
        <v>406</v>
      </c>
      <c r="B74" s="239">
        <v>355</v>
      </c>
      <c r="C74" s="238" t="s">
        <v>416</v>
      </c>
      <c r="D74" s="238" t="s">
        <v>827</v>
      </c>
      <c r="E74" s="240">
        <v>3550058</v>
      </c>
      <c r="F74" s="240">
        <v>14052</v>
      </c>
      <c r="G74" s="241">
        <v>41455</v>
      </c>
      <c r="H74" s="239">
        <v>0</v>
      </c>
      <c r="I74" s="238" t="s">
        <v>409</v>
      </c>
      <c r="J74" s="238" t="s">
        <v>436</v>
      </c>
      <c r="K74" s="242">
        <v>128928.78</v>
      </c>
      <c r="L74" s="243" t="s">
        <v>829</v>
      </c>
      <c r="M74" s="320" t="s">
        <v>253</v>
      </c>
      <c r="N74" s="321"/>
      <c r="O74" s="321"/>
      <c r="P74" s="321"/>
      <c r="Q74" s="321"/>
      <c r="R74" s="322"/>
      <c r="S74" s="323">
        <f t="shared" si="4"/>
        <v>0</v>
      </c>
      <c r="T74" s="323">
        <f t="shared" si="5"/>
        <v>0</v>
      </c>
    </row>
    <row r="75" spans="1:20" s="244" customFormat="1" ht="60">
      <c r="A75" s="238" t="s">
        <v>406</v>
      </c>
      <c r="B75" s="239">
        <v>355</v>
      </c>
      <c r="C75" s="238" t="s">
        <v>416</v>
      </c>
      <c r="D75" s="238" t="s">
        <v>827</v>
      </c>
      <c r="E75" s="240">
        <v>3550058</v>
      </c>
      <c r="F75" s="240">
        <v>14051</v>
      </c>
      <c r="G75" s="241">
        <v>41455</v>
      </c>
      <c r="H75" s="239">
        <v>136</v>
      </c>
      <c r="I75" s="238" t="s">
        <v>409</v>
      </c>
      <c r="J75" s="238" t="s">
        <v>823</v>
      </c>
      <c r="K75" s="242">
        <v>13187.58</v>
      </c>
      <c r="L75" s="243" t="s">
        <v>829</v>
      </c>
      <c r="M75" s="320" t="s">
        <v>253</v>
      </c>
      <c r="N75" s="321"/>
      <c r="O75" s="321"/>
      <c r="P75" s="321"/>
      <c r="Q75" s="321"/>
      <c r="R75" s="322"/>
      <c r="S75" s="323">
        <f t="shared" si="4"/>
        <v>0</v>
      </c>
      <c r="T75" s="323">
        <f t="shared" si="5"/>
        <v>0</v>
      </c>
    </row>
    <row r="76" spans="1:20" s="244" customFormat="1" ht="60">
      <c r="A76" s="238" t="s">
        <v>406</v>
      </c>
      <c r="B76" s="239">
        <v>355</v>
      </c>
      <c r="C76" s="238" t="s">
        <v>416</v>
      </c>
      <c r="D76" s="238" t="s">
        <v>827</v>
      </c>
      <c r="E76" s="240">
        <v>3550058</v>
      </c>
      <c r="F76" s="240">
        <v>14050</v>
      </c>
      <c r="G76" s="241">
        <v>41455</v>
      </c>
      <c r="H76" s="239">
        <v>0</v>
      </c>
      <c r="I76" s="238" t="s">
        <v>409</v>
      </c>
      <c r="J76" s="238" t="s">
        <v>837</v>
      </c>
      <c r="K76" s="242">
        <v>53156.75</v>
      </c>
      <c r="L76" s="243" t="s">
        <v>829</v>
      </c>
      <c r="M76" s="320" t="s">
        <v>253</v>
      </c>
      <c r="N76" s="321"/>
      <c r="O76" s="321"/>
      <c r="P76" s="321"/>
      <c r="Q76" s="321"/>
      <c r="R76" s="322"/>
      <c r="S76" s="323">
        <f t="shared" si="4"/>
        <v>0</v>
      </c>
      <c r="T76" s="323">
        <f t="shared" si="5"/>
        <v>0</v>
      </c>
    </row>
    <row r="77" spans="1:20" s="244" customFormat="1" ht="60">
      <c r="A77" s="238" t="s">
        <v>406</v>
      </c>
      <c r="B77" s="239">
        <v>355</v>
      </c>
      <c r="C77" s="238" t="s">
        <v>416</v>
      </c>
      <c r="D77" s="238" t="s">
        <v>827</v>
      </c>
      <c r="E77" s="240">
        <v>3550058</v>
      </c>
      <c r="F77" s="240">
        <v>14049</v>
      </c>
      <c r="G77" s="241">
        <v>41455</v>
      </c>
      <c r="H77" s="239">
        <v>1325</v>
      </c>
      <c r="I77" s="238" t="s">
        <v>409</v>
      </c>
      <c r="J77" s="238" t="s">
        <v>838</v>
      </c>
      <c r="K77" s="242">
        <v>6555.01</v>
      </c>
      <c r="L77" s="243" t="s">
        <v>829</v>
      </c>
      <c r="M77" s="320" t="s">
        <v>253</v>
      </c>
      <c r="N77" s="321"/>
      <c r="O77" s="321"/>
      <c r="P77" s="321"/>
      <c r="Q77" s="321"/>
      <c r="R77" s="322"/>
      <c r="S77" s="323">
        <f t="shared" si="4"/>
        <v>0</v>
      </c>
      <c r="T77" s="323">
        <f t="shared" si="5"/>
        <v>0</v>
      </c>
    </row>
    <row r="78" spans="1:20" s="244" customFormat="1" ht="60">
      <c r="A78" s="238" t="s">
        <v>406</v>
      </c>
      <c r="B78" s="239">
        <v>355</v>
      </c>
      <c r="C78" s="238" t="s">
        <v>416</v>
      </c>
      <c r="D78" s="238" t="s">
        <v>827</v>
      </c>
      <c r="E78" s="240">
        <v>3550058</v>
      </c>
      <c r="F78" s="240">
        <v>14048</v>
      </c>
      <c r="G78" s="241">
        <v>41455</v>
      </c>
      <c r="H78" s="239">
        <v>35519</v>
      </c>
      <c r="I78" s="238" t="s">
        <v>409</v>
      </c>
      <c r="J78" s="238" t="s">
        <v>839</v>
      </c>
      <c r="K78" s="242">
        <v>10823.81</v>
      </c>
      <c r="L78" s="243" t="s">
        <v>829</v>
      </c>
      <c r="M78" s="320" t="s">
        <v>253</v>
      </c>
      <c r="N78" s="321"/>
      <c r="O78" s="321"/>
      <c r="P78" s="321"/>
      <c r="Q78" s="321"/>
      <c r="R78" s="322"/>
      <c r="S78" s="323">
        <f t="shared" si="4"/>
        <v>0</v>
      </c>
      <c r="T78" s="323">
        <f t="shared" si="5"/>
        <v>0</v>
      </c>
    </row>
    <row r="79" spans="1:20" s="244" customFormat="1" ht="60">
      <c r="A79" s="238" t="s">
        <v>406</v>
      </c>
      <c r="B79" s="239">
        <v>355</v>
      </c>
      <c r="C79" s="238" t="s">
        <v>416</v>
      </c>
      <c r="D79" s="238" t="s">
        <v>827</v>
      </c>
      <c r="E79" s="240">
        <v>3550058</v>
      </c>
      <c r="F79" s="240">
        <v>14047</v>
      </c>
      <c r="G79" s="241">
        <v>41455</v>
      </c>
      <c r="H79" s="239">
        <v>122889</v>
      </c>
      <c r="I79" s="238" t="s">
        <v>840</v>
      </c>
      <c r="J79" s="238" t="s">
        <v>841</v>
      </c>
      <c r="K79" s="242">
        <v>55783.07</v>
      </c>
      <c r="L79" s="243" t="s">
        <v>829</v>
      </c>
      <c r="M79" s="320" t="s">
        <v>253</v>
      </c>
      <c r="N79" s="321"/>
      <c r="O79" s="321"/>
      <c r="P79" s="321"/>
      <c r="Q79" s="321"/>
      <c r="R79" s="322"/>
      <c r="S79" s="323">
        <f t="shared" si="4"/>
        <v>0</v>
      </c>
      <c r="T79" s="323">
        <f t="shared" si="5"/>
        <v>0</v>
      </c>
    </row>
    <row r="80" spans="1:20" s="244" customFormat="1" ht="60">
      <c r="A80" s="238" t="s">
        <v>406</v>
      </c>
      <c r="B80" s="239">
        <v>355</v>
      </c>
      <c r="C80" s="238" t="s">
        <v>416</v>
      </c>
      <c r="D80" s="238" t="s">
        <v>827</v>
      </c>
      <c r="E80" s="240">
        <v>3550058</v>
      </c>
      <c r="F80" s="240">
        <v>14046</v>
      </c>
      <c r="G80" s="241">
        <v>41455</v>
      </c>
      <c r="H80" s="239">
        <v>40275</v>
      </c>
      <c r="I80" s="238" t="s">
        <v>409</v>
      </c>
      <c r="J80" s="238" t="s">
        <v>842</v>
      </c>
      <c r="K80" s="242">
        <v>52618.07</v>
      </c>
      <c r="L80" s="243" t="s">
        <v>829</v>
      </c>
      <c r="M80" s="320" t="s">
        <v>253</v>
      </c>
      <c r="N80" s="321"/>
      <c r="O80" s="321"/>
      <c r="P80" s="321"/>
      <c r="Q80" s="321"/>
      <c r="R80" s="322"/>
      <c r="S80" s="323">
        <f t="shared" si="4"/>
        <v>0</v>
      </c>
      <c r="T80" s="323">
        <f t="shared" si="5"/>
        <v>0</v>
      </c>
    </row>
    <row r="81" spans="1:20" s="244" customFormat="1" ht="60">
      <c r="A81" s="238" t="s">
        <v>406</v>
      </c>
      <c r="B81" s="239">
        <v>355</v>
      </c>
      <c r="C81" s="238" t="s">
        <v>416</v>
      </c>
      <c r="D81" s="238" t="s">
        <v>827</v>
      </c>
      <c r="E81" s="240">
        <v>3550058</v>
      </c>
      <c r="F81" s="240">
        <v>14045</v>
      </c>
      <c r="G81" s="241">
        <v>41455</v>
      </c>
      <c r="H81" s="239">
        <v>77</v>
      </c>
      <c r="I81" s="238" t="s">
        <v>843</v>
      </c>
      <c r="J81" s="238" t="s">
        <v>844</v>
      </c>
      <c r="K81" s="242">
        <v>11093.71</v>
      </c>
      <c r="L81" s="243" t="s">
        <v>829</v>
      </c>
      <c r="M81" s="320" t="s">
        <v>253</v>
      </c>
      <c r="N81" s="321"/>
      <c r="O81" s="321"/>
      <c r="P81" s="321"/>
      <c r="Q81" s="321"/>
      <c r="R81" s="322"/>
      <c r="S81" s="323">
        <f t="shared" si="4"/>
        <v>0</v>
      </c>
      <c r="T81" s="323">
        <f t="shared" si="5"/>
        <v>0</v>
      </c>
    </row>
    <row r="82" spans="1:20" s="244" customFormat="1" ht="60">
      <c r="A82" s="238" t="s">
        <v>406</v>
      </c>
      <c r="B82" s="239">
        <v>355</v>
      </c>
      <c r="C82" s="238" t="s">
        <v>416</v>
      </c>
      <c r="D82" s="238" t="s">
        <v>827</v>
      </c>
      <c r="E82" s="240">
        <v>3550058</v>
      </c>
      <c r="F82" s="240">
        <v>14044</v>
      </c>
      <c r="G82" s="241">
        <v>41455</v>
      </c>
      <c r="H82" s="239">
        <v>1</v>
      </c>
      <c r="I82" s="238" t="s">
        <v>409</v>
      </c>
      <c r="J82" s="238" t="s">
        <v>845</v>
      </c>
      <c r="K82" s="242">
        <v>419.8</v>
      </c>
      <c r="L82" s="243" t="s">
        <v>829</v>
      </c>
      <c r="M82" s="320" t="s">
        <v>253</v>
      </c>
      <c r="N82" s="321"/>
      <c r="O82" s="321"/>
      <c r="P82" s="321"/>
      <c r="Q82" s="321"/>
      <c r="R82" s="322"/>
      <c r="S82" s="323">
        <f t="shared" si="4"/>
        <v>0</v>
      </c>
      <c r="T82" s="323">
        <f t="shared" si="5"/>
        <v>0</v>
      </c>
    </row>
    <row r="83" spans="1:20" s="244" customFormat="1" ht="60">
      <c r="A83" s="238" t="s">
        <v>406</v>
      </c>
      <c r="B83" s="239">
        <v>355</v>
      </c>
      <c r="C83" s="238" t="s">
        <v>416</v>
      </c>
      <c r="D83" s="238" t="s">
        <v>827</v>
      </c>
      <c r="E83" s="240">
        <v>3550058</v>
      </c>
      <c r="F83" s="240">
        <v>14043</v>
      </c>
      <c r="G83" s="241">
        <v>41455</v>
      </c>
      <c r="H83" s="239">
        <v>2</v>
      </c>
      <c r="I83" s="238" t="s">
        <v>409</v>
      </c>
      <c r="J83" s="238" t="s">
        <v>846</v>
      </c>
      <c r="K83" s="242">
        <v>2785.61</v>
      </c>
      <c r="L83" s="243" t="s">
        <v>829</v>
      </c>
      <c r="M83" s="320" t="s">
        <v>253</v>
      </c>
      <c r="N83" s="321"/>
      <c r="O83" s="321"/>
      <c r="P83" s="321"/>
      <c r="Q83" s="321"/>
      <c r="R83" s="322"/>
      <c r="S83" s="323">
        <f t="shared" si="4"/>
        <v>0</v>
      </c>
      <c r="T83" s="323">
        <f t="shared" si="5"/>
        <v>0</v>
      </c>
    </row>
    <row r="84" spans="1:20" s="244" customFormat="1" ht="60">
      <c r="A84" s="238" t="s">
        <v>406</v>
      </c>
      <c r="B84" s="239">
        <v>355</v>
      </c>
      <c r="C84" s="238" t="s">
        <v>416</v>
      </c>
      <c r="D84" s="238" t="s">
        <v>827</v>
      </c>
      <c r="E84" s="240">
        <v>3550058</v>
      </c>
      <c r="F84" s="240">
        <v>14042</v>
      </c>
      <c r="G84" s="241">
        <v>41455</v>
      </c>
      <c r="H84" s="239">
        <v>1</v>
      </c>
      <c r="I84" s="238" t="s">
        <v>409</v>
      </c>
      <c r="J84" s="238" t="s">
        <v>847</v>
      </c>
      <c r="K84" s="242">
        <v>776.3</v>
      </c>
      <c r="L84" s="243" t="s">
        <v>829</v>
      </c>
      <c r="M84" s="320" t="s">
        <v>253</v>
      </c>
      <c r="N84" s="321"/>
      <c r="O84" s="321"/>
      <c r="P84" s="321"/>
      <c r="Q84" s="321"/>
      <c r="R84" s="322"/>
      <c r="S84" s="323">
        <f t="shared" si="4"/>
        <v>0</v>
      </c>
      <c r="T84" s="323">
        <f t="shared" si="5"/>
        <v>0</v>
      </c>
    </row>
    <row r="85" spans="1:20" s="244" customFormat="1" ht="60">
      <c r="A85" s="238" t="s">
        <v>406</v>
      </c>
      <c r="B85" s="239">
        <v>355</v>
      </c>
      <c r="C85" s="238" t="s">
        <v>416</v>
      </c>
      <c r="D85" s="238" t="s">
        <v>827</v>
      </c>
      <c r="E85" s="240">
        <v>3550058</v>
      </c>
      <c r="F85" s="240">
        <v>14041</v>
      </c>
      <c r="G85" s="241">
        <v>41455</v>
      </c>
      <c r="H85" s="239">
        <v>1</v>
      </c>
      <c r="I85" s="238" t="s">
        <v>409</v>
      </c>
      <c r="J85" s="238" t="s">
        <v>449</v>
      </c>
      <c r="K85" s="242">
        <v>890.09</v>
      </c>
      <c r="L85" s="243" t="s">
        <v>829</v>
      </c>
      <c r="M85" s="320" t="s">
        <v>253</v>
      </c>
      <c r="N85" s="321"/>
      <c r="O85" s="321"/>
      <c r="P85" s="321"/>
      <c r="Q85" s="321"/>
      <c r="R85" s="322"/>
      <c r="S85" s="323">
        <f t="shared" si="4"/>
        <v>0</v>
      </c>
      <c r="T85" s="323">
        <f t="shared" si="5"/>
        <v>0</v>
      </c>
    </row>
    <row r="86" spans="1:20" s="244" customFormat="1" ht="60">
      <c r="A86" s="238" t="s">
        <v>406</v>
      </c>
      <c r="B86" s="239">
        <v>355</v>
      </c>
      <c r="C86" s="238" t="s">
        <v>416</v>
      </c>
      <c r="D86" s="238" t="s">
        <v>827</v>
      </c>
      <c r="E86" s="240">
        <v>3550058</v>
      </c>
      <c r="F86" s="240">
        <v>14040</v>
      </c>
      <c r="G86" s="241">
        <v>41455</v>
      </c>
      <c r="H86" s="239">
        <v>4</v>
      </c>
      <c r="I86" s="238" t="s">
        <v>409</v>
      </c>
      <c r="J86" s="238" t="s">
        <v>848</v>
      </c>
      <c r="K86" s="242">
        <v>16321</v>
      </c>
      <c r="L86" s="243" t="s">
        <v>829</v>
      </c>
      <c r="M86" s="320" t="s">
        <v>253</v>
      </c>
      <c r="N86" s="321"/>
      <c r="O86" s="321"/>
      <c r="P86" s="321"/>
      <c r="Q86" s="321"/>
      <c r="R86" s="322"/>
      <c r="S86" s="323">
        <f t="shared" si="4"/>
        <v>0</v>
      </c>
      <c r="T86" s="323">
        <f t="shared" si="5"/>
        <v>0</v>
      </c>
    </row>
    <row r="87" spans="1:20" s="244" customFormat="1" ht="60">
      <c r="A87" s="238" t="s">
        <v>406</v>
      </c>
      <c r="B87" s="239">
        <v>355</v>
      </c>
      <c r="C87" s="238" t="s">
        <v>416</v>
      </c>
      <c r="D87" s="238" t="s">
        <v>827</v>
      </c>
      <c r="E87" s="240">
        <v>3550058</v>
      </c>
      <c r="F87" s="240">
        <v>14039</v>
      </c>
      <c r="G87" s="241">
        <v>41455</v>
      </c>
      <c r="H87" s="239">
        <v>1</v>
      </c>
      <c r="I87" s="238" t="s">
        <v>409</v>
      </c>
      <c r="J87" s="238" t="s">
        <v>849</v>
      </c>
      <c r="K87" s="242">
        <v>3591.56</v>
      </c>
      <c r="L87" s="243" t="s">
        <v>829</v>
      </c>
      <c r="M87" s="320" t="s">
        <v>253</v>
      </c>
      <c r="N87" s="321"/>
      <c r="O87" s="321"/>
      <c r="P87" s="321"/>
      <c r="Q87" s="321"/>
      <c r="R87" s="322"/>
      <c r="S87" s="323">
        <f t="shared" si="4"/>
        <v>0</v>
      </c>
      <c r="T87" s="323">
        <f t="shared" si="5"/>
        <v>0</v>
      </c>
    </row>
    <row r="88" spans="1:20" s="244" customFormat="1" ht="60">
      <c r="A88" s="238" t="s">
        <v>406</v>
      </c>
      <c r="B88" s="239">
        <v>355</v>
      </c>
      <c r="C88" s="238" t="s">
        <v>416</v>
      </c>
      <c r="D88" s="238" t="s">
        <v>827</v>
      </c>
      <c r="E88" s="240">
        <v>3550058</v>
      </c>
      <c r="F88" s="240">
        <v>14038</v>
      </c>
      <c r="G88" s="241">
        <v>41455</v>
      </c>
      <c r="H88" s="239">
        <v>1</v>
      </c>
      <c r="I88" s="238" t="s">
        <v>409</v>
      </c>
      <c r="J88" s="238" t="s">
        <v>850</v>
      </c>
      <c r="K88" s="242">
        <v>3061.56</v>
      </c>
      <c r="L88" s="243" t="s">
        <v>829</v>
      </c>
      <c r="M88" s="320" t="s">
        <v>253</v>
      </c>
      <c r="N88" s="321"/>
      <c r="O88" s="321"/>
      <c r="P88" s="321"/>
      <c r="Q88" s="321"/>
      <c r="R88" s="322"/>
      <c r="S88" s="323">
        <f t="shared" si="4"/>
        <v>0</v>
      </c>
      <c r="T88" s="323">
        <f t="shared" si="5"/>
        <v>0</v>
      </c>
    </row>
    <row r="89" spans="1:20" s="244" customFormat="1" ht="60">
      <c r="A89" s="238" t="s">
        <v>406</v>
      </c>
      <c r="B89" s="239">
        <v>355</v>
      </c>
      <c r="C89" s="238" t="s">
        <v>416</v>
      </c>
      <c r="D89" s="238" t="s">
        <v>827</v>
      </c>
      <c r="E89" s="240">
        <v>3550058</v>
      </c>
      <c r="F89" s="240">
        <v>14037</v>
      </c>
      <c r="G89" s="241">
        <v>41455</v>
      </c>
      <c r="H89" s="239">
        <v>3</v>
      </c>
      <c r="I89" s="238" t="s">
        <v>409</v>
      </c>
      <c r="J89" s="238" t="s">
        <v>851</v>
      </c>
      <c r="K89" s="242">
        <v>8910.39</v>
      </c>
      <c r="L89" s="243" t="s">
        <v>829</v>
      </c>
      <c r="M89" s="320" t="s">
        <v>253</v>
      </c>
      <c r="N89" s="321"/>
      <c r="O89" s="321"/>
      <c r="P89" s="321"/>
      <c r="Q89" s="321"/>
      <c r="R89" s="322"/>
      <c r="S89" s="323">
        <f t="shared" si="4"/>
        <v>0</v>
      </c>
      <c r="T89" s="323">
        <f t="shared" si="5"/>
        <v>0</v>
      </c>
    </row>
    <row r="90" spans="1:20" s="244" customFormat="1" ht="60">
      <c r="A90" s="238" t="s">
        <v>406</v>
      </c>
      <c r="B90" s="239">
        <v>355</v>
      </c>
      <c r="C90" s="238" t="s">
        <v>416</v>
      </c>
      <c r="D90" s="238" t="s">
        <v>827</v>
      </c>
      <c r="E90" s="240">
        <v>3550058</v>
      </c>
      <c r="F90" s="240">
        <v>14036</v>
      </c>
      <c r="G90" s="241">
        <v>41455</v>
      </c>
      <c r="H90" s="239">
        <v>1</v>
      </c>
      <c r="I90" s="238" t="s">
        <v>409</v>
      </c>
      <c r="J90" s="238" t="s">
        <v>852</v>
      </c>
      <c r="K90" s="242">
        <v>2447.88</v>
      </c>
      <c r="L90" s="243" t="s">
        <v>829</v>
      </c>
      <c r="M90" s="320" t="s">
        <v>253</v>
      </c>
      <c r="N90" s="321"/>
      <c r="O90" s="321"/>
      <c r="P90" s="321"/>
      <c r="Q90" s="321"/>
      <c r="R90" s="322"/>
      <c r="S90" s="323">
        <f t="shared" si="4"/>
        <v>0</v>
      </c>
      <c r="T90" s="323">
        <f t="shared" si="5"/>
        <v>0</v>
      </c>
    </row>
    <row r="91" spans="1:20" s="244" customFormat="1" ht="60">
      <c r="A91" s="238" t="s">
        <v>406</v>
      </c>
      <c r="B91" s="239">
        <v>355</v>
      </c>
      <c r="C91" s="238" t="s">
        <v>416</v>
      </c>
      <c r="D91" s="238" t="s">
        <v>827</v>
      </c>
      <c r="E91" s="240">
        <v>3550058</v>
      </c>
      <c r="F91" s="240">
        <v>14035</v>
      </c>
      <c r="G91" s="241">
        <v>41455</v>
      </c>
      <c r="H91" s="239">
        <v>4</v>
      </c>
      <c r="I91" s="238" t="s">
        <v>409</v>
      </c>
      <c r="J91" s="238" t="s">
        <v>853</v>
      </c>
      <c r="K91" s="242">
        <v>10875</v>
      </c>
      <c r="L91" s="243" t="s">
        <v>829</v>
      </c>
      <c r="M91" s="320" t="s">
        <v>253</v>
      </c>
      <c r="N91" s="321"/>
      <c r="O91" s="321"/>
      <c r="P91" s="321"/>
      <c r="Q91" s="321"/>
      <c r="R91" s="322"/>
      <c r="S91" s="323">
        <f t="shared" si="4"/>
        <v>0</v>
      </c>
      <c r="T91" s="323">
        <f t="shared" si="5"/>
        <v>0</v>
      </c>
    </row>
    <row r="92" spans="1:20" s="244" customFormat="1" ht="60">
      <c r="A92" s="238" t="s">
        <v>406</v>
      </c>
      <c r="B92" s="239">
        <v>355</v>
      </c>
      <c r="C92" s="238" t="s">
        <v>416</v>
      </c>
      <c r="D92" s="238" t="s">
        <v>827</v>
      </c>
      <c r="E92" s="240">
        <v>3550058</v>
      </c>
      <c r="F92" s="240">
        <v>14034</v>
      </c>
      <c r="G92" s="241">
        <v>41455</v>
      </c>
      <c r="H92" s="239">
        <v>5</v>
      </c>
      <c r="I92" s="238" t="s">
        <v>409</v>
      </c>
      <c r="J92" s="238" t="s">
        <v>854</v>
      </c>
      <c r="K92" s="242">
        <v>10822.5</v>
      </c>
      <c r="L92" s="243" t="s">
        <v>829</v>
      </c>
      <c r="M92" s="320" t="s">
        <v>253</v>
      </c>
      <c r="N92" s="321"/>
      <c r="O92" s="321"/>
      <c r="P92" s="321"/>
      <c r="Q92" s="321"/>
      <c r="R92" s="322"/>
      <c r="S92" s="323">
        <f t="shared" si="4"/>
        <v>0</v>
      </c>
      <c r="T92" s="323">
        <f t="shared" si="5"/>
        <v>0</v>
      </c>
    </row>
    <row r="93" spans="1:20" s="244" customFormat="1" ht="60">
      <c r="A93" s="238" t="s">
        <v>406</v>
      </c>
      <c r="B93" s="239">
        <v>355</v>
      </c>
      <c r="C93" s="238" t="s">
        <v>416</v>
      </c>
      <c r="D93" s="238" t="s">
        <v>827</v>
      </c>
      <c r="E93" s="240">
        <v>3550058</v>
      </c>
      <c r="F93" s="240">
        <v>14033</v>
      </c>
      <c r="G93" s="241">
        <v>41455</v>
      </c>
      <c r="H93" s="239">
        <v>20</v>
      </c>
      <c r="I93" s="238" t="s">
        <v>409</v>
      </c>
      <c r="J93" s="238" t="s">
        <v>855</v>
      </c>
      <c r="K93" s="242">
        <v>58042.53</v>
      </c>
      <c r="L93" s="243" t="s">
        <v>829</v>
      </c>
      <c r="M93" s="320" t="s">
        <v>253</v>
      </c>
      <c r="N93" s="321"/>
      <c r="O93" s="321"/>
      <c r="P93" s="321"/>
      <c r="Q93" s="321"/>
      <c r="R93" s="322"/>
      <c r="S93" s="323">
        <f t="shared" si="4"/>
        <v>0</v>
      </c>
      <c r="T93" s="323">
        <f t="shared" si="5"/>
        <v>0</v>
      </c>
    </row>
    <row r="94" spans="1:20" s="244" customFormat="1" ht="60">
      <c r="A94" s="238" t="s">
        <v>406</v>
      </c>
      <c r="B94" s="239">
        <v>355</v>
      </c>
      <c r="C94" s="238" t="s">
        <v>416</v>
      </c>
      <c r="D94" s="238" t="s">
        <v>827</v>
      </c>
      <c r="E94" s="240">
        <v>3550058</v>
      </c>
      <c r="F94" s="240">
        <v>14032</v>
      </c>
      <c r="G94" s="241">
        <v>41455</v>
      </c>
      <c r="H94" s="239">
        <v>8</v>
      </c>
      <c r="I94" s="238" t="s">
        <v>409</v>
      </c>
      <c r="J94" s="238" t="s">
        <v>856</v>
      </c>
      <c r="K94" s="242">
        <v>17141.47</v>
      </c>
      <c r="L94" s="243" t="s">
        <v>829</v>
      </c>
      <c r="M94" s="320" t="s">
        <v>253</v>
      </c>
      <c r="N94" s="321"/>
      <c r="O94" s="321"/>
      <c r="P94" s="321"/>
      <c r="Q94" s="321"/>
      <c r="R94" s="322"/>
      <c r="S94" s="323">
        <f t="shared" si="4"/>
        <v>0</v>
      </c>
      <c r="T94" s="323">
        <f t="shared" si="5"/>
        <v>0</v>
      </c>
    </row>
    <row r="95" spans="1:20" s="244" customFormat="1" ht="60">
      <c r="A95" s="238" t="s">
        <v>406</v>
      </c>
      <c r="B95" s="239">
        <v>355</v>
      </c>
      <c r="C95" s="238" t="s">
        <v>416</v>
      </c>
      <c r="D95" s="238" t="s">
        <v>827</v>
      </c>
      <c r="E95" s="240">
        <v>3550058</v>
      </c>
      <c r="F95" s="240">
        <v>14031</v>
      </c>
      <c r="G95" s="241">
        <v>41455</v>
      </c>
      <c r="H95" s="239">
        <v>36</v>
      </c>
      <c r="I95" s="238" t="s">
        <v>409</v>
      </c>
      <c r="J95" s="238" t="s">
        <v>458</v>
      </c>
      <c r="K95" s="242">
        <v>67703.570000000007</v>
      </c>
      <c r="L95" s="243" t="s">
        <v>829</v>
      </c>
      <c r="M95" s="320" t="s">
        <v>253</v>
      </c>
      <c r="N95" s="321"/>
      <c r="O95" s="321"/>
      <c r="P95" s="321"/>
      <c r="Q95" s="321"/>
      <c r="R95" s="322"/>
      <c r="S95" s="323">
        <f t="shared" si="4"/>
        <v>0</v>
      </c>
      <c r="T95" s="323">
        <f t="shared" si="5"/>
        <v>0</v>
      </c>
    </row>
    <row r="96" spans="1:20" s="244" customFormat="1" ht="60">
      <c r="A96" s="238" t="s">
        <v>406</v>
      </c>
      <c r="B96" s="239">
        <v>355</v>
      </c>
      <c r="C96" s="238" t="s">
        <v>416</v>
      </c>
      <c r="D96" s="238" t="s">
        <v>827</v>
      </c>
      <c r="E96" s="240">
        <v>3550058</v>
      </c>
      <c r="F96" s="240">
        <v>14030</v>
      </c>
      <c r="G96" s="241">
        <v>41455</v>
      </c>
      <c r="H96" s="239">
        <v>6</v>
      </c>
      <c r="I96" s="238" t="s">
        <v>409</v>
      </c>
      <c r="J96" s="238" t="s">
        <v>857</v>
      </c>
      <c r="K96" s="242">
        <v>14019.78</v>
      </c>
      <c r="L96" s="243" t="s">
        <v>829</v>
      </c>
      <c r="M96" s="320" t="s">
        <v>253</v>
      </c>
      <c r="N96" s="321"/>
      <c r="O96" s="321"/>
      <c r="P96" s="321"/>
      <c r="Q96" s="321"/>
      <c r="R96" s="322"/>
      <c r="S96" s="323">
        <f t="shared" si="4"/>
        <v>0</v>
      </c>
      <c r="T96" s="323">
        <f t="shared" si="5"/>
        <v>0</v>
      </c>
    </row>
    <row r="97" spans="1:20" s="244" customFormat="1" ht="60">
      <c r="A97" s="238" t="s">
        <v>406</v>
      </c>
      <c r="B97" s="239">
        <v>355</v>
      </c>
      <c r="C97" s="238" t="s">
        <v>416</v>
      </c>
      <c r="D97" s="238" t="s">
        <v>827</v>
      </c>
      <c r="E97" s="240">
        <v>3550058</v>
      </c>
      <c r="F97" s="240">
        <v>14029</v>
      </c>
      <c r="G97" s="241">
        <v>41455</v>
      </c>
      <c r="H97" s="239">
        <v>29</v>
      </c>
      <c r="I97" s="238" t="s">
        <v>409</v>
      </c>
      <c r="J97" s="238" t="s">
        <v>456</v>
      </c>
      <c r="K97" s="242">
        <v>47215.65</v>
      </c>
      <c r="L97" s="243" t="s">
        <v>829</v>
      </c>
      <c r="M97" s="320" t="s">
        <v>253</v>
      </c>
      <c r="N97" s="321"/>
      <c r="O97" s="321"/>
      <c r="P97" s="321"/>
      <c r="Q97" s="321"/>
      <c r="R97" s="322"/>
      <c r="S97" s="323">
        <f t="shared" si="4"/>
        <v>0</v>
      </c>
      <c r="T97" s="323">
        <f t="shared" si="5"/>
        <v>0</v>
      </c>
    </row>
    <row r="98" spans="1:20" s="244" customFormat="1" ht="45">
      <c r="A98" s="238" t="s">
        <v>406</v>
      </c>
      <c r="B98" s="239">
        <v>356</v>
      </c>
      <c r="C98" s="238" t="s">
        <v>425</v>
      </c>
      <c r="D98" s="238" t="s">
        <v>440</v>
      </c>
      <c r="E98" s="240">
        <v>3560001</v>
      </c>
      <c r="F98" s="240">
        <v>14075</v>
      </c>
      <c r="G98" s="241">
        <v>41486</v>
      </c>
      <c r="H98" s="239">
        <v>0</v>
      </c>
      <c r="I98" s="238" t="s">
        <v>409</v>
      </c>
      <c r="J98" s="238" t="s">
        <v>768</v>
      </c>
      <c r="K98" s="242">
        <v>-198.31</v>
      </c>
      <c r="L98" s="324"/>
      <c r="M98" s="325"/>
      <c r="N98" s="321"/>
      <c r="O98" s="326">
        <f t="shared" ref="O98:O107" si="6">200.79/482.97</f>
        <v>0.41574010808124723</v>
      </c>
      <c r="P98" s="321"/>
      <c r="Q98" s="321"/>
      <c r="R98" s="322" t="s">
        <v>769</v>
      </c>
      <c r="S98" s="323">
        <f t="shared" si="4"/>
        <v>0</v>
      </c>
      <c r="T98" s="323">
        <f t="shared" si="5"/>
        <v>-82.445420833592138</v>
      </c>
    </row>
    <row r="99" spans="1:20" s="244" customFormat="1" ht="60">
      <c r="A99" s="238" t="s">
        <v>406</v>
      </c>
      <c r="B99" s="239">
        <v>356</v>
      </c>
      <c r="C99" s="238" t="s">
        <v>425</v>
      </c>
      <c r="D99" s="238" t="s">
        <v>426</v>
      </c>
      <c r="E99" s="240">
        <v>3560002</v>
      </c>
      <c r="F99" s="240">
        <v>14076</v>
      </c>
      <c r="G99" s="241">
        <v>41486</v>
      </c>
      <c r="H99" s="239">
        <v>0</v>
      </c>
      <c r="I99" s="238" t="s">
        <v>409</v>
      </c>
      <c r="J99" s="238" t="s">
        <v>768</v>
      </c>
      <c r="K99" s="242">
        <v>-2020.13</v>
      </c>
      <c r="L99" s="324"/>
      <c r="M99" s="325"/>
      <c r="N99" s="321"/>
      <c r="O99" s="326">
        <f t="shared" si="6"/>
        <v>0.41574010808124723</v>
      </c>
      <c r="P99" s="321"/>
      <c r="Q99" s="321"/>
      <c r="R99" s="322" t="s">
        <v>769</v>
      </c>
      <c r="S99" s="323">
        <f t="shared" si="4"/>
        <v>0</v>
      </c>
      <c r="T99" s="323">
        <f t="shared" si="5"/>
        <v>-839.84906453816996</v>
      </c>
    </row>
    <row r="100" spans="1:20" s="244" customFormat="1" ht="60">
      <c r="A100" s="238" t="s">
        <v>406</v>
      </c>
      <c r="B100" s="239">
        <v>356</v>
      </c>
      <c r="C100" s="238" t="s">
        <v>425</v>
      </c>
      <c r="D100" s="238" t="s">
        <v>427</v>
      </c>
      <c r="E100" s="240">
        <v>3560008</v>
      </c>
      <c r="F100" s="240">
        <v>14077</v>
      </c>
      <c r="G100" s="241">
        <v>41486</v>
      </c>
      <c r="H100" s="239">
        <v>0</v>
      </c>
      <c r="I100" s="238" t="s">
        <v>409</v>
      </c>
      <c r="J100" s="238" t="s">
        <v>768</v>
      </c>
      <c r="K100" s="242">
        <v>-15641.9</v>
      </c>
      <c r="L100" s="324"/>
      <c r="M100" s="325"/>
      <c r="N100" s="321"/>
      <c r="O100" s="326">
        <f t="shared" si="6"/>
        <v>0.41574010808124723</v>
      </c>
      <c r="P100" s="321"/>
      <c r="Q100" s="321"/>
      <c r="R100" s="322" t="s">
        <v>769</v>
      </c>
      <c r="S100" s="323">
        <f t="shared" si="4"/>
        <v>0</v>
      </c>
      <c r="T100" s="323">
        <f t="shared" si="5"/>
        <v>-6502.9651965960611</v>
      </c>
    </row>
    <row r="101" spans="1:20" s="244" customFormat="1" ht="60">
      <c r="A101" s="238" t="s">
        <v>406</v>
      </c>
      <c r="B101" s="239">
        <v>356</v>
      </c>
      <c r="C101" s="238" t="s">
        <v>425</v>
      </c>
      <c r="D101" s="238" t="s">
        <v>441</v>
      </c>
      <c r="E101" s="240">
        <v>3560009</v>
      </c>
      <c r="F101" s="240">
        <v>14078</v>
      </c>
      <c r="G101" s="241">
        <v>41486</v>
      </c>
      <c r="H101" s="239">
        <v>0</v>
      </c>
      <c r="I101" s="238" t="s">
        <v>409</v>
      </c>
      <c r="J101" s="238" t="s">
        <v>768</v>
      </c>
      <c r="K101" s="242">
        <v>-4834.57</v>
      </c>
      <c r="L101" s="329"/>
      <c r="M101" s="320"/>
      <c r="N101" s="321"/>
      <c r="O101" s="326">
        <f t="shared" si="6"/>
        <v>0.41574010808124723</v>
      </c>
      <c r="P101" s="321"/>
      <c r="Q101" s="321"/>
      <c r="R101" s="322" t="s">
        <v>769</v>
      </c>
      <c r="S101" s="323">
        <f t="shared" si="4"/>
        <v>0</v>
      </c>
      <c r="T101" s="323">
        <f t="shared" si="5"/>
        <v>-2009.9246543263553</v>
      </c>
    </row>
    <row r="102" spans="1:20" s="244" customFormat="1" ht="60">
      <c r="A102" s="238" t="s">
        <v>406</v>
      </c>
      <c r="B102" s="239">
        <v>356</v>
      </c>
      <c r="C102" s="238" t="s">
        <v>425</v>
      </c>
      <c r="D102" s="238" t="s">
        <v>428</v>
      </c>
      <c r="E102" s="240">
        <v>3560010</v>
      </c>
      <c r="F102" s="240">
        <v>14079</v>
      </c>
      <c r="G102" s="241">
        <v>41486</v>
      </c>
      <c r="H102" s="239">
        <v>0</v>
      </c>
      <c r="I102" s="238" t="s">
        <v>409</v>
      </c>
      <c r="J102" s="238" t="s">
        <v>768</v>
      </c>
      <c r="K102" s="242">
        <v>-15332.47</v>
      </c>
      <c r="L102" s="329"/>
      <c r="M102" s="320"/>
      <c r="N102" s="321"/>
      <c r="O102" s="326">
        <f t="shared" si="6"/>
        <v>0.41574010808124723</v>
      </c>
      <c r="P102" s="321"/>
      <c r="Q102" s="321"/>
      <c r="R102" s="322" t="s">
        <v>769</v>
      </c>
      <c r="S102" s="323">
        <f t="shared" si="4"/>
        <v>0</v>
      </c>
      <c r="T102" s="323">
        <f t="shared" si="5"/>
        <v>-6374.3227349524805</v>
      </c>
    </row>
    <row r="103" spans="1:20" s="244" customFormat="1" ht="45">
      <c r="A103" s="238" t="s">
        <v>406</v>
      </c>
      <c r="B103" s="239">
        <v>356</v>
      </c>
      <c r="C103" s="238" t="s">
        <v>425</v>
      </c>
      <c r="D103" s="238" t="s">
        <v>424</v>
      </c>
      <c r="E103" s="240">
        <v>3560015</v>
      </c>
      <c r="F103" s="240">
        <v>14080</v>
      </c>
      <c r="G103" s="241">
        <v>41486</v>
      </c>
      <c r="H103" s="239">
        <v>0</v>
      </c>
      <c r="I103" s="238" t="s">
        <v>409</v>
      </c>
      <c r="J103" s="238" t="s">
        <v>768</v>
      </c>
      <c r="K103" s="242">
        <v>-4899.4399999999996</v>
      </c>
      <c r="L103" s="329"/>
      <c r="M103" s="320"/>
      <c r="N103" s="321"/>
      <c r="O103" s="326">
        <f t="shared" si="6"/>
        <v>0.41574010808124723</v>
      </c>
      <c r="P103" s="321"/>
      <c r="Q103" s="321"/>
      <c r="R103" s="322" t="s">
        <v>769</v>
      </c>
      <c r="S103" s="323">
        <f t="shared" si="4"/>
        <v>0</v>
      </c>
      <c r="T103" s="323">
        <f t="shared" si="5"/>
        <v>-2036.8937151375858</v>
      </c>
    </row>
    <row r="104" spans="1:20" s="244" customFormat="1" ht="45">
      <c r="A104" s="238" t="s">
        <v>406</v>
      </c>
      <c r="B104" s="239">
        <v>356</v>
      </c>
      <c r="C104" s="238" t="s">
        <v>425</v>
      </c>
      <c r="D104" s="238" t="s">
        <v>462</v>
      </c>
      <c r="E104" s="240">
        <v>3560017</v>
      </c>
      <c r="F104" s="240">
        <v>14081</v>
      </c>
      <c r="G104" s="241">
        <v>41486</v>
      </c>
      <c r="H104" s="239">
        <v>0</v>
      </c>
      <c r="I104" s="238" t="s">
        <v>409</v>
      </c>
      <c r="J104" s="238" t="s">
        <v>768</v>
      </c>
      <c r="K104" s="242">
        <v>-21613.06</v>
      </c>
      <c r="L104" s="329"/>
      <c r="M104" s="320"/>
      <c r="N104" s="321"/>
      <c r="O104" s="326">
        <f t="shared" si="6"/>
        <v>0.41574010808124723</v>
      </c>
      <c r="P104" s="321"/>
      <c r="Q104" s="321"/>
      <c r="R104" s="322" t="s">
        <v>769</v>
      </c>
      <c r="S104" s="323">
        <f t="shared" si="4"/>
        <v>0</v>
      </c>
      <c r="T104" s="323">
        <f t="shared" si="5"/>
        <v>-8985.4159003664809</v>
      </c>
    </row>
    <row r="105" spans="1:20" s="244" customFormat="1" ht="45">
      <c r="A105" s="238" t="s">
        <v>406</v>
      </c>
      <c r="B105" s="239">
        <v>356</v>
      </c>
      <c r="C105" s="238" t="s">
        <v>425</v>
      </c>
      <c r="D105" s="238" t="s">
        <v>858</v>
      </c>
      <c r="E105" s="240">
        <v>3560018</v>
      </c>
      <c r="F105" s="240">
        <v>14082</v>
      </c>
      <c r="G105" s="241">
        <v>41486</v>
      </c>
      <c r="H105" s="239">
        <v>0</v>
      </c>
      <c r="I105" s="238" t="s">
        <v>409</v>
      </c>
      <c r="J105" s="238" t="s">
        <v>768</v>
      </c>
      <c r="K105" s="242">
        <v>-2150.38</v>
      </c>
      <c r="L105" s="329"/>
      <c r="M105" s="320"/>
      <c r="N105" s="321"/>
      <c r="O105" s="326">
        <f t="shared" si="6"/>
        <v>0.41574010808124723</v>
      </c>
      <c r="P105" s="321"/>
      <c r="Q105" s="321"/>
      <c r="R105" s="322" t="s">
        <v>769</v>
      </c>
      <c r="S105" s="323">
        <f t="shared" si="4"/>
        <v>0</v>
      </c>
      <c r="T105" s="323">
        <f t="shared" si="5"/>
        <v>-893.99921361575241</v>
      </c>
    </row>
    <row r="106" spans="1:20" s="244" customFormat="1" ht="45">
      <c r="A106" s="238" t="s">
        <v>406</v>
      </c>
      <c r="B106" s="239">
        <v>356</v>
      </c>
      <c r="C106" s="238" t="s">
        <v>425</v>
      </c>
      <c r="D106" s="238" t="s">
        <v>859</v>
      </c>
      <c r="E106" s="240">
        <v>3560022</v>
      </c>
      <c r="F106" s="240">
        <v>14083</v>
      </c>
      <c r="G106" s="241">
        <v>41486</v>
      </c>
      <c r="H106" s="239">
        <v>0</v>
      </c>
      <c r="I106" s="238" t="s">
        <v>409</v>
      </c>
      <c r="J106" s="238" t="s">
        <v>768</v>
      </c>
      <c r="K106" s="242">
        <v>-3000.51</v>
      </c>
      <c r="L106" s="329"/>
      <c r="M106" s="320"/>
      <c r="N106" s="321"/>
      <c r="O106" s="326">
        <f t="shared" si="6"/>
        <v>0.41574010808124723</v>
      </c>
      <c r="P106" s="321"/>
      <c r="Q106" s="321"/>
      <c r="R106" s="322" t="s">
        <v>769</v>
      </c>
      <c r="S106" s="323">
        <f t="shared" si="4"/>
        <v>0</v>
      </c>
      <c r="T106" s="323">
        <f t="shared" si="5"/>
        <v>-1247.4323516988632</v>
      </c>
    </row>
    <row r="107" spans="1:20" s="244" customFormat="1" ht="45">
      <c r="A107" s="238" t="s">
        <v>406</v>
      </c>
      <c r="B107" s="239">
        <v>356</v>
      </c>
      <c r="C107" s="238" t="s">
        <v>425</v>
      </c>
      <c r="D107" s="238" t="s">
        <v>429</v>
      </c>
      <c r="E107" s="240">
        <v>3560027</v>
      </c>
      <c r="F107" s="240">
        <v>14084</v>
      </c>
      <c r="G107" s="241">
        <v>41486</v>
      </c>
      <c r="H107" s="239">
        <v>0</v>
      </c>
      <c r="I107" s="238" t="s">
        <v>409</v>
      </c>
      <c r="J107" s="238" t="s">
        <v>768</v>
      </c>
      <c r="K107" s="242">
        <v>-26012.9</v>
      </c>
      <c r="L107" s="329"/>
      <c r="M107" s="320"/>
      <c r="N107" s="321"/>
      <c r="O107" s="326">
        <f t="shared" si="6"/>
        <v>0.41574010808124723</v>
      </c>
      <c r="P107" s="321"/>
      <c r="Q107" s="321"/>
      <c r="R107" s="322" t="s">
        <v>769</v>
      </c>
      <c r="S107" s="323">
        <f t="shared" si="4"/>
        <v>0</v>
      </c>
      <c r="T107" s="323">
        <f t="shared" si="5"/>
        <v>-10814.605857506676</v>
      </c>
    </row>
    <row r="108" spans="1:20" s="244" customFormat="1" ht="45">
      <c r="A108" s="238" t="s">
        <v>406</v>
      </c>
      <c r="B108" s="239">
        <v>356</v>
      </c>
      <c r="C108" s="238" t="s">
        <v>425</v>
      </c>
      <c r="D108" s="238" t="s">
        <v>429</v>
      </c>
      <c r="E108" s="240">
        <v>3560027</v>
      </c>
      <c r="F108" s="240">
        <v>14156</v>
      </c>
      <c r="G108" s="241">
        <v>41639</v>
      </c>
      <c r="H108" s="239">
        <v>0</v>
      </c>
      <c r="I108" s="238" t="s">
        <v>409</v>
      </c>
      <c r="J108" s="238" t="s">
        <v>860</v>
      </c>
      <c r="K108" s="242">
        <v>54299.89</v>
      </c>
      <c r="L108" s="329" t="s">
        <v>861</v>
      </c>
      <c r="M108" s="320" t="s">
        <v>253</v>
      </c>
      <c r="N108" s="321"/>
      <c r="O108" s="321"/>
      <c r="P108" s="321"/>
      <c r="Q108" s="321"/>
      <c r="R108" s="322"/>
      <c r="S108" s="323">
        <f t="shared" si="4"/>
        <v>0</v>
      </c>
      <c r="T108" s="323">
        <f t="shared" si="5"/>
        <v>0</v>
      </c>
    </row>
    <row r="109" spans="1:20" s="244" customFormat="1" ht="45">
      <c r="A109" s="238" t="s">
        <v>406</v>
      </c>
      <c r="B109" s="239">
        <v>356</v>
      </c>
      <c r="C109" s="238" t="s">
        <v>425</v>
      </c>
      <c r="D109" s="238" t="s">
        <v>429</v>
      </c>
      <c r="E109" s="240">
        <v>3560027</v>
      </c>
      <c r="F109" s="240">
        <v>14155</v>
      </c>
      <c r="G109" s="241">
        <v>41639</v>
      </c>
      <c r="H109" s="239">
        <v>1</v>
      </c>
      <c r="I109" s="238" t="s">
        <v>409</v>
      </c>
      <c r="J109" s="238" t="s">
        <v>862</v>
      </c>
      <c r="K109" s="242">
        <v>14863.31</v>
      </c>
      <c r="L109" s="329" t="s">
        <v>861</v>
      </c>
      <c r="M109" s="320" t="s">
        <v>253</v>
      </c>
      <c r="N109" s="330"/>
      <c r="O109" s="330"/>
      <c r="P109" s="330"/>
      <c r="Q109" s="330"/>
      <c r="R109" s="331"/>
      <c r="S109" s="332">
        <f t="shared" si="4"/>
        <v>0</v>
      </c>
      <c r="T109" s="332">
        <f t="shared" si="5"/>
        <v>0</v>
      </c>
    </row>
    <row r="110" spans="1:20" s="244" customFormat="1" ht="45">
      <c r="A110" s="238" t="s">
        <v>406</v>
      </c>
      <c r="B110" s="239">
        <v>356</v>
      </c>
      <c r="C110" s="238" t="s">
        <v>425</v>
      </c>
      <c r="D110" s="238" t="s">
        <v>463</v>
      </c>
      <c r="E110" s="240">
        <v>3560036</v>
      </c>
      <c r="F110" s="240">
        <v>14085</v>
      </c>
      <c r="G110" s="241">
        <v>41486</v>
      </c>
      <c r="H110" s="239">
        <v>0</v>
      </c>
      <c r="I110" s="238" t="s">
        <v>409</v>
      </c>
      <c r="J110" s="238" t="s">
        <v>768</v>
      </c>
      <c r="K110" s="242">
        <v>-2222.29</v>
      </c>
      <c r="L110" s="329"/>
      <c r="M110" s="320"/>
      <c r="N110" s="330"/>
      <c r="O110" s="333">
        <f t="shared" ref="O110:O113" si="7">200.79/482.97</f>
        <v>0.41574010808124723</v>
      </c>
      <c r="P110" s="330"/>
      <c r="Q110" s="330"/>
      <c r="R110" s="331" t="s">
        <v>769</v>
      </c>
      <c r="S110" s="332">
        <f t="shared" si="4"/>
        <v>0</v>
      </c>
      <c r="T110" s="332">
        <f t="shared" si="5"/>
        <v>-923.89508478787491</v>
      </c>
    </row>
    <row r="111" spans="1:20" s="244" customFormat="1" ht="45">
      <c r="A111" s="238" t="s">
        <v>406</v>
      </c>
      <c r="B111" s="239">
        <v>356</v>
      </c>
      <c r="C111" s="238" t="s">
        <v>425</v>
      </c>
      <c r="D111" s="238" t="s">
        <v>430</v>
      </c>
      <c r="E111" s="240">
        <v>3560038</v>
      </c>
      <c r="F111" s="240">
        <v>14086</v>
      </c>
      <c r="G111" s="241">
        <v>41486</v>
      </c>
      <c r="H111" s="239">
        <v>0</v>
      </c>
      <c r="I111" s="238" t="s">
        <v>409</v>
      </c>
      <c r="J111" s="238" t="s">
        <v>768</v>
      </c>
      <c r="K111" s="242">
        <v>542.69000000000005</v>
      </c>
      <c r="L111" s="329"/>
      <c r="M111" s="320"/>
      <c r="N111" s="330"/>
      <c r="O111" s="333">
        <f t="shared" si="7"/>
        <v>0.41574010808124723</v>
      </c>
      <c r="P111" s="330"/>
      <c r="Q111" s="330"/>
      <c r="R111" s="331" t="s">
        <v>769</v>
      </c>
      <c r="S111" s="332">
        <f t="shared" si="4"/>
        <v>0</v>
      </c>
      <c r="T111" s="332">
        <f t="shared" si="5"/>
        <v>225.61799925461207</v>
      </c>
    </row>
    <row r="112" spans="1:20" s="244" customFormat="1" ht="45">
      <c r="A112" s="238" t="s">
        <v>406</v>
      </c>
      <c r="B112" s="239">
        <v>356</v>
      </c>
      <c r="C112" s="238" t="s">
        <v>425</v>
      </c>
      <c r="D112" s="238" t="s">
        <v>432</v>
      </c>
      <c r="E112" s="240">
        <v>3560045</v>
      </c>
      <c r="F112" s="240">
        <v>14087</v>
      </c>
      <c r="G112" s="241">
        <v>41486</v>
      </c>
      <c r="H112" s="239">
        <v>0</v>
      </c>
      <c r="I112" s="238" t="s">
        <v>409</v>
      </c>
      <c r="J112" s="238" t="s">
        <v>768</v>
      </c>
      <c r="K112" s="242">
        <v>14357</v>
      </c>
      <c r="L112" s="329"/>
      <c r="M112" s="320"/>
      <c r="N112" s="330"/>
      <c r="O112" s="333">
        <f t="shared" si="7"/>
        <v>0.41574010808124723</v>
      </c>
      <c r="P112" s="330"/>
      <c r="Q112" s="330"/>
      <c r="R112" s="331" t="s">
        <v>769</v>
      </c>
      <c r="S112" s="332">
        <f t="shared" si="4"/>
        <v>0</v>
      </c>
      <c r="T112" s="332">
        <f t="shared" si="5"/>
        <v>5968.780731722466</v>
      </c>
    </row>
    <row r="113" spans="1:20" s="244" customFormat="1" ht="45">
      <c r="A113" s="238" t="s">
        <v>406</v>
      </c>
      <c r="B113" s="239">
        <v>356</v>
      </c>
      <c r="C113" s="238" t="s">
        <v>425</v>
      </c>
      <c r="D113" s="238" t="s">
        <v>666</v>
      </c>
      <c r="E113" s="240">
        <v>3560049</v>
      </c>
      <c r="F113" s="240">
        <v>14088</v>
      </c>
      <c r="G113" s="241">
        <v>41486</v>
      </c>
      <c r="H113" s="239">
        <v>0</v>
      </c>
      <c r="I113" s="238" t="s">
        <v>409</v>
      </c>
      <c r="J113" s="238" t="s">
        <v>768</v>
      </c>
      <c r="K113" s="242">
        <v>-59.79</v>
      </c>
      <c r="L113" s="329"/>
      <c r="M113" s="320"/>
      <c r="N113" s="330"/>
      <c r="O113" s="333">
        <f t="shared" si="7"/>
        <v>0.41574010808124723</v>
      </c>
      <c r="P113" s="330"/>
      <c r="Q113" s="330"/>
      <c r="R113" s="331" t="s">
        <v>769</v>
      </c>
      <c r="S113" s="332">
        <f t="shared" si="4"/>
        <v>0</v>
      </c>
      <c r="T113" s="332">
        <f t="shared" si="5"/>
        <v>-24.857101062177772</v>
      </c>
    </row>
    <row r="114" spans="1:20" ht="30">
      <c r="A114" s="238" t="s">
        <v>406</v>
      </c>
      <c r="B114" s="239">
        <v>353</v>
      </c>
      <c r="C114" s="238" t="s">
        <v>410</v>
      </c>
      <c r="D114" s="238" t="s">
        <v>411</v>
      </c>
      <c r="E114" s="240">
        <v>3530001</v>
      </c>
      <c r="F114" s="240">
        <v>13996</v>
      </c>
      <c r="G114" s="241">
        <v>41394</v>
      </c>
      <c r="H114" s="239">
        <v>1</v>
      </c>
      <c r="I114" s="238" t="s">
        <v>409</v>
      </c>
      <c r="J114" s="238" t="s">
        <v>481</v>
      </c>
      <c r="K114" s="242">
        <v>10505.5</v>
      </c>
      <c r="L114" s="243" t="s">
        <v>482</v>
      </c>
      <c r="M114" s="320"/>
      <c r="N114" s="321">
        <v>6.25E-2</v>
      </c>
      <c r="O114" s="321">
        <v>0.47920000000000001</v>
      </c>
      <c r="P114" s="321"/>
      <c r="Q114" s="321"/>
      <c r="R114" s="334"/>
      <c r="S114" s="323">
        <f t="shared" si="4"/>
        <v>656.59375</v>
      </c>
      <c r="T114" s="323">
        <f t="shared" si="5"/>
        <v>5034.2356</v>
      </c>
    </row>
    <row r="115" spans="1:20" ht="45">
      <c r="A115" s="238" t="s">
        <v>406</v>
      </c>
      <c r="B115" s="239">
        <v>353</v>
      </c>
      <c r="C115" s="238" t="s">
        <v>410</v>
      </c>
      <c r="D115" s="238" t="s">
        <v>411</v>
      </c>
      <c r="E115" s="240">
        <v>3530001</v>
      </c>
      <c r="F115" s="240">
        <v>14103</v>
      </c>
      <c r="G115" s="241">
        <v>41517</v>
      </c>
      <c r="H115" s="239">
        <v>1</v>
      </c>
      <c r="I115" s="238" t="s">
        <v>409</v>
      </c>
      <c r="J115" s="238" t="s">
        <v>483</v>
      </c>
      <c r="K115" s="242">
        <v>11690.01</v>
      </c>
      <c r="L115" s="243" t="s">
        <v>482</v>
      </c>
      <c r="M115" s="320"/>
      <c r="N115" s="321">
        <v>6.25E-2</v>
      </c>
      <c r="O115" s="326">
        <f>11.5/24</f>
        <v>0.47916666666666669</v>
      </c>
      <c r="P115" s="321"/>
      <c r="Q115" s="321"/>
      <c r="R115" s="334" t="s">
        <v>863</v>
      </c>
      <c r="S115" s="323">
        <f t="shared" si="4"/>
        <v>730.62562500000001</v>
      </c>
      <c r="T115" s="323">
        <f t="shared" si="5"/>
        <v>5601.4631250000002</v>
      </c>
    </row>
    <row r="116" spans="1:20" ht="45">
      <c r="A116" s="238" t="s">
        <v>406</v>
      </c>
      <c r="B116" s="239">
        <v>353</v>
      </c>
      <c r="C116" s="238" t="s">
        <v>410</v>
      </c>
      <c r="D116" s="238" t="s">
        <v>411</v>
      </c>
      <c r="E116" s="240">
        <v>3530001</v>
      </c>
      <c r="F116" s="240">
        <v>14122</v>
      </c>
      <c r="G116" s="241">
        <v>41578</v>
      </c>
      <c r="H116" s="239">
        <v>3</v>
      </c>
      <c r="I116" s="238" t="s">
        <v>409</v>
      </c>
      <c r="J116" s="238" t="s">
        <v>484</v>
      </c>
      <c r="K116" s="242">
        <v>3012.19</v>
      </c>
      <c r="L116" s="243" t="s">
        <v>482</v>
      </c>
      <c r="M116" s="320"/>
      <c r="N116" s="321">
        <v>6.25E-2</v>
      </c>
      <c r="O116" s="326">
        <f t="shared" ref="O116:O133" si="8">11.5/24</f>
        <v>0.47916666666666669</v>
      </c>
      <c r="P116" s="321"/>
      <c r="Q116" s="321"/>
      <c r="R116" s="334" t="s">
        <v>863</v>
      </c>
      <c r="S116" s="323">
        <f t="shared" si="4"/>
        <v>188.261875</v>
      </c>
      <c r="T116" s="323">
        <f t="shared" si="5"/>
        <v>1443.3410416666668</v>
      </c>
    </row>
    <row r="117" spans="1:20" ht="45">
      <c r="A117" s="238" t="s">
        <v>406</v>
      </c>
      <c r="B117" s="239">
        <v>353</v>
      </c>
      <c r="C117" s="238" t="s">
        <v>410</v>
      </c>
      <c r="D117" s="238" t="s">
        <v>411</v>
      </c>
      <c r="E117" s="240">
        <v>3530001</v>
      </c>
      <c r="F117" s="240">
        <v>14121</v>
      </c>
      <c r="G117" s="241">
        <v>41578</v>
      </c>
      <c r="H117" s="239">
        <v>3</v>
      </c>
      <c r="I117" s="238" t="s">
        <v>409</v>
      </c>
      <c r="J117" s="238" t="s">
        <v>485</v>
      </c>
      <c r="K117" s="242">
        <v>3251.25</v>
      </c>
      <c r="L117" s="243" t="s">
        <v>482</v>
      </c>
      <c r="M117" s="320"/>
      <c r="N117" s="321">
        <v>6.25E-2</v>
      </c>
      <c r="O117" s="326">
        <f t="shared" si="8"/>
        <v>0.47916666666666669</v>
      </c>
      <c r="P117" s="321"/>
      <c r="Q117" s="321"/>
      <c r="R117" s="334" t="s">
        <v>863</v>
      </c>
      <c r="S117" s="323">
        <f t="shared" si="4"/>
        <v>203.203125</v>
      </c>
      <c r="T117" s="323">
        <f t="shared" si="5"/>
        <v>1557.890625</v>
      </c>
    </row>
    <row r="118" spans="1:20" ht="45">
      <c r="A118" s="238" t="s">
        <v>406</v>
      </c>
      <c r="B118" s="239">
        <v>353</v>
      </c>
      <c r="C118" s="238" t="s">
        <v>410</v>
      </c>
      <c r="D118" s="238" t="s">
        <v>411</v>
      </c>
      <c r="E118" s="240">
        <v>3530001</v>
      </c>
      <c r="F118" s="240">
        <v>14177</v>
      </c>
      <c r="G118" s="241">
        <v>41639</v>
      </c>
      <c r="H118" s="239">
        <v>2</v>
      </c>
      <c r="I118" s="238" t="s">
        <v>409</v>
      </c>
      <c r="J118" s="238" t="s">
        <v>486</v>
      </c>
      <c r="K118" s="242">
        <v>1844.79</v>
      </c>
      <c r="L118" s="243" t="s">
        <v>487</v>
      </c>
      <c r="M118" s="320"/>
      <c r="N118" s="321">
        <v>6.25E-2</v>
      </c>
      <c r="O118" s="326">
        <f t="shared" si="8"/>
        <v>0.47916666666666669</v>
      </c>
      <c r="P118" s="321"/>
      <c r="Q118" s="321"/>
      <c r="R118" s="334" t="s">
        <v>863</v>
      </c>
      <c r="S118" s="323">
        <f t="shared" si="4"/>
        <v>115.299375</v>
      </c>
      <c r="T118" s="323">
        <f t="shared" si="5"/>
        <v>883.96187499999996</v>
      </c>
    </row>
    <row r="119" spans="1:20" ht="45">
      <c r="A119" s="238" t="s">
        <v>406</v>
      </c>
      <c r="B119" s="239">
        <v>353</v>
      </c>
      <c r="C119" s="238" t="s">
        <v>410</v>
      </c>
      <c r="D119" s="238" t="s">
        <v>411</v>
      </c>
      <c r="E119" s="240">
        <v>3530001</v>
      </c>
      <c r="F119" s="240">
        <v>14176</v>
      </c>
      <c r="G119" s="241">
        <v>41639</v>
      </c>
      <c r="H119" s="239">
        <v>4</v>
      </c>
      <c r="I119" s="238" t="s">
        <v>409</v>
      </c>
      <c r="J119" s="238" t="s">
        <v>488</v>
      </c>
      <c r="K119" s="242">
        <v>14193.79</v>
      </c>
      <c r="L119" s="243" t="s">
        <v>487</v>
      </c>
      <c r="M119" s="320"/>
      <c r="N119" s="321">
        <v>6.25E-2</v>
      </c>
      <c r="O119" s="326">
        <f t="shared" si="8"/>
        <v>0.47916666666666669</v>
      </c>
      <c r="P119" s="321"/>
      <c r="Q119" s="321"/>
      <c r="R119" s="334" t="s">
        <v>863</v>
      </c>
      <c r="S119" s="323">
        <f t="shared" si="4"/>
        <v>887.11187500000005</v>
      </c>
      <c r="T119" s="323">
        <f t="shared" si="5"/>
        <v>6801.1910416666669</v>
      </c>
    </row>
    <row r="120" spans="1:20" ht="45">
      <c r="A120" s="238" t="s">
        <v>406</v>
      </c>
      <c r="B120" s="239">
        <v>353</v>
      </c>
      <c r="C120" s="238" t="s">
        <v>410</v>
      </c>
      <c r="D120" s="238" t="s">
        <v>411</v>
      </c>
      <c r="E120" s="240">
        <v>3530001</v>
      </c>
      <c r="F120" s="240">
        <v>14175</v>
      </c>
      <c r="G120" s="241">
        <v>41639</v>
      </c>
      <c r="H120" s="239">
        <v>1</v>
      </c>
      <c r="I120" s="238" t="s">
        <v>409</v>
      </c>
      <c r="J120" s="238" t="s">
        <v>500</v>
      </c>
      <c r="K120" s="242">
        <v>141639</v>
      </c>
      <c r="L120" s="243" t="s">
        <v>487</v>
      </c>
      <c r="M120" s="320"/>
      <c r="N120" s="321">
        <v>6.25E-2</v>
      </c>
      <c r="O120" s="326">
        <f t="shared" si="8"/>
        <v>0.47916666666666669</v>
      </c>
      <c r="P120" s="321"/>
      <c r="Q120" s="321"/>
      <c r="R120" s="334" t="s">
        <v>863</v>
      </c>
      <c r="S120" s="323">
        <f t="shared" si="4"/>
        <v>8852.4375</v>
      </c>
      <c r="T120" s="323">
        <f t="shared" si="5"/>
        <v>67868.6875</v>
      </c>
    </row>
    <row r="121" spans="1:20" ht="45">
      <c r="A121" s="238" t="s">
        <v>406</v>
      </c>
      <c r="B121" s="239">
        <v>353</v>
      </c>
      <c r="C121" s="238" t="s">
        <v>410</v>
      </c>
      <c r="D121" s="238" t="s">
        <v>411</v>
      </c>
      <c r="E121" s="240">
        <v>3530001</v>
      </c>
      <c r="F121" s="240">
        <v>14174</v>
      </c>
      <c r="G121" s="241">
        <v>41639</v>
      </c>
      <c r="H121" s="239">
        <v>1</v>
      </c>
      <c r="I121" s="238" t="s">
        <v>409</v>
      </c>
      <c r="J121" s="238" t="s">
        <v>501</v>
      </c>
      <c r="K121" s="242">
        <v>8064.3</v>
      </c>
      <c r="L121" s="243" t="s">
        <v>487</v>
      </c>
      <c r="M121" s="320"/>
      <c r="N121" s="321">
        <v>6.25E-2</v>
      </c>
      <c r="O121" s="326">
        <f t="shared" si="8"/>
        <v>0.47916666666666669</v>
      </c>
      <c r="P121" s="321"/>
      <c r="Q121" s="321"/>
      <c r="R121" s="334" t="s">
        <v>863</v>
      </c>
      <c r="S121" s="323">
        <f t="shared" si="4"/>
        <v>504.01875000000001</v>
      </c>
      <c r="T121" s="323">
        <f t="shared" si="5"/>
        <v>3864.1437500000002</v>
      </c>
    </row>
    <row r="122" spans="1:20" ht="45">
      <c r="A122" s="238" t="s">
        <v>406</v>
      </c>
      <c r="B122" s="239">
        <v>353</v>
      </c>
      <c r="C122" s="238" t="s">
        <v>410</v>
      </c>
      <c r="D122" s="238" t="s">
        <v>411</v>
      </c>
      <c r="E122" s="240">
        <v>3530001</v>
      </c>
      <c r="F122" s="240">
        <v>14173</v>
      </c>
      <c r="G122" s="241">
        <v>41639</v>
      </c>
      <c r="H122" s="239">
        <v>1</v>
      </c>
      <c r="I122" s="238" t="s">
        <v>409</v>
      </c>
      <c r="J122" s="238" t="s">
        <v>488</v>
      </c>
      <c r="K122" s="242">
        <v>3887.85</v>
      </c>
      <c r="L122" s="243" t="s">
        <v>487</v>
      </c>
      <c r="M122" s="320"/>
      <c r="N122" s="321">
        <v>6.25E-2</v>
      </c>
      <c r="O122" s="326">
        <f t="shared" si="8"/>
        <v>0.47916666666666669</v>
      </c>
      <c r="P122" s="321"/>
      <c r="Q122" s="321"/>
      <c r="R122" s="334" t="s">
        <v>863</v>
      </c>
      <c r="S122" s="323">
        <f t="shared" si="4"/>
        <v>242.99062499999999</v>
      </c>
      <c r="T122" s="323">
        <f t="shared" si="5"/>
        <v>1862.9281250000001</v>
      </c>
    </row>
    <row r="123" spans="1:20" ht="45">
      <c r="A123" s="238" t="s">
        <v>406</v>
      </c>
      <c r="B123" s="239">
        <v>353</v>
      </c>
      <c r="C123" s="238" t="s">
        <v>410</v>
      </c>
      <c r="D123" s="238" t="s">
        <v>411</v>
      </c>
      <c r="E123" s="240">
        <v>3530001</v>
      </c>
      <c r="F123" s="240">
        <v>14172</v>
      </c>
      <c r="G123" s="241">
        <v>41639</v>
      </c>
      <c r="H123" s="239">
        <v>2</v>
      </c>
      <c r="I123" s="238" t="s">
        <v>409</v>
      </c>
      <c r="J123" s="238" t="s">
        <v>502</v>
      </c>
      <c r="K123" s="242">
        <v>7775.69</v>
      </c>
      <c r="L123" s="243" t="s">
        <v>487</v>
      </c>
      <c r="M123" s="320"/>
      <c r="N123" s="321">
        <v>6.25E-2</v>
      </c>
      <c r="O123" s="326">
        <f t="shared" si="8"/>
        <v>0.47916666666666669</v>
      </c>
      <c r="P123" s="321"/>
      <c r="Q123" s="321"/>
      <c r="R123" s="334" t="s">
        <v>863</v>
      </c>
      <c r="S123" s="323">
        <f t="shared" si="4"/>
        <v>485.98062499999997</v>
      </c>
      <c r="T123" s="323">
        <f t="shared" si="5"/>
        <v>3725.8514583333331</v>
      </c>
    </row>
    <row r="124" spans="1:20" ht="45">
      <c r="A124" s="238" t="s">
        <v>406</v>
      </c>
      <c r="B124" s="239">
        <v>353</v>
      </c>
      <c r="C124" s="238" t="s">
        <v>410</v>
      </c>
      <c r="D124" s="238" t="s">
        <v>411</v>
      </c>
      <c r="E124" s="240">
        <v>3530001</v>
      </c>
      <c r="F124" s="240">
        <v>14168</v>
      </c>
      <c r="G124" s="241">
        <v>41639</v>
      </c>
      <c r="H124" s="239">
        <v>0</v>
      </c>
      <c r="I124" s="238" t="s">
        <v>409</v>
      </c>
      <c r="J124" s="238" t="s">
        <v>489</v>
      </c>
      <c r="K124" s="242">
        <v>30192.44</v>
      </c>
      <c r="L124" s="243" t="s">
        <v>490</v>
      </c>
      <c r="M124" s="320"/>
      <c r="N124" s="321">
        <v>6.25E-2</v>
      </c>
      <c r="O124" s="326">
        <f t="shared" si="8"/>
        <v>0.47916666666666669</v>
      </c>
      <c r="P124" s="321"/>
      <c r="Q124" s="321"/>
      <c r="R124" s="334" t="s">
        <v>863</v>
      </c>
      <c r="S124" s="323">
        <f t="shared" si="4"/>
        <v>1887.0274999999999</v>
      </c>
      <c r="T124" s="323">
        <f t="shared" si="5"/>
        <v>14467.210833333333</v>
      </c>
    </row>
    <row r="125" spans="1:20" ht="60">
      <c r="A125" s="238" t="s">
        <v>406</v>
      </c>
      <c r="B125" s="239">
        <v>353</v>
      </c>
      <c r="C125" s="238" t="s">
        <v>410</v>
      </c>
      <c r="D125" s="238" t="s">
        <v>411</v>
      </c>
      <c r="E125" s="240">
        <v>3530001</v>
      </c>
      <c r="F125" s="240">
        <v>14167</v>
      </c>
      <c r="G125" s="241">
        <v>41639</v>
      </c>
      <c r="H125" s="239">
        <v>0</v>
      </c>
      <c r="I125" s="238" t="s">
        <v>409</v>
      </c>
      <c r="J125" s="238" t="s">
        <v>491</v>
      </c>
      <c r="K125" s="242">
        <v>53798.36</v>
      </c>
      <c r="L125" s="243" t="s">
        <v>490</v>
      </c>
      <c r="M125" s="320"/>
      <c r="N125" s="321">
        <v>6.25E-2</v>
      </c>
      <c r="O125" s="326">
        <f t="shared" si="8"/>
        <v>0.47916666666666669</v>
      </c>
      <c r="P125" s="321"/>
      <c r="Q125" s="321"/>
      <c r="R125" s="334" t="s">
        <v>863</v>
      </c>
      <c r="S125" s="323">
        <f t="shared" si="4"/>
        <v>3362.3975</v>
      </c>
      <c r="T125" s="323">
        <f t="shared" si="5"/>
        <v>25778.380833333336</v>
      </c>
    </row>
    <row r="126" spans="1:20" ht="45">
      <c r="A126" s="238" t="s">
        <v>406</v>
      </c>
      <c r="B126" s="239">
        <v>353</v>
      </c>
      <c r="C126" s="238" t="s">
        <v>410</v>
      </c>
      <c r="D126" s="238" t="s">
        <v>411</v>
      </c>
      <c r="E126" s="240">
        <v>3530001</v>
      </c>
      <c r="F126" s="240">
        <v>14166</v>
      </c>
      <c r="G126" s="241">
        <v>41639</v>
      </c>
      <c r="H126" s="239">
        <v>0</v>
      </c>
      <c r="I126" s="238" t="s">
        <v>409</v>
      </c>
      <c r="J126" s="238" t="s">
        <v>492</v>
      </c>
      <c r="K126" s="242">
        <v>177513.67</v>
      </c>
      <c r="L126" s="243" t="s">
        <v>490</v>
      </c>
      <c r="M126" s="320"/>
      <c r="N126" s="321">
        <v>6.25E-2</v>
      </c>
      <c r="O126" s="326">
        <f t="shared" si="8"/>
        <v>0.47916666666666669</v>
      </c>
      <c r="P126" s="321"/>
      <c r="Q126" s="321"/>
      <c r="R126" s="334" t="s">
        <v>863</v>
      </c>
      <c r="S126" s="323">
        <f t="shared" si="4"/>
        <v>11094.604375000001</v>
      </c>
      <c r="T126" s="323">
        <f t="shared" si="5"/>
        <v>85058.63354166667</v>
      </c>
    </row>
    <row r="127" spans="1:20" ht="45">
      <c r="A127" s="238" t="s">
        <v>406</v>
      </c>
      <c r="B127" s="239">
        <v>353</v>
      </c>
      <c r="C127" s="238" t="s">
        <v>410</v>
      </c>
      <c r="D127" s="238" t="s">
        <v>411</v>
      </c>
      <c r="E127" s="240">
        <v>3530001</v>
      </c>
      <c r="F127" s="240">
        <v>14165</v>
      </c>
      <c r="G127" s="241">
        <v>41639</v>
      </c>
      <c r="H127" s="239">
        <v>0</v>
      </c>
      <c r="I127" s="238" t="s">
        <v>409</v>
      </c>
      <c r="J127" s="238" t="s">
        <v>493</v>
      </c>
      <c r="K127" s="242">
        <v>79792.5</v>
      </c>
      <c r="L127" s="243" t="s">
        <v>490</v>
      </c>
      <c r="M127" s="320"/>
      <c r="N127" s="321">
        <v>6.25E-2</v>
      </c>
      <c r="O127" s="326">
        <f t="shared" si="8"/>
        <v>0.47916666666666669</v>
      </c>
      <c r="P127" s="321"/>
      <c r="Q127" s="321"/>
      <c r="R127" s="334" t="s">
        <v>863</v>
      </c>
      <c r="S127" s="323">
        <f t="shared" si="4"/>
        <v>4987.03125</v>
      </c>
      <c r="T127" s="323">
        <f t="shared" si="5"/>
        <v>38233.90625</v>
      </c>
    </row>
    <row r="128" spans="1:20" ht="45">
      <c r="A128" s="238" t="s">
        <v>406</v>
      </c>
      <c r="B128" s="239">
        <v>353</v>
      </c>
      <c r="C128" s="238" t="s">
        <v>410</v>
      </c>
      <c r="D128" s="238" t="s">
        <v>411</v>
      </c>
      <c r="E128" s="240">
        <v>3530001</v>
      </c>
      <c r="F128" s="240">
        <v>14164</v>
      </c>
      <c r="G128" s="241">
        <v>41639</v>
      </c>
      <c r="H128" s="239">
        <v>0</v>
      </c>
      <c r="I128" s="238" t="s">
        <v>409</v>
      </c>
      <c r="J128" s="238" t="s">
        <v>494</v>
      </c>
      <c r="K128" s="242">
        <v>456376.08</v>
      </c>
      <c r="L128" s="243" t="s">
        <v>490</v>
      </c>
      <c r="M128" s="320"/>
      <c r="N128" s="321">
        <v>6.25E-2</v>
      </c>
      <c r="O128" s="326">
        <f t="shared" si="8"/>
        <v>0.47916666666666669</v>
      </c>
      <c r="P128" s="321"/>
      <c r="Q128" s="321"/>
      <c r="R128" s="334" t="s">
        <v>863</v>
      </c>
      <c r="S128" s="323">
        <f t="shared" si="4"/>
        <v>28523.505000000001</v>
      </c>
      <c r="T128" s="323">
        <f t="shared" si="5"/>
        <v>218680.20500000002</v>
      </c>
    </row>
    <row r="129" spans="1:20" ht="45">
      <c r="A129" s="238" t="s">
        <v>406</v>
      </c>
      <c r="B129" s="239">
        <v>353</v>
      </c>
      <c r="C129" s="238" t="s">
        <v>410</v>
      </c>
      <c r="D129" s="238" t="s">
        <v>411</v>
      </c>
      <c r="E129" s="240">
        <v>3530001</v>
      </c>
      <c r="F129" s="240">
        <v>14163</v>
      </c>
      <c r="G129" s="241">
        <v>41639</v>
      </c>
      <c r="H129" s="239">
        <v>0</v>
      </c>
      <c r="I129" s="238" t="s">
        <v>409</v>
      </c>
      <c r="J129" s="238" t="s">
        <v>495</v>
      </c>
      <c r="K129" s="242">
        <v>33766.379999999997</v>
      </c>
      <c r="L129" s="243" t="s">
        <v>490</v>
      </c>
      <c r="M129" s="320"/>
      <c r="N129" s="321">
        <v>6.25E-2</v>
      </c>
      <c r="O129" s="326">
        <f t="shared" si="8"/>
        <v>0.47916666666666669</v>
      </c>
      <c r="P129" s="321"/>
      <c r="Q129" s="321"/>
      <c r="R129" s="334" t="s">
        <v>863</v>
      </c>
      <c r="S129" s="323">
        <f t="shared" si="4"/>
        <v>2110.3987499999998</v>
      </c>
      <c r="T129" s="323">
        <f t="shared" si="5"/>
        <v>16179.723749999999</v>
      </c>
    </row>
    <row r="130" spans="1:20" ht="45">
      <c r="A130" s="238" t="s">
        <v>406</v>
      </c>
      <c r="B130" s="239">
        <v>353</v>
      </c>
      <c r="C130" s="238" t="s">
        <v>410</v>
      </c>
      <c r="D130" s="238" t="s">
        <v>411</v>
      </c>
      <c r="E130" s="240">
        <v>3530001</v>
      </c>
      <c r="F130" s="240">
        <v>14162</v>
      </c>
      <c r="G130" s="241">
        <v>41639</v>
      </c>
      <c r="H130" s="239">
        <v>0</v>
      </c>
      <c r="I130" s="238" t="s">
        <v>409</v>
      </c>
      <c r="J130" s="238" t="s">
        <v>496</v>
      </c>
      <c r="K130" s="242">
        <v>15613.44</v>
      </c>
      <c r="L130" s="243" t="s">
        <v>490</v>
      </c>
      <c r="M130" s="320"/>
      <c r="N130" s="321">
        <v>6.25E-2</v>
      </c>
      <c r="O130" s="326">
        <f t="shared" si="8"/>
        <v>0.47916666666666669</v>
      </c>
      <c r="P130" s="321"/>
      <c r="Q130" s="321"/>
      <c r="R130" s="334" t="s">
        <v>863</v>
      </c>
      <c r="S130" s="323">
        <f t="shared" si="4"/>
        <v>975.84</v>
      </c>
      <c r="T130" s="323">
        <f t="shared" si="5"/>
        <v>7481.4400000000005</v>
      </c>
    </row>
    <row r="131" spans="1:20" ht="45">
      <c r="A131" s="238" t="s">
        <v>406</v>
      </c>
      <c r="B131" s="239">
        <v>353</v>
      </c>
      <c r="C131" s="238" t="s">
        <v>410</v>
      </c>
      <c r="D131" s="238" t="s">
        <v>411</v>
      </c>
      <c r="E131" s="240">
        <v>3530001</v>
      </c>
      <c r="F131" s="240">
        <v>14161</v>
      </c>
      <c r="G131" s="241">
        <v>41639</v>
      </c>
      <c r="H131" s="239">
        <v>0</v>
      </c>
      <c r="I131" s="238" t="s">
        <v>409</v>
      </c>
      <c r="J131" s="238" t="s">
        <v>497</v>
      </c>
      <c r="K131" s="242">
        <v>3635.37</v>
      </c>
      <c r="L131" s="243" t="s">
        <v>490</v>
      </c>
      <c r="M131" s="320"/>
      <c r="N131" s="321">
        <v>6.25E-2</v>
      </c>
      <c r="O131" s="326">
        <f t="shared" si="8"/>
        <v>0.47916666666666669</v>
      </c>
      <c r="P131" s="321"/>
      <c r="Q131" s="321"/>
      <c r="R131" s="334" t="s">
        <v>863</v>
      </c>
      <c r="S131" s="323">
        <f t="shared" si="4"/>
        <v>227.21062499999999</v>
      </c>
      <c r="T131" s="323">
        <f t="shared" si="5"/>
        <v>1741.9481250000001</v>
      </c>
    </row>
    <row r="132" spans="1:20" ht="45">
      <c r="A132" s="238" t="s">
        <v>406</v>
      </c>
      <c r="B132" s="239">
        <v>353</v>
      </c>
      <c r="C132" s="238" t="s">
        <v>410</v>
      </c>
      <c r="D132" s="238" t="s">
        <v>411</v>
      </c>
      <c r="E132" s="240">
        <v>3530001</v>
      </c>
      <c r="F132" s="240">
        <v>14153</v>
      </c>
      <c r="G132" s="241">
        <v>41639</v>
      </c>
      <c r="H132" s="239">
        <v>0</v>
      </c>
      <c r="I132" s="238" t="s">
        <v>409</v>
      </c>
      <c r="J132" s="238" t="s">
        <v>472</v>
      </c>
      <c r="K132" s="242">
        <v>2895.4</v>
      </c>
      <c r="L132" s="243" t="s">
        <v>498</v>
      </c>
      <c r="M132" s="320"/>
      <c r="N132" s="321">
        <v>6.25E-2</v>
      </c>
      <c r="O132" s="326">
        <f t="shared" si="8"/>
        <v>0.47916666666666669</v>
      </c>
      <c r="P132" s="321"/>
      <c r="Q132" s="321"/>
      <c r="R132" s="334" t="s">
        <v>863</v>
      </c>
      <c r="S132" s="323">
        <f t="shared" si="4"/>
        <v>180.96250000000001</v>
      </c>
      <c r="T132" s="323">
        <f t="shared" si="5"/>
        <v>1387.3791666666668</v>
      </c>
    </row>
    <row r="133" spans="1:20" ht="105">
      <c r="A133" s="238" t="s">
        <v>406</v>
      </c>
      <c r="B133" s="239">
        <v>353</v>
      </c>
      <c r="C133" s="238" t="s">
        <v>410</v>
      </c>
      <c r="D133" s="238" t="s">
        <v>470</v>
      </c>
      <c r="E133" s="240">
        <v>3530013</v>
      </c>
      <c r="F133" s="240">
        <v>14026</v>
      </c>
      <c r="G133" s="241">
        <v>41394</v>
      </c>
      <c r="H133" s="239">
        <v>0</v>
      </c>
      <c r="I133" s="238" t="s">
        <v>409</v>
      </c>
      <c r="J133" s="238" t="s">
        <v>499</v>
      </c>
      <c r="K133" s="242">
        <v>762.34</v>
      </c>
      <c r="L133" s="243" t="s">
        <v>498</v>
      </c>
      <c r="M133" s="320"/>
      <c r="N133" s="321">
        <v>6.25E-2</v>
      </c>
      <c r="O133" s="326">
        <f t="shared" si="8"/>
        <v>0.47916666666666669</v>
      </c>
      <c r="P133" s="321"/>
      <c r="Q133" s="321"/>
      <c r="R133" s="334" t="s">
        <v>863</v>
      </c>
      <c r="S133" s="323">
        <f t="shared" ref="S133:S196" si="9">N133*K133</f>
        <v>47.646250000000002</v>
      </c>
      <c r="T133" s="323">
        <f t="shared" ref="T133:T196" si="10">K133*O133</f>
        <v>365.28791666666672</v>
      </c>
    </row>
    <row r="134" spans="1:20" ht="75">
      <c r="A134" s="238" t="s">
        <v>406</v>
      </c>
      <c r="B134" s="239">
        <v>353</v>
      </c>
      <c r="C134" s="238" t="s">
        <v>410</v>
      </c>
      <c r="D134" s="335" t="s">
        <v>414</v>
      </c>
      <c r="E134" s="240">
        <v>3530008</v>
      </c>
      <c r="F134" s="240">
        <v>14160</v>
      </c>
      <c r="G134" s="241">
        <v>41639</v>
      </c>
      <c r="H134" s="239">
        <v>0</v>
      </c>
      <c r="I134" s="238" t="s">
        <v>409</v>
      </c>
      <c r="J134" s="238" t="s">
        <v>478</v>
      </c>
      <c r="K134" s="242">
        <v>20638.38</v>
      </c>
      <c r="L134" s="243" t="s">
        <v>475</v>
      </c>
      <c r="M134" s="320"/>
      <c r="N134" s="321">
        <v>1</v>
      </c>
      <c r="O134" s="321"/>
      <c r="P134" s="321"/>
      <c r="Q134" s="321"/>
      <c r="R134" s="322"/>
      <c r="S134" s="323">
        <f t="shared" si="9"/>
        <v>20638.38</v>
      </c>
      <c r="T134" s="323">
        <f t="shared" si="10"/>
        <v>0</v>
      </c>
    </row>
    <row r="135" spans="1:20" ht="75">
      <c r="A135" s="238" t="s">
        <v>406</v>
      </c>
      <c r="B135" s="239">
        <v>353</v>
      </c>
      <c r="C135" s="238" t="s">
        <v>410</v>
      </c>
      <c r="D135" s="238" t="s">
        <v>414</v>
      </c>
      <c r="E135" s="240">
        <v>3530008</v>
      </c>
      <c r="F135" s="240">
        <v>14159</v>
      </c>
      <c r="G135" s="241">
        <v>41639</v>
      </c>
      <c r="H135" s="239">
        <v>0</v>
      </c>
      <c r="I135" s="238" t="s">
        <v>409</v>
      </c>
      <c r="J135" s="238" t="s">
        <v>479</v>
      </c>
      <c r="K135" s="242">
        <v>28177.59</v>
      </c>
      <c r="L135" s="243" t="s">
        <v>475</v>
      </c>
      <c r="M135" s="320"/>
      <c r="N135" s="321">
        <v>1</v>
      </c>
      <c r="O135" s="321"/>
      <c r="P135" s="321"/>
      <c r="Q135" s="321"/>
      <c r="R135" s="322"/>
      <c r="S135" s="323">
        <f t="shared" si="9"/>
        <v>28177.59</v>
      </c>
      <c r="T135" s="323">
        <f t="shared" si="10"/>
        <v>0</v>
      </c>
    </row>
    <row r="136" spans="1:20" ht="75">
      <c r="A136" s="238" t="s">
        <v>406</v>
      </c>
      <c r="B136" s="239">
        <v>353</v>
      </c>
      <c r="C136" s="238" t="s">
        <v>410</v>
      </c>
      <c r="D136" s="238" t="s">
        <v>414</v>
      </c>
      <c r="E136" s="240">
        <v>3530008</v>
      </c>
      <c r="F136" s="240">
        <v>14158</v>
      </c>
      <c r="G136" s="241">
        <v>41639</v>
      </c>
      <c r="H136" s="239">
        <v>0</v>
      </c>
      <c r="I136" s="238" t="s">
        <v>409</v>
      </c>
      <c r="J136" s="238" t="s">
        <v>433</v>
      </c>
      <c r="K136" s="242">
        <v>23230.080000000002</v>
      </c>
      <c r="L136" s="243" t="s">
        <v>475</v>
      </c>
      <c r="M136" s="320"/>
      <c r="N136" s="321">
        <v>1</v>
      </c>
      <c r="O136" s="321"/>
      <c r="P136" s="321"/>
      <c r="Q136" s="321"/>
      <c r="R136" s="322"/>
      <c r="S136" s="323">
        <f t="shared" si="9"/>
        <v>23230.080000000002</v>
      </c>
      <c r="T136" s="323">
        <f t="shared" si="10"/>
        <v>0</v>
      </c>
    </row>
    <row r="137" spans="1:20" ht="75.75" thickBot="1">
      <c r="A137" s="245" t="s">
        <v>406</v>
      </c>
      <c r="B137" s="246">
        <v>353</v>
      </c>
      <c r="C137" s="245" t="s">
        <v>410</v>
      </c>
      <c r="D137" s="245" t="s">
        <v>414</v>
      </c>
      <c r="E137" s="247">
        <v>3530008</v>
      </c>
      <c r="F137" s="247">
        <v>14157</v>
      </c>
      <c r="G137" s="248">
        <v>41639</v>
      </c>
      <c r="H137" s="246">
        <v>2</v>
      </c>
      <c r="I137" s="245" t="s">
        <v>409</v>
      </c>
      <c r="J137" s="245" t="s">
        <v>480</v>
      </c>
      <c r="K137" s="249">
        <v>55680.51</v>
      </c>
      <c r="L137" s="250" t="s">
        <v>475</v>
      </c>
      <c r="M137" s="336"/>
      <c r="N137" s="273">
        <v>1</v>
      </c>
      <c r="O137" s="273"/>
      <c r="P137" s="273"/>
      <c r="Q137" s="273"/>
      <c r="R137" s="337"/>
      <c r="S137" s="338">
        <f t="shared" si="9"/>
        <v>55680.51</v>
      </c>
      <c r="T137" s="338">
        <f t="shared" si="10"/>
        <v>0</v>
      </c>
    </row>
    <row r="138" spans="1:20" s="237" customFormat="1" ht="60">
      <c r="A138" s="261" t="s">
        <v>406</v>
      </c>
      <c r="B138" s="339">
        <v>353</v>
      </c>
      <c r="C138" s="261" t="s">
        <v>410</v>
      </c>
      <c r="D138" s="261" t="s">
        <v>864</v>
      </c>
      <c r="E138" s="340">
        <v>3530005</v>
      </c>
      <c r="F138" s="340">
        <v>14240</v>
      </c>
      <c r="G138" s="263">
        <v>42004</v>
      </c>
      <c r="H138" s="341">
        <v>1</v>
      </c>
      <c r="I138" s="261" t="s">
        <v>409</v>
      </c>
      <c r="J138" s="261" t="s">
        <v>865</v>
      </c>
      <c r="K138" s="342">
        <v>404507</v>
      </c>
      <c r="L138" s="343" t="s">
        <v>866</v>
      </c>
      <c r="M138" s="287"/>
      <c r="N138" s="344"/>
      <c r="O138" s="344">
        <v>1</v>
      </c>
      <c r="P138" s="344"/>
      <c r="Q138" s="344"/>
      <c r="R138" s="345"/>
      <c r="S138" s="346">
        <f t="shared" si="9"/>
        <v>0</v>
      </c>
      <c r="T138" s="346">
        <f t="shared" si="10"/>
        <v>404507</v>
      </c>
    </row>
    <row r="139" spans="1:20" s="237" customFormat="1" ht="90">
      <c r="A139" s="251" t="s">
        <v>406</v>
      </c>
      <c r="B139" s="347">
        <v>353</v>
      </c>
      <c r="C139" s="251" t="s">
        <v>410</v>
      </c>
      <c r="D139" s="251" t="s">
        <v>471</v>
      </c>
      <c r="E139" s="252">
        <v>3530009</v>
      </c>
      <c r="F139" s="252">
        <v>14248</v>
      </c>
      <c r="G139" s="253">
        <v>42004</v>
      </c>
      <c r="H139" s="254">
        <v>1</v>
      </c>
      <c r="I139" s="251" t="s">
        <v>409</v>
      </c>
      <c r="J139" s="251" t="s">
        <v>867</v>
      </c>
      <c r="K139" s="255">
        <v>1980</v>
      </c>
      <c r="L139" s="256" t="s">
        <v>868</v>
      </c>
      <c r="M139" s="348"/>
      <c r="N139" s="265"/>
      <c r="O139" s="265">
        <v>1</v>
      </c>
      <c r="P139" s="265"/>
      <c r="Q139" s="265"/>
      <c r="R139" s="349"/>
      <c r="S139" s="350">
        <f t="shared" si="9"/>
        <v>0</v>
      </c>
      <c r="T139" s="350">
        <f t="shared" si="10"/>
        <v>1980</v>
      </c>
    </row>
    <row r="140" spans="1:20" s="237" customFormat="1" ht="90">
      <c r="A140" s="251" t="s">
        <v>406</v>
      </c>
      <c r="B140" s="347">
        <v>353</v>
      </c>
      <c r="C140" s="251" t="s">
        <v>410</v>
      </c>
      <c r="D140" s="251" t="s">
        <v>471</v>
      </c>
      <c r="E140" s="252">
        <v>3530009</v>
      </c>
      <c r="F140" s="252">
        <v>14250</v>
      </c>
      <c r="G140" s="253">
        <v>42004</v>
      </c>
      <c r="H140" s="254">
        <v>1</v>
      </c>
      <c r="I140" s="251" t="s">
        <v>409</v>
      </c>
      <c r="J140" s="251" t="s">
        <v>869</v>
      </c>
      <c r="K140" s="255">
        <v>1165060.01</v>
      </c>
      <c r="L140" s="256" t="s">
        <v>870</v>
      </c>
      <c r="M140" s="348"/>
      <c r="N140" s="265"/>
      <c r="O140" s="265">
        <v>0.75</v>
      </c>
      <c r="P140" s="265"/>
      <c r="Q140" s="265"/>
      <c r="R140" s="349"/>
      <c r="S140" s="350">
        <f t="shared" si="9"/>
        <v>0</v>
      </c>
      <c r="T140" s="350">
        <f t="shared" si="10"/>
        <v>873795.00750000007</v>
      </c>
    </row>
    <row r="141" spans="1:20" s="237" customFormat="1" ht="90">
      <c r="A141" s="251" t="s">
        <v>406</v>
      </c>
      <c r="B141" s="347">
        <v>353</v>
      </c>
      <c r="C141" s="251" t="s">
        <v>410</v>
      </c>
      <c r="D141" s="251" t="s">
        <v>476</v>
      </c>
      <c r="E141" s="252">
        <v>3530086</v>
      </c>
      <c r="F141" s="252">
        <v>14245</v>
      </c>
      <c r="G141" s="253">
        <v>42004</v>
      </c>
      <c r="H141" s="254">
        <v>1</v>
      </c>
      <c r="I141" s="251" t="s">
        <v>409</v>
      </c>
      <c r="J141" s="251" t="s">
        <v>871</v>
      </c>
      <c r="K141" s="255">
        <v>781626.81</v>
      </c>
      <c r="L141" s="256" t="s">
        <v>872</v>
      </c>
      <c r="M141" s="348"/>
      <c r="N141" s="265"/>
      <c r="O141" s="265">
        <v>1</v>
      </c>
      <c r="P141" s="265"/>
      <c r="Q141" s="265"/>
      <c r="R141" s="351"/>
      <c r="S141" s="350">
        <f t="shared" si="9"/>
        <v>0</v>
      </c>
      <c r="T141" s="350">
        <f t="shared" si="10"/>
        <v>781626.81</v>
      </c>
    </row>
    <row r="142" spans="1:20" s="237" customFormat="1" ht="90">
      <c r="A142" s="251" t="s">
        <v>406</v>
      </c>
      <c r="B142" s="347">
        <v>353</v>
      </c>
      <c r="C142" s="251" t="s">
        <v>410</v>
      </c>
      <c r="D142" s="251" t="s">
        <v>873</v>
      </c>
      <c r="E142" s="252">
        <v>3530095</v>
      </c>
      <c r="F142" s="252">
        <v>14249</v>
      </c>
      <c r="G142" s="253">
        <v>42004</v>
      </c>
      <c r="H142" s="254">
        <v>1</v>
      </c>
      <c r="I142" s="251" t="s">
        <v>409</v>
      </c>
      <c r="J142" s="251" t="s">
        <v>874</v>
      </c>
      <c r="K142" s="255">
        <v>5850.57</v>
      </c>
      <c r="L142" s="256" t="s">
        <v>875</v>
      </c>
      <c r="M142" s="348" t="s">
        <v>876</v>
      </c>
      <c r="N142" s="265"/>
      <c r="O142" s="265"/>
      <c r="P142" s="265"/>
      <c r="Q142" s="265"/>
      <c r="R142" s="351"/>
      <c r="S142" s="350">
        <f t="shared" si="9"/>
        <v>0</v>
      </c>
      <c r="T142" s="350">
        <f t="shared" si="10"/>
        <v>0</v>
      </c>
    </row>
    <row r="143" spans="1:20" s="237" customFormat="1" ht="60">
      <c r="A143" s="251" t="s">
        <v>406</v>
      </c>
      <c r="B143" s="347">
        <v>353</v>
      </c>
      <c r="C143" s="251" t="s">
        <v>410</v>
      </c>
      <c r="D143" s="251" t="s">
        <v>473</v>
      </c>
      <c r="E143" s="252">
        <v>3530100</v>
      </c>
      <c r="F143" s="252">
        <v>14242</v>
      </c>
      <c r="G143" s="253">
        <v>42004</v>
      </c>
      <c r="H143" s="254">
        <v>1</v>
      </c>
      <c r="I143" s="251" t="s">
        <v>409</v>
      </c>
      <c r="J143" s="251" t="s">
        <v>877</v>
      </c>
      <c r="K143" s="255">
        <v>3340.64</v>
      </c>
      <c r="L143" s="256" t="s">
        <v>878</v>
      </c>
      <c r="M143" s="348"/>
      <c r="N143" s="265"/>
      <c r="O143" s="265">
        <v>0.5</v>
      </c>
      <c r="P143" s="265"/>
      <c r="Q143" s="265"/>
      <c r="R143" s="349"/>
      <c r="S143" s="350">
        <f t="shared" si="9"/>
        <v>0</v>
      </c>
      <c r="T143" s="350">
        <f t="shared" si="10"/>
        <v>1670.32</v>
      </c>
    </row>
    <row r="144" spans="1:20" s="237" customFormat="1" ht="45">
      <c r="A144" s="251" t="s">
        <v>406</v>
      </c>
      <c r="B144" s="347">
        <v>353</v>
      </c>
      <c r="C144" s="251" t="s">
        <v>410</v>
      </c>
      <c r="D144" s="251" t="s">
        <v>879</v>
      </c>
      <c r="E144" s="252">
        <v>3530020</v>
      </c>
      <c r="F144" s="252">
        <v>14251</v>
      </c>
      <c r="G144" s="253">
        <v>42004</v>
      </c>
      <c r="H144" s="254">
        <v>1</v>
      </c>
      <c r="I144" s="251" t="s">
        <v>409</v>
      </c>
      <c r="J144" s="251" t="s">
        <v>880</v>
      </c>
      <c r="K144" s="255">
        <v>350231.35</v>
      </c>
      <c r="L144" s="256" t="s">
        <v>881</v>
      </c>
      <c r="M144" s="348" t="s">
        <v>876</v>
      </c>
      <c r="N144" s="265"/>
      <c r="O144" s="265"/>
      <c r="P144" s="265"/>
      <c r="Q144" s="265"/>
      <c r="R144" s="349"/>
      <c r="S144" s="350">
        <f t="shared" si="9"/>
        <v>0</v>
      </c>
      <c r="T144" s="350">
        <f t="shared" si="10"/>
        <v>0</v>
      </c>
    </row>
    <row r="145" spans="1:20" s="237" customFormat="1" ht="45">
      <c r="A145" s="251" t="s">
        <v>406</v>
      </c>
      <c r="B145" s="347">
        <v>353</v>
      </c>
      <c r="C145" s="251" t="s">
        <v>410</v>
      </c>
      <c r="D145" s="251" t="s">
        <v>882</v>
      </c>
      <c r="E145" s="252">
        <v>3530105</v>
      </c>
      <c r="F145" s="252">
        <v>14244</v>
      </c>
      <c r="G145" s="253">
        <v>42004</v>
      </c>
      <c r="H145" s="254">
        <v>1</v>
      </c>
      <c r="I145" s="251" t="s">
        <v>776</v>
      </c>
      <c r="J145" s="251" t="s">
        <v>883</v>
      </c>
      <c r="K145" s="255">
        <v>240512.59</v>
      </c>
      <c r="L145" s="256" t="s">
        <v>884</v>
      </c>
      <c r="M145" s="348" t="s">
        <v>876</v>
      </c>
      <c r="N145" s="265"/>
      <c r="O145" s="265"/>
      <c r="P145" s="265"/>
      <c r="Q145" s="265"/>
      <c r="R145" s="349"/>
      <c r="S145" s="350">
        <f t="shared" si="9"/>
        <v>0</v>
      </c>
      <c r="T145" s="350">
        <f t="shared" si="10"/>
        <v>0</v>
      </c>
    </row>
    <row r="146" spans="1:20" s="237" customFormat="1" ht="30">
      <c r="A146" s="251" t="s">
        <v>406</v>
      </c>
      <c r="B146" s="347">
        <v>353</v>
      </c>
      <c r="C146" s="251" t="s">
        <v>410</v>
      </c>
      <c r="D146" s="251" t="s">
        <v>885</v>
      </c>
      <c r="E146" s="252">
        <v>3530500</v>
      </c>
      <c r="F146" s="252">
        <v>14229</v>
      </c>
      <c r="G146" s="253">
        <v>42004</v>
      </c>
      <c r="H146" s="254">
        <v>1</v>
      </c>
      <c r="I146" s="251" t="s">
        <v>409</v>
      </c>
      <c r="J146" s="251" t="s">
        <v>886</v>
      </c>
      <c r="K146" s="255">
        <v>48887.14</v>
      </c>
      <c r="L146" s="256" t="s">
        <v>887</v>
      </c>
      <c r="M146" s="348" t="s">
        <v>876</v>
      </c>
      <c r="N146" s="265"/>
      <c r="O146" s="265"/>
      <c r="P146" s="265"/>
      <c r="Q146" s="265"/>
      <c r="R146" s="349"/>
      <c r="S146" s="350">
        <f t="shared" si="9"/>
        <v>0</v>
      </c>
      <c r="T146" s="350">
        <f t="shared" si="10"/>
        <v>0</v>
      </c>
    </row>
    <row r="147" spans="1:20" s="237" customFormat="1" ht="45">
      <c r="A147" s="251" t="s">
        <v>406</v>
      </c>
      <c r="B147" s="347">
        <v>355</v>
      </c>
      <c r="C147" s="251" t="s">
        <v>416</v>
      </c>
      <c r="D147" s="251" t="s">
        <v>417</v>
      </c>
      <c r="E147" s="252">
        <v>3550005</v>
      </c>
      <c r="F147" s="252">
        <v>14306</v>
      </c>
      <c r="G147" s="253">
        <v>42004</v>
      </c>
      <c r="H147" s="254">
        <v>2</v>
      </c>
      <c r="I147" s="251" t="s">
        <v>409</v>
      </c>
      <c r="J147" s="251" t="s">
        <v>888</v>
      </c>
      <c r="K147" s="255">
        <v>8190.72</v>
      </c>
      <c r="L147" s="256" t="s">
        <v>889</v>
      </c>
      <c r="M147" s="348"/>
      <c r="N147" s="265"/>
      <c r="O147" s="265">
        <v>1</v>
      </c>
      <c r="P147" s="265"/>
      <c r="Q147" s="265"/>
      <c r="R147" s="349"/>
      <c r="S147" s="350">
        <f t="shared" si="9"/>
        <v>0</v>
      </c>
      <c r="T147" s="350">
        <f t="shared" si="10"/>
        <v>8190.72</v>
      </c>
    </row>
    <row r="148" spans="1:20" s="237" customFormat="1" ht="15.75">
      <c r="A148" s="251" t="s">
        <v>406</v>
      </c>
      <c r="B148" s="347">
        <v>355</v>
      </c>
      <c r="C148" s="251" t="s">
        <v>416</v>
      </c>
      <c r="D148" s="251" t="s">
        <v>417</v>
      </c>
      <c r="E148" s="252">
        <v>3550005</v>
      </c>
      <c r="F148" s="252">
        <v>14308</v>
      </c>
      <c r="G148" s="253">
        <v>42004</v>
      </c>
      <c r="H148" s="254">
        <v>-2</v>
      </c>
      <c r="I148" s="251" t="s">
        <v>409</v>
      </c>
      <c r="J148" s="251" t="s">
        <v>890</v>
      </c>
      <c r="K148" s="255">
        <v>-646.88</v>
      </c>
      <c r="L148" s="256" t="s">
        <v>409</v>
      </c>
      <c r="M148" s="348"/>
      <c r="N148" s="265"/>
      <c r="O148" s="265">
        <v>1</v>
      </c>
      <c r="P148" s="265"/>
      <c r="Q148" s="265"/>
      <c r="R148" s="349"/>
      <c r="S148" s="350">
        <f t="shared" si="9"/>
        <v>0</v>
      </c>
      <c r="T148" s="350">
        <f t="shared" si="10"/>
        <v>-646.88</v>
      </c>
    </row>
    <row r="149" spans="1:20" s="237" customFormat="1" ht="30">
      <c r="A149" s="251" t="s">
        <v>406</v>
      </c>
      <c r="B149" s="347">
        <v>355</v>
      </c>
      <c r="C149" s="251" t="s">
        <v>416</v>
      </c>
      <c r="D149" s="251" t="s">
        <v>418</v>
      </c>
      <c r="E149" s="252">
        <v>3550006</v>
      </c>
      <c r="F149" s="252">
        <v>14303</v>
      </c>
      <c r="G149" s="253">
        <v>42004</v>
      </c>
      <c r="H149" s="254">
        <v>1</v>
      </c>
      <c r="I149" s="251" t="s">
        <v>409</v>
      </c>
      <c r="J149" s="251" t="s">
        <v>891</v>
      </c>
      <c r="K149" s="255">
        <v>2892.67</v>
      </c>
      <c r="L149" s="256" t="s">
        <v>892</v>
      </c>
      <c r="M149" s="348"/>
      <c r="N149" s="265"/>
      <c r="O149" s="265">
        <v>1</v>
      </c>
      <c r="P149" s="265"/>
      <c r="Q149" s="265"/>
      <c r="R149" s="349"/>
      <c r="S149" s="350">
        <f t="shared" si="9"/>
        <v>0</v>
      </c>
      <c r="T149" s="350">
        <f t="shared" si="10"/>
        <v>2892.67</v>
      </c>
    </row>
    <row r="150" spans="1:20" s="237" customFormat="1" ht="15.75">
      <c r="A150" s="251" t="s">
        <v>406</v>
      </c>
      <c r="B150" s="347">
        <v>355</v>
      </c>
      <c r="C150" s="251" t="s">
        <v>416</v>
      </c>
      <c r="D150" s="251" t="s">
        <v>418</v>
      </c>
      <c r="E150" s="252">
        <v>3550006</v>
      </c>
      <c r="F150" s="252">
        <v>14304</v>
      </c>
      <c r="G150" s="253">
        <v>42004</v>
      </c>
      <c r="H150" s="254">
        <v>-1</v>
      </c>
      <c r="I150" s="251" t="s">
        <v>409</v>
      </c>
      <c r="J150" s="251" t="s">
        <v>893</v>
      </c>
      <c r="K150" s="255">
        <v>-426.6</v>
      </c>
      <c r="L150" s="256" t="s">
        <v>409</v>
      </c>
      <c r="M150" s="348"/>
      <c r="N150" s="265"/>
      <c r="O150" s="265">
        <v>1</v>
      </c>
      <c r="P150" s="265"/>
      <c r="Q150" s="265"/>
      <c r="R150" s="349"/>
      <c r="S150" s="350">
        <f t="shared" si="9"/>
        <v>0</v>
      </c>
      <c r="T150" s="350">
        <f t="shared" si="10"/>
        <v>-426.6</v>
      </c>
    </row>
    <row r="151" spans="1:20" s="237" customFormat="1" ht="45">
      <c r="A151" s="251" t="s">
        <v>406</v>
      </c>
      <c r="B151" s="347">
        <v>355</v>
      </c>
      <c r="C151" s="251" t="s">
        <v>416</v>
      </c>
      <c r="D151" s="251" t="s">
        <v>418</v>
      </c>
      <c r="E151" s="252">
        <v>3550006</v>
      </c>
      <c r="F151" s="252">
        <v>14305</v>
      </c>
      <c r="G151" s="253">
        <v>42004</v>
      </c>
      <c r="H151" s="254">
        <v>1</v>
      </c>
      <c r="I151" s="251" t="s">
        <v>409</v>
      </c>
      <c r="J151" s="251" t="s">
        <v>888</v>
      </c>
      <c r="K151" s="255">
        <v>5202.01</v>
      </c>
      <c r="L151" s="256" t="s">
        <v>889</v>
      </c>
      <c r="M151" s="348"/>
      <c r="N151" s="265"/>
      <c r="O151" s="265">
        <v>1</v>
      </c>
      <c r="P151" s="265"/>
      <c r="Q151" s="265"/>
      <c r="R151" s="349"/>
      <c r="S151" s="350">
        <f t="shared" si="9"/>
        <v>0</v>
      </c>
      <c r="T151" s="350">
        <f t="shared" si="10"/>
        <v>5202.01</v>
      </c>
    </row>
    <row r="152" spans="1:20" s="237" customFormat="1" ht="15.75">
      <c r="A152" s="251" t="s">
        <v>406</v>
      </c>
      <c r="B152" s="347">
        <v>355</v>
      </c>
      <c r="C152" s="251" t="s">
        <v>416</v>
      </c>
      <c r="D152" s="251" t="s">
        <v>418</v>
      </c>
      <c r="E152" s="252">
        <v>3550006</v>
      </c>
      <c r="F152" s="252">
        <v>14307</v>
      </c>
      <c r="G152" s="253">
        <v>42004</v>
      </c>
      <c r="H152" s="254">
        <v>-1</v>
      </c>
      <c r="I152" s="251" t="s">
        <v>409</v>
      </c>
      <c r="J152" s="251" t="s">
        <v>890</v>
      </c>
      <c r="K152" s="255">
        <v>-426.6</v>
      </c>
      <c r="L152" s="256" t="s">
        <v>409</v>
      </c>
      <c r="M152" s="348"/>
      <c r="N152" s="265"/>
      <c r="O152" s="265">
        <v>1</v>
      </c>
      <c r="P152" s="265"/>
      <c r="Q152" s="265"/>
      <c r="R152" s="349"/>
      <c r="S152" s="350">
        <f t="shared" si="9"/>
        <v>0</v>
      </c>
      <c r="T152" s="350">
        <f t="shared" si="10"/>
        <v>-426.6</v>
      </c>
    </row>
    <row r="153" spans="1:20" s="237" customFormat="1" ht="45">
      <c r="A153" s="251" t="s">
        <v>406</v>
      </c>
      <c r="B153" s="347">
        <v>355</v>
      </c>
      <c r="C153" s="251" t="s">
        <v>416</v>
      </c>
      <c r="D153" s="251" t="s">
        <v>418</v>
      </c>
      <c r="E153" s="252">
        <v>3550006</v>
      </c>
      <c r="F153" s="252">
        <v>14309</v>
      </c>
      <c r="G153" s="253">
        <v>42004</v>
      </c>
      <c r="H153" s="254">
        <v>1</v>
      </c>
      <c r="I153" s="251" t="s">
        <v>409</v>
      </c>
      <c r="J153" s="251" t="s">
        <v>894</v>
      </c>
      <c r="K153" s="255">
        <v>3119.4</v>
      </c>
      <c r="L153" s="256" t="s">
        <v>895</v>
      </c>
      <c r="M153" s="348"/>
      <c r="N153" s="265"/>
      <c r="O153" s="265">
        <v>1</v>
      </c>
      <c r="P153" s="265"/>
      <c r="Q153" s="265"/>
      <c r="R153" s="349"/>
      <c r="S153" s="350">
        <f t="shared" si="9"/>
        <v>0</v>
      </c>
      <c r="T153" s="350">
        <f t="shared" si="10"/>
        <v>3119.4</v>
      </c>
    </row>
    <row r="154" spans="1:20" s="237" customFormat="1" ht="15.75">
      <c r="A154" s="251" t="s">
        <v>406</v>
      </c>
      <c r="B154" s="347">
        <v>355</v>
      </c>
      <c r="C154" s="251" t="s">
        <v>416</v>
      </c>
      <c r="D154" s="251" t="s">
        <v>418</v>
      </c>
      <c r="E154" s="252">
        <v>3550006</v>
      </c>
      <c r="F154" s="252">
        <v>14310</v>
      </c>
      <c r="G154" s="253">
        <v>42004</v>
      </c>
      <c r="H154" s="254">
        <v>-1</v>
      </c>
      <c r="I154" s="251" t="s">
        <v>409</v>
      </c>
      <c r="J154" s="251" t="s">
        <v>896</v>
      </c>
      <c r="K154" s="255">
        <v>-426.6</v>
      </c>
      <c r="L154" s="256" t="s">
        <v>409</v>
      </c>
      <c r="M154" s="348"/>
      <c r="N154" s="265"/>
      <c r="O154" s="265">
        <v>1</v>
      </c>
      <c r="P154" s="265"/>
      <c r="Q154" s="265"/>
      <c r="R154" s="349"/>
      <c r="S154" s="350">
        <f t="shared" si="9"/>
        <v>0</v>
      </c>
      <c r="T154" s="350">
        <f t="shared" si="10"/>
        <v>-426.6</v>
      </c>
    </row>
    <row r="155" spans="1:20" s="237" customFormat="1" ht="45">
      <c r="A155" s="251" t="s">
        <v>406</v>
      </c>
      <c r="B155" s="347">
        <v>355</v>
      </c>
      <c r="C155" s="251" t="s">
        <v>416</v>
      </c>
      <c r="D155" s="251" t="s">
        <v>418</v>
      </c>
      <c r="E155" s="252">
        <v>3550006</v>
      </c>
      <c r="F155" s="252">
        <v>14311</v>
      </c>
      <c r="G155" s="253">
        <v>42004</v>
      </c>
      <c r="H155" s="254">
        <v>1</v>
      </c>
      <c r="I155" s="251" t="s">
        <v>409</v>
      </c>
      <c r="J155" s="251" t="s">
        <v>897</v>
      </c>
      <c r="K155" s="255">
        <v>3449.67</v>
      </c>
      <c r="L155" s="256" t="s">
        <v>898</v>
      </c>
      <c r="M155" s="348" t="s">
        <v>876</v>
      </c>
      <c r="N155" s="265"/>
      <c r="O155" s="265"/>
      <c r="P155" s="265"/>
      <c r="Q155" s="265"/>
      <c r="R155" s="349"/>
      <c r="S155" s="350">
        <f t="shared" si="9"/>
        <v>0</v>
      </c>
      <c r="T155" s="350">
        <f t="shared" si="10"/>
        <v>0</v>
      </c>
    </row>
    <row r="156" spans="1:20" s="237" customFormat="1" ht="15.75">
      <c r="A156" s="251" t="s">
        <v>406</v>
      </c>
      <c r="B156" s="347">
        <v>355</v>
      </c>
      <c r="C156" s="251" t="s">
        <v>416</v>
      </c>
      <c r="D156" s="251" t="s">
        <v>418</v>
      </c>
      <c r="E156" s="252">
        <v>3550006</v>
      </c>
      <c r="F156" s="252">
        <v>14312</v>
      </c>
      <c r="G156" s="253">
        <v>42004</v>
      </c>
      <c r="H156" s="254">
        <v>-1</v>
      </c>
      <c r="I156" s="251" t="s">
        <v>409</v>
      </c>
      <c r="J156" s="251" t="s">
        <v>899</v>
      </c>
      <c r="K156" s="255">
        <v>-426.6</v>
      </c>
      <c r="L156" s="256" t="s">
        <v>409</v>
      </c>
      <c r="M156" s="348" t="s">
        <v>876</v>
      </c>
      <c r="N156" s="265"/>
      <c r="O156" s="265"/>
      <c r="P156" s="265"/>
      <c r="Q156" s="265"/>
      <c r="R156" s="352"/>
      <c r="S156" s="350">
        <f t="shared" si="9"/>
        <v>0</v>
      </c>
      <c r="T156" s="350">
        <f t="shared" si="10"/>
        <v>0</v>
      </c>
    </row>
    <row r="157" spans="1:20" s="237" customFormat="1" ht="30">
      <c r="A157" s="251" t="s">
        <v>406</v>
      </c>
      <c r="B157" s="347">
        <v>355</v>
      </c>
      <c r="C157" s="251" t="s">
        <v>416</v>
      </c>
      <c r="D157" s="251" t="s">
        <v>418</v>
      </c>
      <c r="E157" s="252">
        <v>3550006</v>
      </c>
      <c r="F157" s="252">
        <v>14317</v>
      </c>
      <c r="G157" s="253">
        <v>42004</v>
      </c>
      <c r="H157" s="254">
        <v>2</v>
      </c>
      <c r="I157" s="251" t="s">
        <v>409</v>
      </c>
      <c r="J157" s="251" t="s">
        <v>900</v>
      </c>
      <c r="K157" s="255">
        <v>7693.83</v>
      </c>
      <c r="L157" s="256" t="s">
        <v>901</v>
      </c>
      <c r="M157" s="348" t="s">
        <v>876</v>
      </c>
      <c r="N157" s="265"/>
      <c r="O157" s="265"/>
      <c r="P157" s="265"/>
      <c r="Q157" s="265"/>
      <c r="R157" s="349"/>
      <c r="S157" s="350">
        <f t="shared" si="9"/>
        <v>0</v>
      </c>
      <c r="T157" s="350">
        <f t="shared" si="10"/>
        <v>0</v>
      </c>
    </row>
    <row r="158" spans="1:20" s="237" customFormat="1" ht="30">
      <c r="A158" s="251" t="s">
        <v>406</v>
      </c>
      <c r="B158" s="347">
        <v>355</v>
      </c>
      <c r="C158" s="251" t="s">
        <v>416</v>
      </c>
      <c r="D158" s="251" t="s">
        <v>419</v>
      </c>
      <c r="E158" s="252">
        <v>3550007</v>
      </c>
      <c r="F158" s="252">
        <v>14314</v>
      </c>
      <c r="G158" s="253">
        <v>42004</v>
      </c>
      <c r="H158" s="254">
        <v>3</v>
      </c>
      <c r="I158" s="251" t="s">
        <v>409</v>
      </c>
      <c r="J158" s="251" t="s">
        <v>900</v>
      </c>
      <c r="K158" s="255">
        <v>15120.22</v>
      </c>
      <c r="L158" s="256" t="s">
        <v>901</v>
      </c>
      <c r="M158" s="348" t="s">
        <v>876</v>
      </c>
      <c r="N158" s="265"/>
      <c r="O158" s="265"/>
      <c r="P158" s="265"/>
      <c r="Q158" s="265"/>
      <c r="R158" s="349"/>
      <c r="S158" s="350">
        <f t="shared" si="9"/>
        <v>0</v>
      </c>
      <c r="T158" s="350">
        <f t="shared" si="10"/>
        <v>0</v>
      </c>
    </row>
    <row r="159" spans="1:20" s="237" customFormat="1" ht="30">
      <c r="A159" s="251" t="s">
        <v>406</v>
      </c>
      <c r="B159" s="347">
        <v>355</v>
      </c>
      <c r="C159" s="251" t="s">
        <v>416</v>
      </c>
      <c r="D159" s="251" t="s">
        <v>420</v>
      </c>
      <c r="E159" s="252">
        <v>3550008</v>
      </c>
      <c r="F159" s="252">
        <v>14316</v>
      </c>
      <c r="G159" s="253">
        <v>42004</v>
      </c>
      <c r="H159" s="254">
        <v>1</v>
      </c>
      <c r="I159" s="251" t="s">
        <v>409</v>
      </c>
      <c r="J159" s="251" t="s">
        <v>900</v>
      </c>
      <c r="K159" s="255">
        <v>5460.08</v>
      </c>
      <c r="L159" s="256" t="s">
        <v>901</v>
      </c>
      <c r="M159" s="348" t="s">
        <v>876</v>
      </c>
      <c r="N159" s="265"/>
      <c r="O159" s="265"/>
      <c r="P159" s="265"/>
      <c r="Q159" s="265"/>
      <c r="R159" s="349"/>
      <c r="S159" s="350">
        <f t="shared" si="9"/>
        <v>0</v>
      </c>
      <c r="T159" s="350">
        <f t="shared" si="10"/>
        <v>0</v>
      </c>
    </row>
    <row r="160" spans="1:20" s="237" customFormat="1" ht="30">
      <c r="A160" s="251" t="s">
        <v>406</v>
      </c>
      <c r="B160" s="347">
        <v>355</v>
      </c>
      <c r="C160" s="251" t="s">
        <v>416</v>
      </c>
      <c r="D160" s="251" t="s">
        <v>420</v>
      </c>
      <c r="E160" s="252">
        <v>3550008</v>
      </c>
      <c r="F160" s="252">
        <v>14318</v>
      </c>
      <c r="G160" s="253">
        <v>42004</v>
      </c>
      <c r="H160" s="254">
        <v>1</v>
      </c>
      <c r="I160" s="251" t="s">
        <v>409</v>
      </c>
      <c r="J160" s="251" t="s">
        <v>503</v>
      </c>
      <c r="K160" s="255">
        <v>5375.61</v>
      </c>
      <c r="L160" s="256" t="s">
        <v>504</v>
      </c>
      <c r="M160" s="348"/>
      <c r="N160" s="265">
        <v>1</v>
      </c>
      <c r="O160" s="265"/>
      <c r="P160" s="265"/>
      <c r="Q160" s="265"/>
      <c r="R160" s="351"/>
      <c r="S160" s="350">
        <f t="shared" si="9"/>
        <v>5375.61</v>
      </c>
      <c r="T160" s="350">
        <f t="shared" si="10"/>
        <v>0</v>
      </c>
    </row>
    <row r="161" spans="1:20" s="237" customFormat="1" ht="15.75">
      <c r="A161" s="251" t="s">
        <v>406</v>
      </c>
      <c r="B161" s="347">
        <v>355</v>
      </c>
      <c r="C161" s="251" t="s">
        <v>416</v>
      </c>
      <c r="D161" s="251" t="s">
        <v>420</v>
      </c>
      <c r="E161" s="252">
        <v>3550008</v>
      </c>
      <c r="F161" s="252">
        <v>14321</v>
      </c>
      <c r="G161" s="253">
        <v>42004</v>
      </c>
      <c r="H161" s="254">
        <v>-1</v>
      </c>
      <c r="I161" s="251" t="s">
        <v>409</v>
      </c>
      <c r="J161" s="251" t="s">
        <v>505</v>
      </c>
      <c r="K161" s="255">
        <v>-769.81</v>
      </c>
      <c r="L161" s="256" t="s">
        <v>409</v>
      </c>
      <c r="M161" s="348"/>
      <c r="N161" s="265">
        <v>1</v>
      </c>
      <c r="O161" s="265"/>
      <c r="P161" s="265"/>
      <c r="Q161" s="265"/>
      <c r="R161" s="352" t="s">
        <v>902</v>
      </c>
      <c r="S161" s="350">
        <f t="shared" si="9"/>
        <v>-769.81</v>
      </c>
      <c r="T161" s="350">
        <f t="shared" si="10"/>
        <v>0</v>
      </c>
    </row>
    <row r="162" spans="1:20" s="237" customFormat="1" ht="30">
      <c r="A162" s="251" t="s">
        <v>406</v>
      </c>
      <c r="B162" s="347">
        <v>355</v>
      </c>
      <c r="C162" s="251" t="s">
        <v>416</v>
      </c>
      <c r="D162" s="251" t="s">
        <v>421</v>
      </c>
      <c r="E162" s="252">
        <v>3550009</v>
      </c>
      <c r="F162" s="252">
        <v>14315</v>
      </c>
      <c r="G162" s="253">
        <v>42004</v>
      </c>
      <c r="H162" s="254">
        <v>2</v>
      </c>
      <c r="I162" s="251" t="s">
        <v>409</v>
      </c>
      <c r="J162" s="251" t="s">
        <v>900</v>
      </c>
      <c r="K162" s="255">
        <v>12726.5</v>
      </c>
      <c r="L162" s="256" t="s">
        <v>901</v>
      </c>
      <c r="M162" s="348" t="s">
        <v>876</v>
      </c>
      <c r="N162" s="265"/>
      <c r="O162" s="265"/>
      <c r="P162" s="265"/>
      <c r="Q162" s="265"/>
      <c r="R162" s="349"/>
      <c r="S162" s="350">
        <f t="shared" si="9"/>
        <v>0</v>
      </c>
      <c r="T162" s="350">
        <f t="shared" si="10"/>
        <v>0</v>
      </c>
    </row>
    <row r="163" spans="1:20" s="237" customFormat="1" ht="30">
      <c r="A163" s="251" t="s">
        <v>406</v>
      </c>
      <c r="B163" s="347">
        <v>355</v>
      </c>
      <c r="C163" s="251" t="s">
        <v>416</v>
      </c>
      <c r="D163" s="251" t="s">
        <v>421</v>
      </c>
      <c r="E163" s="252">
        <v>3550009</v>
      </c>
      <c r="F163" s="252">
        <v>14319</v>
      </c>
      <c r="G163" s="253">
        <v>42004</v>
      </c>
      <c r="H163" s="254">
        <v>1</v>
      </c>
      <c r="I163" s="251" t="s">
        <v>409</v>
      </c>
      <c r="J163" s="251" t="s">
        <v>503</v>
      </c>
      <c r="K163" s="255">
        <v>6251.69</v>
      </c>
      <c r="L163" s="256" t="s">
        <v>504</v>
      </c>
      <c r="M163" s="348"/>
      <c r="N163" s="265">
        <v>1</v>
      </c>
      <c r="O163" s="265"/>
      <c r="P163" s="265"/>
      <c r="Q163" s="265"/>
      <c r="R163" s="351"/>
      <c r="S163" s="350">
        <f t="shared" si="9"/>
        <v>6251.69</v>
      </c>
      <c r="T163" s="350">
        <f t="shared" si="10"/>
        <v>0</v>
      </c>
    </row>
    <row r="164" spans="1:20" s="237" customFormat="1" ht="15.75">
      <c r="A164" s="251" t="s">
        <v>406</v>
      </c>
      <c r="B164" s="347">
        <v>355</v>
      </c>
      <c r="C164" s="251" t="s">
        <v>416</v>
      </c>
      <c r="D164" s="251" t="s">
        <v>421</v>
      </c>
      <c r="E164" s="252">
        <v>3550009</v>
      </c>
      <c r="F164" s="252">
        <v>14322</v>
      </c>
      <c r="G164" s="253">
        <v>42004</v>
      </c>
      <c r="H164" s="254">
        <v>-1</v>
      </c>
      <c r="I164" s="251" t="s">
        <v>409</v>
      </c>
      <c r="J164" s="251" t="s">
        <v>505</v>
      </c>
      <c r="K164" s="255">
        <v>-775.49</v>
      </c>
      <c r="L164" s="256" t="s">
        <v>409</v>
      </c>
      <c r="M164" s="348"/>
      <c r="N164" s="265">
        <v>1</v>
      </c>
      <c r="O164" s="265"/>
      <c r="P164" s="265"/>
      <c r="Q164" s="265"/>
      <c r="R164" s="352" t="s">
        <v>902</v>
      </c>
      <c r="S164" s="350">
        <f t="shared" si="9"/>
        <v>-775.49</v>
      </c>
      <c r="T164" s="350">
        <f t="shared" si="10"/>
        <v>0</v>
      </c>
    </row>
    <row r="165" spans="1:20" s="237" customFormat="1" ht="30">
      <c r="A165" s="251" t="s">
        <v>406</v>
      </c>
      <c r="B165" s="347">
        <v>355</v>
      </c>
      <c r="C165" s="251" t="s">
        <v>416</v>
      </c>
      <c r="D165" s="251" t="s">
        <v>438</v>
      </c>
      <c r="E165" s="252">
        <v>3550010</v>
      </c>
      <c r="F165" s="252">
        <v>14320</v>
      </c>
      <c r="G165" s="253">
        <v>42004</v>
      </c>
      <c r="H165" s="254">
        <v>1</v>
      </c>
      <c r="I165" s="251" t="s">
        <v>409</v>
      </c>
      <c r="J165" s="251" t="s">
        <v>503</v>
      </c>
      <c r="K165" s="255">
        <v>6857.48</v>
      </c>
      <c r="L165" s="256" t="s">
        <v>504</v>
      </c>
      <c r="M165" s="348"/>
      <c r="N165" s="265">
        <v>1</v>
      </c>
      <c r="O165" s="265"/>
      <c r="P165" s="265"/>
      <c r="Q165" s="265"/>
      <c r="R165" s="351"/>
      <c r="S165" s="350">
        <f t="shared" si="9"/>
        <v>6857.48</v>
      </c>
      <c r="T165" s="350">
        <f t="shared" si="10"/>
        <v>0</v>
      </c>
    </row>
    <row r="166" spans="1:20" s="237" customFormat="1" ht="15.75">
      <c r="A166" s="251" t="s">
        <v>406</v>
      </c>
      <c r="B166" s="347">
        <v>355</v>
      </c>
      <c r="C166" s="251" t="s">
        <v>416</v>
      </c>
      <c r="D166" s="251" t="s">
        <v>438</v>
      </c>
      <c r="E166" s="252">
        <v>3550010</v>
      </c>
      <c r="F166" s="252">
        <v>14323</v>
      </c>
      <c r="G166" s="253">
        <v>42004</v>
      </c>
      <c r="H166" s="254">
        <v>-1</v>
      </c>
      <c r="I166" s="251" t="s">
        <v>409</v>
      </c>
      <c r="J166" s="251" t="s">
        <v>505</v>
      </c>
      <c r="K166" s="255">
        <v>-986.98</v>
      </c>
      <c r="L166" s="256" t="s">
        <v>409</v>
      </c>
      <c r="M166" s="348"/>
      <c r="N166" s="265">
        <v>1</v>
      </c>
      <c r="O166" s="265"/>
      <c r="P166" s="265"/>
      <c r="Q166" s="265"/>
      <c r="R166" s="352" t="s">
        <v>902</v>
      </c>
      <c r="S166" s="350">
        <f t="shared" si="9"/>
        <v>-986.98</v>
      </c>
      <c r="T166" s="350">
        <f t="shared" si="10"/>
        <v>0</v>
      </c>
    </row>
    <row r="167" spans="1:20" s="237" customFormat="1" ht="45">
      <c r="A167" s="251" t="s">
        <v>406</v>
      </c>
      <c r="B167" s="347">
        <v>355</v>
      </c>
      <c r="C167" s="251" t="s">
        <v>416</v>
      </c>
      <c r="D167" s="251" t="s">
        <v>903</v>
      </c>
      <c r="E167" s="252">
        <v>3550500</v>
      </c>
      <c r="F167" s="252">
        <v>14302</v>
      </c>
      <c r="G167" s="253">
        <v>42004</v>
      </c>
      <c r="H167" s="254">
        <v>1</v>
      </c>
      <c r="I167" s="251" t="s">
        <v>409</v>
      </c>
      <c r="J167" s="251" t="s">
        <v>904</v>
      </c>
      <c r="K167" s="255">
        <v>77675.960000000006</v>
      </c>
      <c r="L167" s="256" t="s">
        <v>409</v>
      </c>
      <c r="M167" s="348" t="s">
        <v>876</v>
      </c>
      <c r="N167" s="265"/>
      <c r="O167" s="265"/>
      <c r="P167" s="265"/>
      <c r="Q167" s="265"/>
      <c r="R167" s="349"/>
      <c r="S167" s="350">
        <f t="shared" si="9"/>
        <v>0</v>
      </c>
      <c r="T167" s="350">
        <f t="shared" si="10"/>
        <v>0</v>
      </c>
    </row>
    <row r="168" spans="1:20" s="237" customFormat="1" ht="30">
      <c r="A168" s="251" t="s">
        <v>406</v>
      </c>
      <c r="B168" s="347">
        <v>355</v>
      </c>
      <c r="C168" s="251" t="s">
        <v>416</v>
      </c>
      <c r="D168" s="251" t="s">
        <v>905</v>
      </c>
      <c r="E168" s="252">
        <v>3550501</v>
      </c>
      <c r="F168" s="252">
        <v>14313</v>
      </c>
      <c r="G168" s="253">
        <v>42004</v>
      </c>
      <c r="H168" s="254">
        <v>1</v>
      </c>
      <c r="I168" s="251" t="s">
        <v>409</v>
      </c>
      <c r="J168" s="251" t="s">
        <v>906</v>
      </c>
      <c r="K168" s="255">
        <v>305678.52</v>
      </c>
      <c r="L168" s="256" t="s">
        <v>907</v>
      </c>
      <c r="M168" s="348" t="s">
        <v>876</v>
      </c>
      <c r="N168" s="265"/>
      <c r="O168" s="265"/>
      <c r="P168" s="265"/>
      <c r="Q168" s="265"/>
      <c r="R168" s="349"/>
      <c r="S168" s="350">
        <f t="shared" si="9"/>
        <v>0</v>
      </c>
      <c r="T168" s="350">
        <f t="shared" si="10"/>
        <v>0</v>
      </c>
    </row>
    <row r="169" spans="1:20" s="237" customFormat="1" ht="45">
      <c r="A169" s="251" t="s">
        <v>406</v>
      </c>
      <c r="B169" s="347">
        <v>353</v>
      </c>
      <c r="C169" s="251" t="s">
        <v>410</v>
      </c>
      <c r="D169" s="251" t="s">
        <v>408</v>
      </c>
      <c r="E169" s="252">
        <v>3530002</v>
      </c>
      <c r="F169" s="252">
        <v>14225</v>
      </c>
      <c r="G169" s="253">
        <v>41943</v>
      </c>
      <c r="H169" s="254">
        <v>-1</v>
      </c>
      <c r="I169" s="251" t="s">
        <v>409</v>
      </c>
      <c r="J169" s="251" t="s">
        <v>908</v>
      </c>
      <c r="K169" s="255">
        <v>-23108.79</v>
      </c>
      <c r="L169" s="256" t="s">
        <v>409</v>
      </c>
      <c r="M169" s="348"/>
      <c r="N169" s="265"/>
      <c r="O169" s="265">
        <v>0.67</v>
      </c>
      <c r="P169" s="265"/>
      <c r="Q169" s="265"/>
      <c r="R169" s="353" t="s">
        <v>909</v>
      </c>
      <c r="S169" s="350">
        <f t="shared" si="9"/>
        <v>0</v>
      </c>
      <c r="T169" s="350">
        <f t="shared" si="10"/>
        <v>-15482.889300000001</v>
      </c>
    </row>
    <row r="170" spans="1:20" s="237" customFormat="1" ht="90">
      <c r="A170" s="251" t="s">
        <v>406</v>
      </c>
      <c r="B170" s="347">
        <v>353</v>
      </c>
      <c r="C170" s="251" t="s">
        <v>410</v>
      </c>
      <c r="D170" s="251" t="s">
        <v>471</v>
      </c>
      <c r="E170" s="252">
        <v>3530009</v>
      </c>
      <c r="F170" s="252">
        <v>14226</v>
      </c>
      <c r="G170" s="253">
        <v>41943</v>
      </c>
      <c r="H170" s="254">
        <v>-6</v>
      </c>
      <c r="I170" s="251" t="s">
        <v>409</v>
      </c>
      <c r="J170" s="251" t="s">
        <v>910</v>
      </c>
      <c r="K170" s="255">
        <v>-46024.959999999999</v>
      </c>
      <c r="L170" s="256" t="s">
        <v>409</v>
      </c>
      <c r="M170" s="348"/>
      <c r="N170" s="265"/>
      <c r="O170" s="265">
        <v>0.5</v>
      </c>
      <c r="P170" s="265"/>
      <c r="Q170" s="265"/>
      <c r="R170" s="354" t="s">
        <v>911</v>
      </c>
      <c r="S170" s="350">
        <f t="shared" si="9"/>
        <v>0</v>
      </c>
      <c r="T170" s="350">
        <f t="shared" si="10"/>
        <v>-23012.48</v>
      </c>
    </row>
    <row r="171" spans="1:20" s="237" customFormat="1" ht="75">
      <c r="A171" s="251" t="s">
        <v>406</v>
      </c>
      <c r="B171" s="347">
        <v>353</v>
      </c>
      <c r="C171" s="251" t="s">
        <v>410</v>
      </c>
      <c r="D171" s="251" t="s">
        <v>469</v>
      </c>
      <c r="E171" s="252">
        <v>3530012</v>
      </c>
      <c r="F171" s="252">
        <v>14206</v>
      </c>
      <c r="G171" s="253">
        <v>41943</v>
      </c>
      <c r="H171" s="254">
        <v>1</v>
      </c>
      <c r="I171" s="251" t="s">
        <v>409</v>
      </c>
      <c r="J171" s="251" t="s">
        <v>912</v>
      </c>
      <c r="K171" s="255">
        <v>4178</v>
      </c>
      <c r="L171" s="256" t="s">
        <v>913</v>
      </c>
      <c r="M171" s="348"/>
      <c r="N171" s="265"/>
      <c r="O171" s="355">
        <v>0.8</v>
      </c>
      <c r="P171" s="265"/>
      <c r="Q171" s="265"/>
      <c r="R171" s="353" t="s">
        <v>914</v>
      </c>
      <c r="S171" s="350">
        <f t="shared" si="9"/>
        <v>0</v>
      </c>
      <c r="T171" s="350">
        <f t="shared" si="10"/>
        <v>3342.4</v>
      </c>
    </row>
    <row r="172" spans="1:20" s="237" customFormat="1" ht="90">
      <c r="A172" s="251" t="s">
        <v>406</v>
      </c>
      <c r="B172" s="347">
        <v>353</v>
      </c>
      <c r="C172" s="251" t="s">
        <v>410</v>
      </c>
      <c r="D172" s="251" t="s">
        <v>415</v>
      </c>
      <c r="E172" s="252">
        <v>3530014</v>
      </c>
      <c r="F172" s="252">
        <v>14223</v>
      </c>
      <c r="G172" s="253">
        <v>41943</v>
      </c>
      <c r="H172" s="254">
        <v>-1</v>
      </c>
      <c r="I172" s="251" t="s">
        <v>435</v>
      </c>
      <c r="J172" s="251" t="s">
        <v>915</v>
      </c>
      <c r="K172" s="255">
        <v>-991.76</v>
      </c>
      <c r="L172" s="256" t="s">
        <v>409</v>
      </c>
      <c r="M172" s="348"/>
      <c r="N172" s="265"/>
      <c r="O172" s="265">
        <v>1</v>
      </c>
      <c r="P172" s="265"/>
      <c r="Q172" s="265"/>
      <c r="R172" s="352"/>
      <c r="S172" s="350">
        <f t="shared" si="9"/>
        <v>0</v>
      </c>
      <c r="T172" s="350">
        <f t="shared" si="10"/>
        <v>-991.76</v>
      </c>
    </row>
    <row r="173" spans="1:20" s="237" customFormat="1" ht="90">
      <c r="A173" s="251" t="s">
        <v>406</v>
      </c>
      <c r="B173" s="347">
        <v>353</v>
      </c>
      <c r="C173" s="251" t="s">
        <v>410</v>
      </c>
      <c r="D173" s="251" t="s">
        <v>415</v>
      </c>
      <c r="E173" s="252">
        <v>3530014</v>
      </c>
      <c r="F173" s="252">
        <v>14224</v>
      </c>
      <c r="G173" s="253">
        <v>41943</v>
      </c>
      <c r="H173" s="254">
        <v>-1</v>
      </c>
      <c r="I173" s="251" t="s">
        <v>916</v>
      </c>
      <c r="J173" s="251" t="s">
        <v>917</v>
      </c>
      <c r="K173" s="255">
        <v>-611.77</v>
      </c>
      <c r="L173" s="256" t="s">
        <v>409</v>
      </c>
      <c r="M173" s="348"/>
      <c r="N173" s="265"/>
      <c r="O173" s="265">
        <v>1</v>
      </c>
      <c r="P173" s="265"/>
      <c r="Q173" s="265"/>
      <c r="R173" s="352"/>
      <c r="S173" s="350">
        <f t="shared" si="9"/>
        <v>0</v>
      </c>
      <c r="T173" s="350">
        <f t="shared" si="10"/>
        <v>-611.77</v>
      </c>
    </row>
    <row r="174" spans="1:20" s="237" customFormat="1" ht="45">
      <c r="A174" s="251" t="s">
        <v>406</v>
      </c>
      <c r="B174" s="347">
        <v>353</v>
      </c>
      <c r="C174" s="251" t="s">
        <v>410</v>
      </c>
      <c r="D174" s="251" t="s">
        <v>782</v>
      </c>
      <c r="E174" s="252">
        <v>3530103</v>
      </c>
      <c r="F174" s="252">
        <v>14227</v>
      </c>
      <c r="G174" s="253">
        <v>41943</v>
      </c>
      <c r="H174" s="254">
        <v>1</v>
      </c>
      <c r="I174" s="251" t="s">
        <v>409</v>
      </c>
      <c r="J174" s="251" t="s">
        <v>782</v>
      </c>
      <c r="K174" s="255">
        <v>2585.54</v>
      </c>
      <c r="L174" s="256" t="s">
        <v>784</v>
      </c>
      <c r="M174" s="348"/>
      <c r="N174" s="265"/>
      <c r="O174" s="265">
        <v>0.67</v>
      </c>
      <c r="P174" s="265"/>
      <c r="Q174" s="265"/>
      <c r="R174" s="349"/>
      <c r="S174" s="350">
        <f t="shared" si="9"/>
        <v>0</v>
      </c>
      <c r="T174" s="350">
        <f t="shared" si="10"/>
        <v>1732.3118000000002</v>
      </c>
    </row>
    <row r="175" spans="1:20" s="237" customFormat="1" ht="45">
      <c r="A175" s="251" t="s">
        <v>406</v>
      </c>
      <c r="B175" s="347">
        <v>355</v>
      </c>
      <c r="C175" s="251" t="s">
        <v>416</v>
      </c>
      <c r="D175" s="251" t="s">
        <v>918</v>
      </c>
      <c r="E175" s="252">
        <v>3550001</v>
      </c>
      <c r="F175" s="252">
        <v>14295</v>
      </c>
      <c r="G175" s="253">
        <v>41943</v>
      </c>
      <c r="H175" s="254">
        <v>2</v>
      </c>
      <c r="I175" s="251" t="s">
        <v>409</v>
      </c>
      <c r="J175" s="251" t="s">
        <v>919</v>
      </c>
      <c r="K175" s="255">
        <v>5414.69</v>
      </c>
      <c r="L175" s="256" t="s">
        <v>920</v>
      </c>
      <c r="M175" s="348" t="s">
        <v>876</v>
      </c>
      <c r="N175" s="265"/>
      <c r="O175" s="265"/>
      <c r="P175" s="265"/>
      <c r="Q175" s="265"/>
      <c r="R175" s="349"/>
      <c r="S175" s="350">
        <f t="shared" si="9"/>
        <v>0</v>
      </c>
      <c r="T175" s="350">
        <f t="shared" si="10"/>
        <v>0</v>
      </c>
    </row>
    <row r="176" spans="1:20" s="237" customFormat="1" ht="30">
      <c r="A176" s="251" t="s">
        <v>406</v>
      </c>
      <c r="B176" s="347">
        <v>355</v>
      </c>
      <c r="C176" s="251" t="s">
        <v>416</v>
      </c>
      <c r="D176" s="251" t="s">
        <v>921</v>
      </c>
      <c r="E176" s="252">
        <v>3550003</v>
      </c>
      <c r="F176" s="252">
        <v>14299</v>
      </c>
      <c r="G176" s="253">
        <v>41943</v>
      </c>
      <c r="H176" s="254">
        <v>4</v>
      </c>
      <c r="I176" s="251" t="s">
        <v>409</v>
      </c>
      <c r="J176" s="251" t="s">
        <v>919</v>
      </c>
      <c r="K176" s="255">
        <v>19467.560000000001</v>
      </c>
      <c r="L176" s="256" t="s">
        <v>920</v>
      </c>
      <c r="M176" s="348" t="s">
        <v>876</v>
      </c>
      <c r="N176" s="265"/>
      <c r="O176" s="265"/>
      <c r="P176" s="265"/>
      <c r="Q176" s="265"/>
      <c r="R176" s="349"/>
      <c r="S176" s="350">
        <f t="shared" si="9"/>
        <v>0</v>
      </c>
      <c r="T176" s="350">
        <f t="shared" si="10"/>
        <v>0</v>
      </c>
    </row>
    <row r="177" spans="1:20" s="237" customFormat="1" ht="15.75">
      <c r="A177" s="251" t="s">
        <v>406</v>
      </c>
      <c r="B177" s="347">
        <v>355</v>
      </c>
      <c r="C177" s="251" t="s">
        <v>416</v>
      </c>
      <c r="D177" s="251" t="s">
        <v>437</v>
      </c>
      <c r="E177" s="252">
        <v>3550004</v>
      </c>
      <c r="F177" s="252">
        <v>14259</v>
      </c>
      <c r="G177" s="253">
        <v>41943</v>
      </c>
      <c r="H177" s="254">
        <v>1</v>
      </c>
      <c r="I177" s="251" t="s">
        <v>409</v>
      </c>
      <c r="J177" s="251" t="s">
        <v>922</v>
      </c>
      <c r="K177" s="255">
        <v>2771.11</v>
      </c>
      <c r="L177" s="256" t="s">
        <v>923</v>
      </c>
      <c r="M177" s="348" t="s">
        <v>876</v>
      </c>
      <c r="N177" s="265"/>
      <c r="O177" s="265"/>
      <c r="P177" s="265"/>
      <c r="Q177" s="265"/>
      <c r="R177" s="349"/>
      <c r="S177" s="350">
        <f t="shared" si="9"/>
        <v>0</v>
      </c>
      <c r="T177" s="350">
        <f t="shared" si="10"/>
        <v>0</v>
      </c>
    </row>
    <row r="178" spans="1:20" s="237" customFormat="1" ht="30">
      <c r="A178" s="251" t="s">
        <v>406</v>
      </c>
      <c r="B178" s="347">
        <v>355</v>
      </c>
      <c r="C178" s="251" t="s">
        <v>416</v>
      </c>
      <c r="D178" s="251" t="s">
        <v>437</v>
      </c>
      <c r="E178" s="252">
        <v>3550004</v>
      </c>
      <c r="F178" s="252">
        <v>14294</v>
      </c>
      <c r="G178" s="253">
        <v>41943</v>
      </c>
      <c r="H178" s="254">
        <v>3</v>
      </c>
      <c r="I178" s="251" t="s">
        <v>409</v>
      </c>
      <c r="J178" s="251" t="s">
        <v>919</v>
      </c>
      <c r="K178" s="255">
        <v>25767.89</v>
      </c>
      <c r="L178" s="256" t="s">
        <v>920</v>
      </c>
      <c r="M178" s="348" t="s">
        <v>876</v>
      </c>
      <c r="N178" s="265"/>
      <c r="O178" s="265"/>
      <c r="P178" s="265"/>
      <c r="Q178" s="265"/>
      <c r="R178" s="349"/>
      <c r="S178" s="350">
        <f t="shared" si="9"/>
        <v>0</v>
      </c>
      <c r="T178" s="350">
        <f t="shared" si="10"/>
        <v>0</v>
      </c>
    </row>
    <row r="179" spans="1:20" s="237" customFormat="1" ht="15.75">
      <c r="A179" s="251" t="s">
        <v>406</v>
      </c>
      <c r="B179" s="347">
        <v>355</v>
      </c>
      <c r="C179" s="251" t="s">
        <v>416</v>
      </c>
      <c r="D179" s="251" t="s">
        <v>417</v>
      </c>
      <c r="E179" s="252">
        <v>3550005</v>
      </c>
      <c r="F179" s="252">
        <v>14258</v>
      </c>
      <c r="G179" s="253">
        <v>41943</v>
      </c>
      <c r="H179" s="254">
        <v>1</v>
      </c>
      <c r="I179" s="251" t="s">
        <v>409</v>
      </c>
      <c r="J179" s="251" t="s">
        <v>922</v>
      </c>
      <c r="K179" s="255">
        <v>3455.86</v>
      </c>
      <c r="L179" s="256" t="s">
        <v>923</v>
      </c>
      <c r="M179" s="348" t="s">
        <v>876</v>
      </c>
      <c r="N179" s="265"/>
      <c r="O179" s="265"/>
      <c r="P179" s="265"/>
      <c r="Q179" s="265"/>
      <c r="R179" s="349"/>
      <c r="S179" s="350">
        <f t="shared" si="9"/>
        <v>0</v>
      </c>
      <c r="T179" s="350">
        <f t="shared" si="10"/>
        <v>0</v>
      </c>
    </row>
    <row r="180" spans="1:20" s="237" customFormat="1" ht="30">
      <c r="A180" s="251" t="s">
        <v>406</v>
      </c>
      <c r="B180" s="347">
        <v>355</v>
      </c>
      <c r="C180" s="251" t="s">
        <v>416</v>
      </c>
      <c r="D180" s="251" t="s">
        <v>417</v>
      </c>
      <c r="E180" s="252">
        <v>3550005</v>
      </c>
      <c r="F180" s="252">
        <v>14293</v>
      </c>
      <c r="G180" s="253">
        <v>41943</v>
      </c>
      <c r="H180" s="254">
        <v>5</v>
      </c>
      <c r="I180" s="251" t="s">
        <v>409</v>
      </c>
      <c r="J180" s="251" t="s">
        <v>919</v>
      </c>
      <c r="K180" s="255">
        <v>33562.78</v>
      </c>
      <c r="L180" s="256" t="s">
        <v>920</v>
      </c>
      <c r="M180" s="348" t="s">
        <v>876</v>
      </c>
      <c r="N180" s="265"/>
      <c r="O180" s="265"/>
      <c r="P180" s="265"/>
      <c r="Q180" s="265"/>
      <c r="R180" s="349"/>
      <c r="S180" s="350">
        <f t="shared" si="9"/>
        <v>0</v>
      </c>
      <c r="T180" s="350">
        <f t="shared" si="10"/>
        <v>0</v>
      </c>
    </row>
    <row r="181" spans="1:20" s="237" customFormat="1" ht="15.75">
      <c r="A181" s="251" t="s">
        <v>406</v>
      </c>
      <c r="B181" s="347">
        <v>355</v>
      </c>
      <c r="C181" s="251" t="s">
        <v>416</v>
      </c>
      <c r="D181" s="251" t="s">
        <v>418</v>
      </c>
      <c r="E181" s="252">
        <v>3550006</v>
      </c>
      <c r="F181" s="252">
        <v>14257</v>
      </c>
      <c r="G181" s="253">
        <v>41943</v>
      </c>
      <c r="H181" s="254">
        <v>1</v>
      </c>
      <c r="I181" s="251" t="s">
        <v>409</v>
      </c>
      <c r="J181" s="251" t="s">
        <v>922</v>
      </c>
      <c r="K181" s="255">
        <v>4460.46</v>
      </c>
      <c r="L181" s="256" t="s">
        <v>923</v>
      </c>
      <c r="M181" s="348" t="s">
        <v>876</v>
      </c>
      <c r="N181" s="265"/>
      <c r="O181" s="265"/>
      <c r="P181" s="265"/>
      <c r="Q181" s="265"/>
      <c r="R181" s="349"/>
      <c r="S181" s="350">
        <f t="shared" si="9"/>
        <v>0</v>
      </c>
      <c r="T181" s="350">
        <f t="shared" si="10"/>
        <v>0</v>
      </c>
    </row>
    <row r="182" spans="1:20" s="237" customFormat="1" ht="30">
      <c r="A182" s="251" t="s">
        <v>406</v>
      </c>
      <c r="B182" s="347">
        <v>355</v>
      </c>
      <c r="C182" s="251" t="s">
        <v>416</v>
      </c>
      <c r="D182" s="251" t="s">
        <v>418</v>
      </c>
      <c r="E182" s="252">
        <v>3550006</v>
      </c>
      <c r="F182" s="252">
        <v>14291</v>
      </c>
      <c r="G182" s="253">
        <v>41943</v>
      </c>
      <c r="H182" s="254">
        <v>1</v>
      </c>
      <c r="I182" s="251" t="s">
        <v>409</v>
      </c>
      <c r="J182" s="251" t="s">
        <v>924</v>
      </c>
      <c r="K182" s="255">
        <v>4135.4399999999996</v>
      </c>
      <c r="L182" s="256" t="s">
        <v>925</v>
      </c>
      <c r="M182" s="348"/>
      <c r="N182" s="265"/>
      <c r="O182" s="265">
        <v>1</v>
      </c>
      <c r="P182" s="265"/>
      <c r="Q182" s="265"/>
      <c r="R182" s="349"/>
      <c r="S182" s="350">
        <f t="shared" si="9"/>
        <v>0</v>
      </c>
      <c r="T182" s="350">
        <f t="shared" si="10"/>
        <v>4135.4399999999996</v>
      </c>
    </row>
    <row r="183" spans="1:20" s="237" customFormat="1" ht="30">
      <c r="A183" s="251" t="s">
        <v>406</v>
      </c>
      <c r="B183" s="347">
        <v>355</v>
      </c>
      <c r="C183" s="251" t="s">
        <v>416</v>
      </c>
      <c r="D183" s="251" t="s">
        <v>418</v>
      </c>
      <c r="E183" s="252">
        <v>3550006</v>
      </c>
      <c r="F183" s="252">
        <v>14297</v>
      </c>
      <c r="G183" s="253">
        <v>41943</v>
      </c>
      <c r="H183" s="254">
        <v>4</v>
      </c>
      <c r="I183" s="251" t="s">
        <v>409</v>
      </c>
      <c r="J183" s="251" t="s">
        <v>919</v>
      </c>
      <c r="K183" s="255">
        <v>20812.95</v>
      </c>
      <c r="L183" s="256" t="s">
        <v>920</v>
      </c>
      <c r="M183" s="348" t="s">
        <v>876</v>
      </c>
      <c r="N183" s="265"/>
      <c r="O183" s="265"/>
      <c r="P183" s="265"/>
      <c r="Q183" s="265"/>
      <c r="R183" s="349"/>
      <c r="S183" s="350">
        <f t="shared" si="9"/>
        <v>0</v>
      </c>
      <c r="T183" s="350">
        <f t="shared" si="10"/>
        <v>0</v>
      </c>
    </row>
    <row r="184" spans="1:20" s="237" customFormat="1" ht="15.75">
      <c r="A184" s="251" t="s">
        <v>406</v>
      </c>
      <c r="B184" s="347">
        <v>355</v>
      </c>
      <c r="C184" s="251" t="s">
        <v>416</v>
      </c>
      <c r="D184" s="251" t="s">
        <v>418</v>
      </c>
      <c r="E184" s="252">
        <v>3550006</v>
      </c>
      <c r="F184" s="252">
        <v>14301</v>
      </c>
      <c r="G184" s="253">
        <v>41943</v>
      </c>
      <c r="H184" s="254">
        <v>-1</v>
      </c>
      <c r="I184" s="251" t="s">
        <v>409</v>
      </c>
      <c r="J184" s="251" t="s">
        <v>926</v>
      </c>
      <c r="K184" s="255">
        <v>-182</v>
      </c>
      <c r="L184" s="256" t="s">
        <v>409</v>
      </c>
      <c r="M184" s="348"/>
      <c r="N184" s="265"/>
      <c r="O184" s="265">
        <v>1</v>
      </c>
      <c r="P184" s="265"/>
      <c r="Q184" s="265"/>
      <c r="R184" s="349"/>
      <c r="S184" s="350">
        <f t="shared" si="9"/>
        <v>0</v>
      </c>
      <c r="T184" s="350">
        <f t="shared" si="10"/>
        <v>-182</v>
      </c>
    </row>
    <row r="185" spans="1:20" s="237" customFormat="1" ht="30">
      <c r="A185" s="251" t="s">
        <v>406</v>
      </c>
      <c r="B185" s="347">
        <v>355</v>
      </c>
      <c r="C185" s="251" t="s">
        <v>416</v>
      </c>
      <c r="D185" s="251" t="s">
        <v>419</v>
      </c>
      <c r="E185" s="252">
        <v>3550007</v>
      </c>
      <c r="F185" s="252">
        <v>14290</v>
      </c>
      <c r="G185" s="253">
        <v>41943</v>
      </c>
      <c r="H185" s="254">
        <v>3</v>
      </c>
      <c r="I185" s="251" t="s">
        <v>409</v>
      </c>
      <c r="J185" s="251" t="s">
        <v>927</v>
      </c>
      <c r="K185" s="255">
        <v>1640.83</v>
      </c>
      <c r="L185" s="256" t="s">
        <v>928</v>
      </c>
      <c r="M185" s="348" t="s">
        <v>876</v>
      </c>
      <c r="N185" s="265"/>
      <c r="O185" s="265"/>
      <c r="P185" s="265"/>
      <c r="Q185" s="265"/>
      <c r="R185" s="349"/>
      <c r="S185" s="350">
        <f t="shared" si="9"/>
        <v>0</v>
      </c>
      <c r="T185" s="350">
        <f t="shared" si="10"/>
        <v>0</v>
      </c>
    </row>
    <row r="186" spans="1:20" s="237" customFormat="1" ht="30">
      <c r="A186" s="251" t="s">
        <v>406</v>
      </c>
      <c r="B186" s="347">
        <v>355</v>
      </c>
      <c r="C186" s="251" t="s">
        <v>416</v>
      </c>
      <c r="D186" s="251" t="s">
        <v>419</v>
      </c>
      <c r="E186" s="252">
        <v>3550007</v>
      </c>
      <c r="F186" s="252">
        <v>14292</v>
      </c>
      <c r="G186" s="253">
        <v>41943</v>
      </c>
      <c r="H186" s="254">
        <v>1</v>
      </c>
      <c r="I186" s="251" t="s">
        <v>409</v>
      </c>
      <c r="J186" s="251" t="s">
        <v>924</v>
      </c>
      <c r="K186" s="255">
        <v>4894.6899999999996</v>
      </c>
      <c r="L186" s="256" t="s">
        <v>925</v>
      </c>
      <c r="M186" s="348"/>
      <c r="N186" s="265"/>
      <c r="O186" s="265">
        <v>1</v>
      </c>
      <c r="P186" s="265"/>
      <c r="Q186" s="265"/>
      <c r="R186" s="349"/>
      <c r="S186" s="350">
        <f t="shared" si="9"/>
        <v>0</v>
      </c>
      <c r="T186" s="350">
        <f t="shared" si="10"/>
        <v>4894.6899999999996</v>
      </c>
    </row>
    <row r="187" spans="1:20" s="237" customFormat="1" ht="30">
      <c r="A187" s="251" t="s">
        <v>406</v>
      </c>
      <c r="B187" s="347">
        <v>355</v>
      </c>
      <c r="C187" s="251" t="s">
        <v>416</v>
      </c>
      <c r="D187" s="251" t="s">
        <v>419</v>
      </c>
      <c r="E187" s="252">
        <v>3550007</v>
      </c>
      <c r="F187" s="252">
        <v>14298</v>
      </c>
      <c r="G187" s="253">
        <v>41943</v>
      </c>
      <c r="H187" s="254">
        <v>2</v>
      </c>
      <c r="I187" s="251" t="s">
        <v>409</v>
      </c>
      <c r="J187" s="251" t="s">
        <v>919</v>
      </c>
      <c r="K187" s="255">
        <v>20776.689999999999</v>
      </c>
      <c r="L187" s="256" t="s">
        <v>920</v>
      </c>
      <c r="M187" s="348" t="s">
        <v>876</v>
      </c>
      <c r="N187" s="265"/>
      <c r="O187" s="265"/>
      <c r="P187" s="265"/>
      <c r="Q187" s="265"/>
      <c r="R187" s="349"/>
      <c r="S187" s="350">
        <f t="shared" si="9"/>
        <v>0</v>
      </c>
      <c r="T187" s="350">
        <f t="shared" si="10"/>
        <v>0</v>
      </c>
    </row>
    <row r="188" spans="1:20" s="237" customFormat="1" ht="15.75">
      <c r="A188" s="251" t="s">
        <v>406</v>
      </c>
      <c r="B188" s="347">
        <v>355</v>
      </c>
      <c r="C188" s="251" t="s">
        <v>416</v>
      </c>
      <c r="D188" s="251" t="s">
        <v>419</v>
      </c>
      <c r="E188" s="252">
        <v>3550007</v>
      </c>
      <c r="F188" s="252">
        <v>14300</v>
      </c>
      <c r="G188" s="253">
        <v>41943</v>
      </c>
      <c r="H188" s="254">
        <v>-1</v>
      </c>
      <c r="I188" s="251" t="s">
        <v>409</v>
      </c>
      <c r="J188" s="251" t="s">
        <v>926</v>
      </c>
      <c r="K188" s="255">
        <v>-215</v>
      </c>
      <c r="L188" s="256" t="s">
        <v>409</v>
      </c>
      <c r="M188" s="348"/>
      <c r="N188" s="265"/>
      <c r="O188" s="265">
        <v>1</v>
      </c>
      <c r="P188" s="265"/>
      <c r="Q188" s="265"/>
      <c r="R188" s="349"/>
      <c r="S188" s="350">
        <f t="shared" si="9"/>
        <v>0</v>
      </c>
      <c r="T188" s="350">
        <f t="shared" si="10"/>
        <v>-215</v>
      </c>
    </row>
    <row r="189" spans="1:20" s="237" customFormat="1" ht="30">
      <c r="A189" s="251" t="s">
        <v>406</v>
      </c>
      <c r="B189" s="347">
        <v>355</v>
      </c>
      <c r="C189" s="251" t="s">
        <v>416</v>
      </c>
      <c r="D189" s="251" t="s">
        <v>420</v>
      </c>
      <c r="E189" s="252">
        <v>3550008</v>
      </c>
      <c r="F189" s="252">
        <v>14289</v>
      </c>
      <c r="G189" s="253">
        <v>41943</v>
      </c>
      <c r="H189" s="254">
        <v>1</v>
      </c>
      <c r="I189" s="251" t="s">
        <v>409</v>
      </c>
      <c r="J189" s="251" t="s">
        <v>927</v>
      </c>
      <c r="K189" s="255">
        <v>5093.84</v>
      </c>
      <c r="L189" s="256" t="s">
        <v>928</v>
      </c>
      <c r="M189" s="348" t="s">
        <v>876</v>
      </c>
      <c r="N189" s="265"/>
      <c r="O189" s="265"/>
      <c r="P189" s="265"/>
      <c r="Q189" s="265"/>
      <c r="R189" s="349"/>
      <c r="S189" s="350">
        <f t="shared" si="9"/>
        <v>0</v>
      </c>
      <c r="T189" s="350">
        <f t="shared" si="10"/>
        <v>0</v>
      </c>
    </row>
    <row r="190" spans="1:20" s="237" customFormat="1" ht="30">
      <c r="A190" s="251" t="s">
        <v>406</v>
      </c>
      <c r="B190" s="347">
        <v>355</v>
      </c>
      <c r="C190" s="251" t="s">
        <v>416</v>
      </c>
      <c r="D190" s="251" t="s">
        <v>421</v>
      </c>
      <c r="E190" s="252">
        <v>3550009</v>
      </c>
      <c r="F190" s="252">
        <v>14296</v>
      </c>
      <c r="G190" s="253">
        <v>41943</v>
      </c>
      <c r="H190" s="254">
        <v>3</v>
      </c>
      <c r="I190" s="251" t="s">
        <v>409</v>
      </c>
      <c r="J190" s="251" t="s">
        <v>919</v>
      </c>
      <c r="K190" s="255">
        <v>48903.64</v>
      </c>
      <c r="L190" s="256" t="s">
        <v>920</v>
      </c>
      <c r="M190" s="348" t="s">
        <v>876</v>
      </c>
      <c r="N190" s="265"/>
      <c r="O190" s="265"/>
      <c r="P190" s="265"/>
      <c r="Q190" s="265"/>
      <c r="R190" s="349"/>
      <c r="S190" s="350">
        <f t="shared" si="9"/>
        <v>0</v>
      </c>
      <c r="T190" s="350">
        <f t="shared" si="10"/>
        <v>0</v>
      </c>
    </row>
    <row r="191" spans="1:20" s="237" customFormat="1" ht="30">
      <c r="A191" s="251" t="s">
        <v>406</v>
      </c>
      <c r="B191" s="347">
        <v>355</v>
      </c>
      <c r="C191" s="251" t="s">
        <v>416</v>
      </c>
      <c r="D191" s="251" t="s">
        <v>546</v>
      </c>
      <c r="E191" s="252">
        <v>3550059</v>
      </c>
      <c r="F191" s="252">
        <v>14288</v>
      </c>
      <c r="G191" s="253">
        <v>41943</v>
      </c>
      <c r="H191" s="254">
        <v>6</v>
      </c>
      <c r="I191" s="251" t="s">
        <v>409</v>
      </c>
      <c r="J191" s="251" t="s">
        <v>927</v>
      </c>
      <c r="K191" s="255">
        <v>76271.83</v>
      </c>
      <c r="L191" s="256" t="s">
        <v>928</v>
      </c>
      <c r="M191" s="348" t="s">
        <v>876</v>
      </c>
      <c r="N191" s="265"/>
      <c r="O191" s="265"/>
      <c r="P191" s="265"/>
      <c r="Q191" s="265"/>
      <c r="R191" s="349"/>
      <c r="S191" s="350">
        <f t="shared" si="9"/>
        <v>0</v>
      </c>
      <c r="T191" s="350">
        <f t="shared" si="10"/>
        <v>0</v>
      </c>
    </row>
    <row r="192" spans="1:20" s="237" customFormat="1" ht="90">
      <c r="A192" s="251" t="s">
        <v>406</v>
      </c>
      <c r="B192" s="347">
        <v>356</v>
      </c>
      <c r="C192" s="251" t="s">
        <v>425</v>
      </c>
      <c r="D192" s="251" t="s">
        <v>929</v>
      </c>
      <c r="E192" s="252">
        <v>3560065</v>
      </c>
      <c r="F192" s="252">
        <v>14326</v>
      </c>
      <c r="G192" s="253">
        <v>41943</v>
      </c>
      <c r="H192" s="254">
        <v>1</v>
      </c>
      <c r="I192" s="251" t="s">
        <v>409</v>
      </c>
      <c r="J192" s="251" t="s">
        <v>930</v>
      </c>
      <c r="K192" s="255">
        <v>191380.81</v>
      </c>
      <c r="L192" s="256" t="s">
        <v>928</v>
      </c>
      <c r="M192" s="348" t="s">
        <v>876</v>
      </c>
      <c r="N192" s="265"/>
      <c r="O192" s="265"/>
      <c r="P192" s="265"/>
      <c r="Q192" s="265"/>
      <c r="R192" s="349"/>
      <c r="S192" s="350">
        <f t="shared" si="9"/>
        <v>0</v>
      </c>
      <c r="T192" s="350">
        <f t="shared" si="10"/>
        <v>0</v>
      </c>
    </row>
    <row r="193" spans="1:20" s="237" customFormat="1" ht="45">
      <c r="A193" s="251" t="s">
        <v>406</v>
      </c>
      <c r="B193" s="347">
        <v>356</v>
      </c>
      <c r="C193" s="251" t="s">
        <v>425</v>
      </c>
      <c r="D193" s="251" t="s">
        <v>931</v>
      </c>
      <c r="E193" s="252">
        <v>3560069</v>
      </c>
      <c r="F193" s="252">
        <v>14327</v>
      </c>
      <c r="G193" s="253">
        <v>41943</v>
      </c>
      <c r="H193" s="254">
        <v>3405</v>
      </c>
      <c r="I193" s="251" t="s">
        <v>409</v>
      </c>
      <c r="J193" s="251" t="s">
        <v>932</v>
      </c>
      <c r="K193" s="255">
        <v>87370.17</v>
      </c>
      <c r="L193" s="256" t="s">
        <v>933</v>
      </c>
      <c r="M193" s="348"/>
      <c r="N193" s="265"/>
      <c r="O193" s="265">
        <v>1</v>
      </c>
      <c r="P193" s="265"/>
      <c r="Q193" s="265"/>
      <c r="R193" s="349"/>
      <c r="S193" s="350">
        <f t="shared" si="9"/>
        <v>0</v>
      </c>
      <c r="T193" s="350">
        <f t="shared" si="10"/>
        <v>87370.17</v>
      </c>
    </row>
    <row r="194" spans="1:20" s="237" customFormat="1" ht="45">
      <c r="A194" s="251" t="s">
        <v>406</v>
      </c>
      <c r="B194" s="347">
        <v>350</v>
      </c>
      <c r="C194" s="251" t="s">
        <v>407</v>
      </c>
      <c r="D194" s="251" t="s">
        <v>882</v>
      </c>
      <c r="E194" s="252">
        <v>3500015</v>
      </c>
      <c r="F194" s="252">
        <v>14200</v>
      </c>
      <c r="G194" s="253">
        <v>41912</v>
      </c>
      <c r="H194" s="254">
        <v>1</v>
      </c>
      <c r="I194" s="251" t="s">
        <v>409</v>
      </c>
      <c r="J194" s="251" t="s">
        <v>934</v>
      </c>
      <c r="K194" s="255">
        <v>1382</v>
      </c>
      <c r="L194" s="256" t="s">
        <v>409</v>
      </c>
      <c r="M194" s="348" t="s">
        <v>876</v>
      </c>
      <c r="N194" s="265"/>
      <c r="O194" s="265"/>
      <c r="P194" s="265"/>
      <c r="Q194" s="265"/>
      <c r="R194" s="349"/>
      <c r="S194" s="350">
        <f t="shared" si="9"/>
        <v>0</v>
      </c>
      <c r="T194" s="350">
        <f t="shared" si="10"/>
        <v>0</v>
      </c>
    </row>
    <row r="195" spans="1:20" s="237" customFormat="1" ht="45">
      <c r="A195" s="251" t="s">
        <v>406</v>
      </c>
      <c r="B195" s="347">
        <v>353</v>
      </c>
      <c r="C195" s="251" t="s">
        <v>410</v>
      </c>
      <c r="D195" s="251" t="s">
        <v>882</v>
      </c>
      <c r="E195" s="252">
        <v>3530105</v>
      </c>
      <c r="F195" s="252">
        <v>14212</v>
      </c>
      <c r="G195" s="253">
        <v>41912</v>
      </c>
      <c r="H195" s="254">
        <v>1</v>
      </c>
      <c r="I195" s="251" t="s">
        <v>409</v>
      </c>
      <c r="J195" s="251" t="s">
        <v>882</v>
      </c>
      <c r="K195" s="255">
        <v>39335</v>
      </c>
      <c r="L195" s="256" t="s">
        <v>409</v>
      </c>
      <c r="M195" s="348" t="s">
        <v>876</v>
      </c>
      <c r="N195" s="265"/>
      <c r="O195" s="265"/>
      <c r="P195" s="265"/>
      <c r="Q195" s="265"/>
      <c r="R195" s="349"/>
      <c r="S195" s="350">
        <f t="shared" si="9"/>
        <v>0</v>
      </c>
      <c r="T195" s="350">
        <f t="shared" si="10"/>
        <v>0</v>
      </c>
    </row>
    <row r="196" spans="1:20" s="237" customFormat="1" ht="45">
      <c r="A196" s="251" t="s">
        <v>406</v>
      </c>
      <c r="B196" s="347">
        <v>350</v>
      </c>
      <c r="C196" s="251" t="s">
        <v>407</v>
      </c>
      <c r="D196" s="251" t="s">
        <v>935</v>
      </c>
      <c r="E196" s="252">
        <v>3500014</v>
      </c>
      <c r="F196" s="252">
        <v>14199</v>
      </c>
      <c r="G196" s="253">
        <v>41790</v>
      </c>
      <c r="H196" s="254">
        <v>1</v>
      </c>
      <c r="I196" s="251" t="s">
        <v>409</v>
      </c>
      <c r="J196" s="251" t="s">
        <v>936</v>
      </c>
      <c r="K196" s="255">
        <v>1296.74</v>
      </c>
      <c r="L196" s="256" t="s">
        <v>937</v>
      </c>
      <c r="M196" s="348"/>
      <c r="N196" s="265"/>
      <c r="O196" s="265">
        <v>0.5</v>
      </c>
      <c r="P196" s="356"/>
      <c r="Q196" s="356"/>
      <c r="R196" s="353" t="s">
        <v>938</v>
      </c>
      <c r="S196" s="350">
        <f t="shared" si="9"/>
        <v>0</v>
      </c>
      <c r="T196" s="350">
        <f t="shared" si="10"/>
        <v>648.37</v>
      </c>
    </row>
    <row r="197" spans="1:20" s="237" customFormat="1" ht="45">
      <c r="A197" s="251" t="s">
        <v>406</v>
      </c>
      <c r="B197" s="347">
        <v>353</v>
      </c>
      <c r="C197" s="251" t="s">
        <v>410</v>
      </c>
      <c r="D197" s="251" t="s">
        <v>411</v>
      </c>
      <c r="E197" s="252">
        <v>3530001</v>
      </c>
      <c r="F197" s="252">
        <v>14201</v>
      </c>
      <c r="G197" s="253">
        <v>41790</v>
      </c>
      <c r="H197" s="254">
        <v>1</v>
      </c>
      <c r="I197" s="251" t="s">
        <v>409</v>
      </c>
      <c r="J197" s="251" t="s">
        <v>506</v>
      </c>
      <c r="K197" s="255">
        <v>2591.7800000000002</v>
      </c>
      <c r="L197" s="256" t="s">
        <v>490</v>
      </c>
      <c r="M197" s="348"/>
      <c r="N197" s="321">
        <v>4.8399999999999999E-2</v>
      </c>
      <c r="O197" s="326">
        <v>0.4677</v>
      </c>
      <c r="P197" s="321"/>
      <c r="Q197" s="321"/>
      <c r="R197" s="357" t="s">
        <v>939</v>
      </c>
      <c r="S197" s="350">
        <f t="shared" ref="S197:S241" si="11">N197*K197</f>
        <v>125.44215200000001</v>
      </c>
      <c r="T197" s="350">
        <f t="shared" ref="T197:T241" si="12">K197*O197</f>
        <v>1212.175506</v>
      </c>
    </row>
    <row r="198" spans="1:20" s="237" customFormat="1" ht="30">
      <c r="A198" s="251" t="s">
        <v>406</v>
      </c>
      <c r="B198" s="347">
        <v>353</v>
      </c>
      <c r="C198" s="251" t="s">
        <v>410</v>
      </c>
      <c r="D198" s="251" t="s">
        <v>411</v>
      </c>
      <c r="E198" s="252">
        <v>3530001</v>
      </c>
      <c r="F198" s="252">
        <v>14209</v>
      </c>
      <c r="G198" s="253">
        <v>41790</v>
      </c>
      <c r="H198" s="254">
        <v>1</v>
      </c>
      <c r="I198" s="251" t="s">
        <v>409</v>
      </c>
      <c r="J198" s="251" t="s">
        <v>940</v>
      </c>
      <c r="K198" s="255">
        <v>4211.68</v>
      </c>
      <c r="L198" s="256" t="s">
        <v>941</v>
      </c>
      <c r="M198" s="348" t="s">
        <v>876</v>
      </c>
      <c r="N198" s="265"/>
      <c r="O198" s="265"/>
      <c r="P198" s="265"/>
      <c r="Q198" s="265"/>
      <c r="R198" s="349"/>
      <c r="S198" s="350">
        <f t="shared" si="11"/>
        <v>0</v>
      </c>
      <c r="T198" s="350">
        <f t="shared" si="12"/>
        <v>0</v>
      </c>
    </row>
    <row r="199" spans="1:20" s="237" customFormat="1" ht="30">
      <c r="A199" s="251" t="s">
        <v>406</v>
      </c>
      <c r="B199" s="347">
        <v>353</v>
      </c>
      <c r="C199" s="251" t="s">
        <v>410</v>
      </c>
      <c r="D199" s="251" t="s">
        <v>411</v>
      </c>
      <c r="E199" s="252">
        <v>3530001</v>
      </c>
      <c r="F199" s="252">
        <v>14210</v>
      </c>
      <c r="G199" s="253">
        <v>41790</v>
      </c>
      <c r="H199" s="254">
        <v>-3</v>
      </c>
      <c r="I199" s="251" t="s">
        <v>942</v>
      </c>
      <c r="J199" s="251" t="s">
        <v>943</v>
      </c>
      <c r="K199" s="255">
        <v>-1371.7</v>
      </c>
      <c r="L199" s="256" t="s">
        <v>409</v>
      </c>
      <c r="M199" s="348" t="s">
        <v>876</v>
      </c>
      <c r="N199" s="265"/>
      <c r="O199" s="265"/>
      <c r="P199" s="265"/>
      <c r="Q199" s="265"/>
      <c r="R199" s="349"/>
      <c r="S199" s="350">
        <f t="shared" si="11"/>
        <v>0</v>
      </c>
      <c r="T199" s="350">
        <f t="shared" si="12"/>
        <v>0</v>
      </c>
    </row>
    <row r="200" spans="1:20" s="237" customFormat="1" ht="45">
      <c r="A200" s="251" t="s">
        <v>406</v>
      </c>
      <c r="B200" s="347">
        <v>353</v>
      </c>
      <c r="C200" s="251" t="s">
        <v>410</v>
      </c>
      <c r="D200" s="251" t="s">
        <v>411</v>
      </c>
      <c r="E200" s="252">
        <v>3530001</v>
      </c>
      <c r="F200" s="252">
        <v>14211</v>
      </c>
      <c r="G200" s="253">
        <v>41790</v>
      </c>
      <c r="H200" s="254">
        <v>1</v>
      </c>
      <c r="I200" s="251" t="s">
        <v>409</v>
      </c>
      <c r="J200" s="251" t="s">
        <v>507</v>
      </c>
      <c r="K200" s="255">
        <v>4124.79</v>
      </c>
      <c r="L200" s="256" t="s">
        <v>487</v>
      </c>
      <c r="M200" s="348"/>
      <c r="N200" s="321">
        <v>4.8399999999999999E-2</v>
      </c>
      <c r="O200" s="326">
        <v>0.4677</v>
      </c>
      <c r="P200" s="321"/>
      <c r="Q200" s="321"/>
      <c r="R200" s="357" t="s">
        <v>939</v>
      </c>
      <c r="S200" s="350">
        <f t="shared" si="11"/>
        <v>199.639836</v>
      </c>
      <c r="T200" s="350">
        <f t="shared" si="12"/>
        <v>1929.1642830000001</v>
      </c>
    </row>
    <row r="201" spans="1:20" s="237" customFormat="1" ht="60">
      <c r="A201" s="251" t="s">
        <v>406</v>
      </c>
      <c r="B201" s="347">
        <v>353</v>
      </c>
      <c r="C201" s="251" t="s">
        <v>410</v>
      </c>
      <c r="D201" s="251" t="s">
        <v>473</v>
      </c>
      <c r="E201" s="252">
        <v>3530100</v>
      </c>
      <c r="F201" s="252">
        <v>14230</v>
      </c>
      <c r="G201" s="253">
        <v>42004</v>
      </c>
      <c r="H201" s="254">
        <v>1</v>
      </c>
      <c r="I201" s="251" t="s">
        <v>409</v>
      </c>
      <c r="J201" s="358" t="s">
        <v>508</v>
      </c>
      <c r="K201" s="295">
        <v>1152758.0900000001</v>
      </c>
      <c r="L201" s="256" t="s">
        <v>944</v>
      </c>
      <c r="M201" s="348"/>
      <c r="N201" s="321">
        <v>4.8399999999999999E-2</v>
      </c>
      <c r="O201" s="326">
        <v>0.4677</v>
      </c>
      <c r="P201" s="321"/>
      <c r="Q201" s="321"/>
      <c r="R201" s="357" t="s">
        <v>939</v>
      </c>
      <c r="S201" s="350">
        <f t="shared" si="11"/>
        <v>55793.491556000001</v>
      </c>
      <c r="T201" s="350">
        <f t="shared" si="12"/>
        <v>539144.95869300002</v>
      </c>
    </row>
    <row r="202" spans="1:20" s="237" customFormat="1" ht="45">
      <c r="A202" s="251" t="s">
        <v>406</v>
      </c>
      <c r="B202" s="347">
        <v>353</v>
      </c>
      <c r="C202" s="251" t="s">
        <v>410</v>
      </c>
      <c r="D202" s="251" t="s">
        <v>408</v>
      </c>
      <c r="E202" s="252">
        <v>3530002</v>
      </c>
      <c r="F202" s="252">
        <v>14202</v>
      </c>
      <c r="G202" s="253">
        <v>41790</v>
      </c>
      <c r="H202" s="254">
        <v>1</v>
      </c>
      <c r="I202" s="251" t="s">
        <v>776</v>
      </c>
      <c r="J202" s="251" t="s">
        <v>945</v>
      </c>
      <c r="K202" s="255">
        <v>13700.54</v>
      </c>
      <c r="L202" s="256" t="s">
        <v>778</v>
      </c>
      <c r="M202" s="348"/>
      <c r="N202" s="265"/>
      <c r="O202" s="265">
        <v>1</v>
      </c>
      <c r="P202" s="265"/>
      <c r="Q202" s="265"/>
      <c r="R202" s="349"/>
      <c r="S202" s="350">
        <f t="shared" si="11"/>
        <v>0</v>
      </c>
      <c r="T202" s="350">
        <f t="shared" si="12"/>
        <v>13700.54</v>
      </c>
    </row>
    <row r="203" spans="1:20" s="237" customFormat="1" ht="45">
      <c r="A203" s="251" t="s">
        <v>406</v>
      </c>
      <c r="B203" s="347">
        <v>353</v>
      </c>
      <c r="C203" s="251" t="s">
        <v>410</v>
      </c>
      <c r="D203" s="251" t="s">
        <v>408</v>
      </c>
      <c r="E203" s="252">
        <v>3530002</v>
      </c>
      <c r="F203" s="252">
        <v>14203</v>
      </c>
      <c r="G203" s="253">
        <v>41790</v>
      </c>
      <c r="H203" s="254">
        <v>1</v>
      </c>
      <c r="I203" s="251" t="s">
        <v>409</v>
      </c>
      <c r="J203" s="251" t="s">
        <v>945</v>
      </c>
      <c r="K203" s="255">
        <v>1844</v>
      </c>
      <c r="L203" s="256" t="s">
        <v>778</v>
      </c>
      <c r="M203" s="348"/>
      <c r="N203" s="265"/>
      <c r="O203" s="265">
        <v>1</v>
      </c>
      <c r="P203" s="265"/>
      <c r="Q203" s="265"/>
      <c r="R203" s="349"/>
      <c r="S203" s="350">
        <f t="shared" si="11"/>
        <v>0</v>
      </c>
      <c r="T203" s="350">
        <f t="shared" si="12"/>
        <v>1844</v>
      </c>
    </row>
    <row r="204" spans="1:20" s="237" customFormat="1" ht="60">
      <c r="A204" s="251" t="s">
        <v>406</v>
      </c>
      <c r="B204" s="347">
        <v>353</v>
      </c>
      <c r="C204" s="251" t="s">
        <v>410</v>
      </c>
      <c r="D204" s="251" t="s">
        <v>946</v>
      </c>
      <c r="E204" s="252">
        <v>3530011</v>
      </c>
      <c r="F204" s="252">
        <v>14207</v>
      </c>
      <c r="G204" s="253">
        <v>41790</v>
      </c>
      <c r="H204" s="254">
        <v>1</v>
      </c>
      <c r="I204" s="251" t="s">
        <v>409</v>
      </c>
      <c r="J204" s="251" t="s">
        <v>947</v>
      </c>
      <c r="K204" s="255">
        <v>65534.63</v>
      </c>
      <c r="L204" s="256" t="s">
        <v>948</v>
      </c>
      <c r="M204" s="348" t="s">
        <v>876</v>
      </c>
      <c r="N204" s="265"/>
      <c r="O204" s="265"/>
      <c r="P204" s="265"/>
      <c r="Q204" s="265"/>
      <c r="R204" s="349"/>
      <c r="S204" s="350">
        <f t="shared" si="11"/>
        <v>0</v>
      </c>
      <c r="T204" s="350">
        <f t="shared" si="12"/>
        <v>0</v>
      </c>
    </row>
    <row r="205" spans="1:20" s="237" customFormat="1" ht="75">
      <c r="A205" s="251" t="s">
        <v>406</v>
      </c>
      <c r="B205" s="347">
        <v>353</v>
      </c>
      <c r="C205" s="251" t="s">
        <v>410</v>
      </c>
      <c r="D205" s="251" t="s">
        <v>469</v>
      </c>
      <c r="E205" s="252">
        <v>3530012</v>
      </c>
      <c r="F205" s="252">
        <v>14204</v>
      </c>
      <c r="G205" s="253">
        <v>41790</v>
      </c>
      <c r="H205" s="254">
        <v>1</v>
      </c>
      <c r="I205" s="251" t="s">
        <v>409</v>
      </c>
      <c r="J205" s="358" t="s">
        <v>949</v>
      </c>
      <c r="K205" s="255">
        <v>780461.14</v>
      </c>
      <c r="L205" s="256" t="s">
        <v>913</v>
      </c>
      <c r="M205" s="348"/>
      <c r="N205" s="265"/>
      <c r="O205" s="265">
        <v>0.8</v>
      </c>
      <c r="P205" s="265"/>
      <c r="Q205" s="265"/>
      <c r="R205" s="349" t="s">
        <v>914</v>
      </c>
      <c r="S205" s="350">
        <f t="shared" si="11"/>
        <v>0</v>
      </c>
      <c r="T205" s="350">
        <f t="shared" si="12"/>
        <v>624368.91200000001</v>
      </c>
    </row>
    <row r="206" spans="1:20" s="237" customFormat="1" ht="75">
      <c r="A206" s="251" t="s">
        <v>406</v>
      </c>
      <c r="B206" s="347">
        <v>353</v>
      </c>
      <c r="C206" s="251" t="s">
        <v>410</v>
      </c>
      <c r="D206" s="251" t="s">
        <v>469</v>
      </c>
      <c r="E206" s="252">
        <v>3530012</v>
      </c>
      <c r="F206" s="252">
        <v>14204</v>
      </c>
      <c r="G206" s="253">
        <v>41790</v>
      </c>
      <c r="H206" s="254">
        <v>1</v>
      </c>
      <c r="I206" s="251" t="s">
        <v>409</v>
      </c>
      <c r="J206" s="251" t="s">
        <v>912</v>
      </c>
      <c r="K206" s="255">
        <v>109505.06</v>
      </c>
      <c r="L206" s="256" t="s">
        <v>913</v>
      </c>
      <c r="M206" s="348"/>
      <c r="N206" s="265"/>
      <c r="O206" s="355">
        <v>0.5</v>
      </c>
      <c r="P206" s="265"/>
      <c r="Q206" s="265"/>
      <c r="R206" s="353" t="s">
        <v>950</v>
      </c>
      <c r="S206" s="350">
        <f t="shared" si="11"/>
        <v>0</v>
      </c>
      <c r="T206" s="350">
        <f t="shared" si="12"/>
        <v>54752.53</v>
      </c>
    </row>
    <row r="207" spans="1:20" s="237" customFormat="1" ht="75">
      <c r="A207" s="251" t="s">
        <v>406</v>
      </c>
      <c r="B207" s="347">
        <v>353</v>
      </c>
      <c r="C207" s="251" t="s">
        <v>410</v>
      </c>
      <c r="D207" s="251" t="s">
        <v>469</v>
      </c>
      <c r="E207" s="252">
        <v>3530012</v>
      </c>
      <c r="F207" s="252">
        <v>14205</v>
      </c>
      <c r="G207" s="253">
        <v>41790</v>
      </c>
      <c r="H207" s="254">
        <v>5</v>
      </c>
      <c r="I207" s="251" t="s">
        <v>776</v>
      </c>
      <c r="J207" s="358" t="s">
        <v>951</v>
      </c>
      <c r="K207" s="255">
        <v>170986</v>
      </c>
      <c r="L207" s="256" t="s">
        <v>913</v>
      </c>
      <c r="M207" s="348"/>
      <c r="N207" s="265"/>
      <c r="O207" s="355">
        <v>0.8</v>
      </c>
      <c r="P207" s="265"/>
      <c r="Q207" s="265"/>
      <c r="R207" s="353" t="s">
        <v>914</v>
      </c>
      <c r="S207" s="350">
        <f t="shared" si="11"/>
        <v>0</v>
      </c>
      <c r="T207" s="350">
        <f t="shared" si="12"/>
        <v>136788.80000000002</v>
      </c>
    </row>
    <row r="208" spans="1:20" s="237" customFormat="1" ht="60">
      <c r="A208" s="251" t="s">
        <v>406</v>
      </c>
      <c r="B208" s="347">
        <v>353</v>
      </c>
      <c r="C208" s="251" t="s">
        <v>410</v>
      </c>
      <c r="D208" s="251" t="s">
        <v>473</v>
      </c>
      <c r="E208" s="252">
        <v>3530100</v>
      </c>
      <c r="F208" s="252">
        <v>14208</v>
      </c>
      <c r="G208" s="253">
        <v>41790</v>
      </c>
      <c r="H208" s="254">
        <v>1</v>
      </c>
      <c r="I208" s="251" t="s">
        <v>409</v>
      </c>
      <c r="J208" s="251" t="s">
        <v>952</v>
      </c>
      <c r="K208" s="255">
        <v>125447.69</v>
      </c>
      <c r="L208" s="256" t="s">
        <v>704</v>
      </c>
      <c r="M208" s="348" t="s">
        <v>876</v>
      </c>
      <c r="N208" s="265"/>
      <c r="O208" s="265"/>
      <c r="P208" s="265"/>
      <c r="Q208" s="265"/>
      <c r="R208" s="353"/>
      <c r="S208" s="350">
        <f t="shared" si="11"/>
        <v>0</v>
      </c>
      <c r="T208" s="350">
        <f t="shared" si="12"/>
        <v>0</v>
      </c>
    </row>
    <row r="209" spans="1:20" s="237" customFormat="1" ht="45">
      <c r="A209" s="251" t="s">
        <v>406</v>
      </c>
      <c r="B209" s="347">
        <v>354</v>
      </c>
      <c r="C209" s="251" t="s">
        <v>443</v>
      </c>
      <c r="D209" s="251" t="s">
        <v>444</v>
      </c>
      <c r="E209" s="252">
        <v>3540001</v>
      </c>
      <c r="F209" s="252">
        <v>14252</v>
      </c>
      <c r="G209" s="253">
        <v>41790</v>
      </c>
      <c r="H209" s="254">
        <v>1</v>
      </c>
      <c r="I209" s="251" t="s">
        <v>409</v>
      </c>
      <c r="J209" s="251" t="s">
        <v>953</v>
      </c>
      <c r="K209" s="255">
        <v>1708321.2</v>
      </c>
      <c r="L209" s="256" t="s">
        <v>954</v>
      </c>
      <c r="M209" s="348"/>
      <c r="N209" s="265"/>
      <c r="O209" s="265">
        <v>1</v>
      </c>
      <c r="P209" s="265"/>
      <c r="Q209" s="265"/>
      <c r="R209" s="349"/>
      <c r="S209" s="350">
        <f t="shared" si="11"/>
        <v>0</v>
      </c>
      <c r="T209" s="350">
        <f t="shared" si="12"/>
        <v>1708321.2</v>
      </c>
    </row>
    <row r="210" spans="1:20" s="237" customFormat="1" ht="30">
      <c r="A210" s="251" t="s">
        <v>406</v>
      </c>
      <c r="B210" s="347">
        <v>354</v>
      </c>
      <c r="C210" s="251" t="s">
        <v>443</v>
      </c>
      <c r="D210" s="251" t="s">
        <v>444</v>
      </c>
      <c r="E210" s="252">
        <v>3540001</v>
      </c>
      <c r="F210" s="252">
        <v>14253</v>
      </c>
      <c r="G210" s="253">
        <v>41790</v>
      </c>
      <c r="H210" s="254">
        <v>-1</v>
      </c>
      <c r="I210" s="251" t="s">
        <v>409</v>
      </c>
      <c r="J210" s="251" t="s">
        <v>955</v>
      </c>
      <c r="K210" s="255">
        <v>-13782.99</v>
      </c>
      <c r="L210" s="256" t="s">
        <v>409</v>
      </c>
      <c r="M210" s="348"/>
      <c r="N210" s="265"/>
      <c r="O210" s="265">
        <v>1</v>
      </c>
      <c r="P210" s="265"/>
      <c r="Q210" s="265"/>
      <c r="R210" s="349"/>
      <c r="S210" s="350">
        <f t="shared" si="11"/>
        <v>0</v>
      </c>
      <c r="T210" s="350">
        <f t="shared" si="12"/>
        <v>-13782.99</v>
      </c>
    </row>
    <row r="211" spans="1:20" s="237" customFormat="1" ht="45">
      <c r="A211" s="251" t="s">
        <v>406</v>
      </c>
      <c r="B211" s="347">
        <v>355</v>
      </c>
      <c r="C211" s="251" t="s">
        <v>416</v>
      </c>
      <c r="D211" s="251" t="s">
        <v>918</v>
      </c>
      <c r="E211" s="252">
        <v>3550001</v>
      </c>
      <c r="F211" s="252">
        <v>14280</v>
      </c>
      <c r="G211" s="253">
        <v>41790</v>
      </c>
      <c r="H211" s="254">
        <v>1</v>
      </c>
      <c r="I211" s="251" t="s">
        <v>409</v>
      </c>
      <c r="J211" s="251" t="s">
        <v>956</v>
      </c>
      <c r="K211" s="255">
        <v>1882.1</v>
      </c>
      <c r="L211" s="256" t="s">
        <v>957</v>
      </c>
      <c r="M211" s="348" t="s">
        <v>876</v>
      </c>
      <c r="N211" s="265"/>
      <c r="O211" s="265"/>
      <c r="P211" s="265"/>
      <c r="Q211" s="265"/>
      <c r="R211" s="349"/>
      <c r="S211" s="350">
        <f t="shared" si="11"/>
        <v>0</v>
      </c>
      <c r="T211" s="350">
        <f t="shared" si="12"/>
        <v>0</v>
      </c>
    </row>
    <row r="212" spans="1:20" s="237" customFormat="1" ht="45">
      <c r="A212" s="251" t="s">
        <v>406</v>
      </c>
      <c r="B212" s="347">
        <v>355</v>
      </c>
      <c r="C212" s="251" t="s">
        <v>416</v>
      </c>
      <c r="D212" s="251" t="s">
        <v>918</v>
      </c>
      <c r="E212" s="252">
        <v>3550001</v>
      </c>
      <c r="F212" s="252">
        <v>14283</v>
      </c>
      <c r="G212" s="253">
        <v>41790</v>
      </c>
      <c r="H212" s="254">
        <v>-1</v>
      </c>
      <c r="I212" s="251" t="s">
        <v>409</v>
      </c>
      <c r="J212" s="251" t="s">
        <v>958</v>
      </c>
      <c r="K212" s="255">
        <v>-269.55</v>
      </c>
      <c r="L212" s="256" t="s">
        <v>409</v>
      </c>
      <c r="M212" s="348" t="s">
        <v>876</v>
      </c>
      <c r="N212" s="265"/>
      <c r="O212" s="265"/>
      <c r="P212" s="265"/>
      <c r="Q212" s="265"/>
      <c r="R212" s="349"/>
      <c r="S212" s="350">
        <f t="shared" si="11"/>
        <v>0</v>
      </c>
      <c r="T212" s="350">
        <f t="shared" si="12"/>
        <v>0</v>
      </c>
    </row>
    <row r="213" spans="1:20" s="237" customFormat="1" ht="27.75" customHeight="1">
      <c r="A213" s="251" t="s">
        <v>406</v>
      </c>
      <c r="B213" s="347">
        <v>355</v>
      </c>
      <c r="C213" s="251" t="s">
        <v>416</v>
      </c>
      <c r="D213" s="251" t="s">
        <v>921</v>
      </c>
      <c r="E213" s="252">
        <v>3550003</v>
      </c>
      <c r="F213" s="252">
        <v>14287</v>
      </c>
      <c r="G213" s="253">
        <v>41790</v>
      </c>
      <c r="H213" s="254">
        <v>-2</v>
      </c>
      <c r="I213" s="251" t="s">
        <v>409</v>
      </c>
      <c r="J213" s="251" t="s">
        <v>959</v>
      </c>
      <c r="K213" s="255">
        <v>-658.83</v>
      </c>
      <c r="L213" s="256" t="s">
        <v>409</v>
      </c>
      <c r="M213" s="348"/>
      <c r="N213" s="265"/>
      <c r="O213" s="265">
        <v>1</v>
      </c>
      <c r="P213" s="265"/>
      <c r="Q213" s="265"/>
      <c r="R213" s="349"/>
      <c r="S213" s="350">
        <f t="shared" si="11"/>
        <v>0</v>
      </c>
      <c r="T213" s="350">
        <f t="shared" si="12"/>
        <v>-658.83</v>
      </c>
    </row>
    <row r="214" spans="1:20" s="237" customFormat="1" ht="15.75">
      <c r="A214" s="251" t="s">
        <v>406</v>
      </c>
      <c r="B214" s="347">
        <v>355</v>
      </c>
      <c r="C214" s="251" t="s">
        <v>416</v>
      </c>
      <c r="D214" s="251" t="s">
        <v>437</v>
      </c>
      <c r="E214" s="252">
        <v>3550004</v>
      </c>
      <c r="F214" s="252">
        <v>14256</v>
      </c>
      <c r="G214" s="253">
        <v>41790</v>
      </c>
      <c r="H214" s="254">
        <v>1</v>
      </c>
      <c r="I214" s="251" t="s">
        <v>409</v>
      </c>
      <c r="J214" s="251" t="s">
        <v>922</v>
      </c>
      <c r="K214" s="255">
        <v>2476.14</v>
      </c>
      <c r="L214" s="256" t="s">
        <v>923</v>
      </c>
      <c r="M214" s="348" t="s">
        <v>876</v>
      </c>
      <c r="N214" s="265"/>
      <c r="O214" s="265"/>
      <c r="P214" s="265"/>
      <c r="Q214" s="265"/>
      <c r="R214" s="349"/>
      <c r="S214" s="350">
        <f t="shared" si="11"/>
        <v>0</v>
      </c>
      <c r="T214" s="350">
        <f t="shared" si="12"/>
        <v>0</v>
      </c>
    </row>
    <row r="215" spans="1:20" s="237" customFormat="1" ht="30">
      <c r="A215" s="251" t="s">
        <v>406</v>
      </c>
      <c r="B215" s="347">
        <v>355</v>
      </c>
      <c r="C215" s="251" t="s">
        <v>416</v>
      </c>
      <c r="D215" s="251" t="s">
        <v>437</v>
      </c>
      <c r="E215" s="252">
        <v>3550004</v>
      </c>
      <c r="F215" s="252">
        <v>14263</v>
      </c>
      <c r="G215" s="253">
        <v>41790</v>
      </c>
      <c r="H215" s="254">
        <v>-1</v>
      </c>
      <c r="I215" s="251" t="s">
        <v>409</v>
      </c>
      <c r="J215" s="251" t="s">
        <v>960</v>
      </c>
      <c r="K215" s="255">
        <v>-404.21</v>
      </c>
      <c r="L215" s="256" t="s">
        <v>409</v>
      </c>
      <c r="M215" s="348" t="s">
        <v>876</v>
      </c>
      <c r="N215" s="265"/>
      <c r="O215" s="265"/>
      <c r="P215" s="265"/>
      <c r="Q215" s="265"/>
      <c r="R215" s="349"/>
      <c r="S215" s="350">
        <f t="shared" si="11"/>
        <v>0</v>
      </c>
      <c r="T215" s="350">
        <f t="shared" si="12"/>
        <v>0</v>
      </c>
    </row>
    <row r="216" spans="1:20" s="237" customFormat="1" ht="15.75">
      <c r="A216" s="251" t="s">
        <v>406</v>
      </c>
      <c r="B216" s="347">
        <v>355</v>
      </c>
      <c r="C216" s="251" t="s">
        <v>416</v>
      </c>
      <c r="D216" s="251" t="s">
        <v>417</v>
      </c>
      <c r="E216" s="252">
        <v>3550005</v>
      </c>
      <c r="F216" s="252">
        <v>14255</v>
      </c>
      <c r="G216" s="253">
        <v>41790</v>
      </c>
      <c r="H216" s="254">
        <v>1</v>
      </c>
      <c r="I216" s="251" t="s">
        <v>409</v>
      </c>
      <c r="J216" s="251" t="s">
        <v>922</v>
      </c>
      <c r="K216" s="255">
        <v>3088.01</v>
      </c>
      <c r="L216" s="256" t="s">
        <v>923</v>
      </c>
      <c r="M216" s="348" t="s">
        <v>876</v>
      </c>
      <c r="N216" s="265"/>
      <c r="O216" s="265"/>
      <c r="P216" s="265"/>
      <c r="Q216" s="265"/>
      <c r="R216" s="349"/>
      <c r="S216" s="350">
        <f t="shared" si="11"/>
        <v>0</v>
      </c>
      <c r="T216" s="350">
        <f t="shared" si="12"/>
        <v>0</v>
      </c>
    </row>
    <row r="217" spans="1:20" s="237" customFormat="1" ht="30">
      <c r="A217" s="251" t="s">
        <v>406</v>
      </c>
      <c r="B217" s="347">
        <v>355</v>
      </c>
      <c r="C217" s="251" t="s">
        <v>416</v>
      </c>
      <c r="D217" s="251" t="s">
        <v>417</v>
      </c>
      <c r="E217" s="252">
        <v>3550005</v>
      </c>
      <c r="F217" s="252">
        <v>14262</v>
      </c>
      <c r="G217" s="253">
        <v>41790</v>
      </c>
      <c r="H217" s="254">
        <v>-1</v>
      </c>
      <c r="I217" s="251" t="s">
        <v>409</v>
      </c>
      <c r="J217" s="251" t="s">
        <v>961</v>
      </c>
      <c r="K217" s="255">
        <v>-515.67999999999995</v>
      </c>
      <c r="L217" s="256" t="s">
        <v>409</v>
      </c>
      <c r="M217" s="348" t="s">
        <v>876</v>
      </c>
      <c r="N217" s="265"/>
      <c r="O217" s="265"/>
      <c r="P217" s="265"/>
      <c r="Q217" s="265"/>
      <c r="R217" s="349"/>
      <c r="S217" s="350">
        <f t="shared" si="11"/>
        <v>0</v>
      </c>
      <c r="T217" s="350">
        <f t="shared" si="12"/>
        <v>0</v>
      </c>
    </row>
    <row r="218" spans="1:20" s="237" customFormat="1" ht="30">
      <c r="A218" s="251" t="s">
        <v>406</v>
      </c>
      <c r="B218" s="347">
        <v>355</v>
      </c>
      <c r="C218" s="251" t="s">
        <v>416</v>
      </c>
      <c r="D218" s="251" t="s">
        <v>417</v>
      </c>
      <c r="E218" s="252">
        <v>3550005</v>
      </c>
      <c r="F218" s="252">
        <v>14281</v>
      </c>
      <c r="G218" s="253">
        <v>41790</v>
      </c>
      <c r="H218" s="254">
        <v>1</v>
      </c>
      <c r="I218" s="251" t="s">
        <v>409</v>
      </c>
      <c r="J218" s="251" t="s">
        <v>956</v>
      </c>
      <c r="K218" s="255">
        <v>4320.2700000000004</v>
      </c>
      <c r="L218" s="256" t="s">
        <v>957</v>
      </c>
      <c r="M218" s="348" t="s">
        <v>876</v>
      </c>
      <c r="N218" s="265"/>
      <c r="O218" s="265"/>
      <c r="P218" s="265"/>
      <c r="Q218" s="265"/>
      <c r="R218" s="349"/>
      <c r="S218" s="350">
        <f t="shared" si="11"/>
        <v>0</v>
      </c>
      <c r="T218" s="350">
        <f t="shared" si="12"/>
        <v>0</v>
      </c>
    </row>
    <row r="219" spans="1:20" s="237" customFormat="1" ht="30">
      <c r="A219" s="251" t="s">
        <v>406</v>
      </c>
      <c r="B219" s="347">
        <v>355</v>
      </c>
      <c r="C219" s="251" t="s">
        <v>416</v>
      </c>
      <c r="D219" s="251" t="s">
        <v>417</v>
      </c>
      <c r="E219" s="252">
        <v>3550005</v>
      </c>
      <c r="F219" s="252">
        <v>14284</v>
      </c>
      <c r="G219" s="253">
        <v>41790</v>
      </c>
      <c r="H219" s="254">
        <v>-1</v>
      </c>
      <c r="I219" s="251" t="s">
        <v>409</v>
      </c>
      <c r="J219" s="251" t="s">
        <v>958</v>
      </c>
      <c r="K219" s="255">
        <v>-1180.03</v>
      </c>
      <c r="L219" s="256" t="s">
        <v>409</v>
      </c>
      <c r="M219" s="348" t="s">
        <v>876</v>
      </c>
      <c r="N219" s="265"/>
      <c r="O219" s="265"/>
      <c r="P219" s="265"/>
      <c r="Q219" s="265"/>
      <c r="R219" s="349"/>
      <c r="S219" s="350">
        <f t="shared" si="11"/>
        <v>0</v>
      </c>
      <c r="T219" s="350">
        <f t="shared" si="12"/>
        <v>0</v>
      </c>
    </row>
    <row r="220" spans="1:20" s="237" customFormat="1" ht="15.75">
      <c r="A220" s="251" t="s">
        <v>406</v>
      </c>
      <c r="B220" s="347">
        <v>355</v>
      </c>
      <c r="C220" s="251" t="s">
        <v>416</v>
      </c>
      <c r="D220" s="251" t="s">
        <v>418</v>
      </c>
      <c r="E220" s="252">
        <v>3550006</v>
      </c>
      <c r="F220" s="252">
        <v>14254</v>
      </c>
      <c r="G220" s="253">
        <v>41790</v>
      </c>
      <c r="H220" s="254">
        <v>1</v>
      </c>
      <c r="I220" s="251" t="s">
        <v>409</v>
      </c>
      <c r="J220" s="251" t="s">
        <v>922</v>
      </c>
      <c r="K220" s="255">
        <v>3985.67</v>
      </c>
      <c r="L220" s="256" t="s">
        <v>923</v>
      </c>
      <c r="M220" s="348" t="s">
        <v>876</v>
      </c>
      <c r="N220" s="265"/>
      <c r="O220" s="265"/>
      <c r="P220" s="265"/>
      <c r="Q220" s="265"/>
      <c r="R220" s="349"/>
      <c r="S220" s="350">
        <f t="shared" si="11"/>
        <v>0</v>
      </c>
      <c r="T220" s="350">
        <f t="shared" si="12"/>
        <v>0</v>
      </c>
    </row>
    <row r="221" spans="1:20" s="237" customFormat="1" ht="30">
      <c r="A221" s="251" t="s">
        <v>406</v>
      </c>
      <c r="B221" s="347">
        <v>355</v>
      </c>
      <c r="C221" s="251" t="s">
        <v>416</v>
      </c>
      <c r="D221" s="251" t="s">
        <v>418</v>
      </c>
      <c r="E221" s="252">
        <v>3550006</v>
      </c>
      <c r="F221" s="252">
        <v>14261</v>
      </c>
      <c r="G221" s="253">
        <v>41790</v>
      </c>
      <c r="H221" s="254">
        <v>-1</v>
      </c>
      <c r="I221" s="251" t="s">
        <v>409</v>
      </c>
      <c r="J221" s="251" t="s">
        <v>962</v>
      </c>
      <c r="K221" s="255">
        <v>-231.55</v>
      </c>
      <c r="L221" s="256" t="s">
        <v>409</v>
      </c>
      <c r="M221" s="348" t="s">
        <v>876</v>
      </c>
      <c r="N221" s="265"/>
      <c r="O221" s="265"/>
      <c r="P221" s="265"/>
      <c r="Q221" s="265"/>
      <c r="R221" s="349"/>
      <c r="S221" s="350">
        <f t="shared" si="11"/>
        <v>0</v>
      </c>
      <c r="T221" s="350">
        <f t="shared" si="12"/>
        <v>0</v>
      </c>
    </row>
    <row r="222" spans="1:20" s="237" customFormat="1" ht="30">
      <c r="A222" s="251" t="s">
        <v>406</v>
      </c>
      <c r="B222" s="347">
        <v>355</v>
      </c>
      <c r="C222" s="251" t="s">
        <v>416</v>
      </c>
      <c r="D222" s="251" t="s">
        <v>418</v>
      </c>
      <c r="E222" s="252">
        <v>3550006</v>
      </c>
      <c r="F222" s="252">
        <v>14282</v>
      </c>
      <c r="G222" s="253">
        <v>41790</v>
      </c>
      <c r="H222" s="254">
        <v>1</v>
      </c>
      <c r="I222" s="251" t="s">
        <v>409</v>
      </c>
      <c r="J222" s="251" t="s">
        <v>956</v>
      </c>
      <c r="K222" s="255">
        <v>5487.67</v>
      </c>
      <c r="L222" s="256" t="s">
        <v>957</v>
      </c>
      <c r="M222" s="348" t="s">
        <v>876</v>
      </c>
      <c r="N222" s="265"/>
      <c r="O222" s="265"/>
      <c r="P222" s="265"/>
      <c r="Q222" s="265"/>
      <c r="R222" s="349"/>
      <c r="S222" s="350">
        <f t="shared" si="11"/>
        <v>0</v>
      </c>
      <c r="T222" s="350">
        <f t="shared" si="12"/>
        <v>0</v>
      </c>
    </row>
    <row r="223" spans="1:20" s="237" customFormat="1" ht="30">
      <c r="A223" s="251" t="s">
        <v>406</v>
      </c>
      <c r="B223" s="347">
        <v>355</v>
      </c>
      <c r="C223" s="251" t="s">
        <v>416</v>
      </c>
      <c r="D223" s="251" t="s">
        <v>418</v>
      </c>
      <c r="E223" s="252">
        <v>3550006</v>
      </c>
      <c r="F223" s="252">
        <v>14285</v>
      </c>
      <c r="G223" s="253">
        <v>41790</v>
      </c>
      <c r="H223" s="254">
        <v>-1</v>
      </c>
      <c r="I223" s="251" t="s">
        <v>409</v>
      </c>
      <c r="J223" s="251" t="s">
        <v>958</v>
      </c>
      <c r="K223" s="255">
        <v>-1197.54</v>
      </c>
      <c r="L223" s="256" t="s">
        <v>409</v>
      </c>
      <c r="M223" s="348" t="s">
        <v>876</v>
      </c>
      <c r="N223" s="265"/>
      <c r="O223" s="265"/>
      <c r="P223" s="265"/>
      <c r="Q223" s="265"/>
      <c r="R223" s="349"/>
      <c r="S223" s="350">
        <f t="shared" si="11"/>
        <v>0</v>
      </c>
      <c r="T223" s="350">
        <f t="shared" si="12"/>
        <v>0</v>
      </c>
    </row>
    <row r="224" spans="1:20" s="237" customFormat="1" ht="45">
      <c r="A224" s="251" t="s">
        <v>406</v>
      </c>
      <c r="B224" s="347">
        <v>355</v>
      </c>
      <c r="C224" s="251" t="s">
        <v>416</v>
      </c>
      <c r="D224" s="251" t="s">
        <v>419</v>
      </c>
      <c r="E224" s="252">
        <v>3550007</v>
      </c>
      <c r="F224" s="252">
        <v>14266</v>
      </c>
      <c r="G224" s="253">
        <v>41790</v>
      </c>
      <c r="H224" s="254">
        <v>3</v>
      </c>
      <c r="I224" s="251" t="s">
        <v>409</v>
      </c>
      <c r="J224" s="251" t="s">
        <v>963</v>
      </c>
      <c r="K224" s="255">
        <v>18138.39</v>
      </c>
      <c r="L224" s="256" t="s">
        <v>964</v>
      </c>
      <c r="M224" s="348" t="s">
        <v>876</v>
      </c>
      <c r="N224" s="265"/>
      <c r="O224" s="265"/>
      <c r="P224" s="265"/>
      <c r="Q224" s="265"/>
      <c r="R224" s="349"/>
      <c r="S224" s="350">
        <f t="shared" si="11"/>
        <v>0</v>
      </c>
      <c r="T224" s="350">
        <f t="shared" si="12"/>
        <v>0</v>
      </c>
    </row>
    <row r="225" spans="1:20" s="237" customFormat="1" ht="45">
      <c r="A225" s="251" t="s">
        <v>406</v>
      </c>
      <c r="B225" s="347">
        <v>355</v>
      </c>
      <c r="C225" s="251" t="s">
        <v>416</v>
      </c>
      <c r="D225" s="251" t="s">
        <v>419</v>
      </c>
      <c r="E225" s="252">
        <v>3550007</v>
      </c>
      <c r="F225" s="252">
        <v>14269</v>
      </c>
      <c r="G225" s="253">
        <v>41790</v>
      </c>
      <c r="H225" s="254">
        <v>-12</v>
      </c>
      <c r="I225" s="251" t="s">
        <v>409</v>
      </c>
      <c r="J225" s="251" t="s">
        <v>965</v>
      </c>
      <c r="K225" s="255">
        <v>-9923.06</v>
      </c>
      <c r="L225" s="256" t="s">
        <v>409</v>
      </c>
      <c r="M225" s="348" t="s">
        <v>876</v>
      </c>
      <c r="N225" s="265"/>
      <c r="O225" s="265"/>
      <c r="P225" s="265"/>
      <c r="Q225" s="265"/>
      <c r="R225" s="349"/>
      <c r="S225" s="350">
        <f t="shared" si="11"/>
        <v>0</v>
      </c>
      <c r="T225" s="350">
        <f t="shared" si="12"/>
        <v>0</v>
      </c>
    </row>
    <row r="226" spans="1:20" s="237" customFormat="1" ht="30" customHeight="1">
      <c r="A226" s="251" t="s">
        <v>406</v>
      </c>
      <c r="B226" s="347">
        <v>355</v>
      </c>
      <c r="C226" s="251" t="s">
        <v>416</v>
      </c>
      <c r="D226" s="251" t="s">
        <v>419</v>
      </c>
      <c r="E226" s="252">
        <v>3550007</v>
      </c>
      <c r="F226" s="252">
        <v>14286</v>
      </c>
      <c r="G226" s="253">
        <v>41790</v>
      </c>
      <c r="H226" s="254">
        <v>-1</v>
      </c>
      <c r="I226" s="251" t="s">
        <v>409</v>
      </c>
      <c r="J226" s="251" t="s">
        <v>959</v>
      </c>
      <c r="K226" s="255">
        <v>-595.5</v>
      </c>
      <c r="L226" s="256" t="s">
        <v>409</v>
      </c>
      <c r="M226" s="348"/>
      <c r="N226" s="265"/>
      <c r="O226" s="265">
        <v>1</v>
      </c>
      <c r="P226" s="265"/>
      <c r="Q226" s="265"/>
      <c r="R226" s="349"/>
      <c r="S226" s="350">
        <f t="shared" si="11"/>
        <v>0</v>
      </c>
      <c r="T226" s="350">
        <f t="shared" si="12"/>
        <v>-595.5</v>
      </c>
    </row>
    <row r="227" spans="1:20" s="237" customFormat="1" ht="45">
      <c r="A227" s="251" t="s">
        <v>406</v>
      </c>
      <c r="B227" s="347">
        <v>355</v>
      </c>
      <c r="C227" s="251" t="s">
        <v>416</v>
      </c>
      <c r="D227" s="251" t="s">
        <v>420</v>
      </c>
      <c r="E227" s="252">
        <v>3550008</v>
      </c>
      <c r="F227" s="252">
        <v>14265</v>
      </c>
      <c r="G227" s="253">
        <v>41790</v>
      </c>
      <c r="H227" s="254">
        <v>20</v>
      </c>
      <c r="I227" s="251" t="s">
        <v>409</v>
      </c>
      <c r="J227" s="251" t="s">
        <v>963</v>
      </c>
      <c r="K227" s="255">
        <v>146108.41</v>
      </c>
      <c r="L227" s="256" t="s">
        <v>964</v>
      </c>
      <c r="M227" s="348" t="s">
        <v>876</v>
      </c>
      <c r="N227" s="265"/>
      <c r="O227" s="265"/>
      <c r="P227" s="265"/>
      <c r="Q227" s="265"/>
      <c r="R227" s="349"/>
      <c r="S227" s="350">
        <f t="shared" si="11"/>
        <v>0</v>
      </c>
      <c r="T227" s="350">
        <f t="shared" si="12"/>
        <v>0</v>
      </c>
    </row>
    <row r="228" spans="1:20" s="237" customFormat="1" ht="45">
      <c r="A228" s="251" t="s">
        <v>406</v>
      </c>
      <c r="B228" s="347">
        <v>355</v>
      </c>
      <c r="C228" s="251" t="s">
        <v>416</v>
      </c>
      <c r="D228" s="251" t="s">
        <v>420</v>
      </c>
      <c r="E228" s="252">
        <v>3550008</v>
      </c>
      <c r="F228" s="252">
        <v>14268</v>
      </c>
      <c r="G228" s="253">
        <v>41790</v>
      </c>
      <c r="H228" s="254">
        <v>-8</v>
      </c>
      <c r="I228" s="251" t="s">
        <v>409</v>
      </c>
      <c r="J228" s="251" t="s">
        <v>965</v>
      </c>
      <c r="K228" s="255">
        <v>-8251.7800000000007</v>
      </c>
      <c r="L228" s="256" t="s">
        <v>409</v>
      </c>
      <c r="M228" s="348" t="s">
        <v>876</v>
      </c>
      <c r="N228" s="265"/>
      <c r="O228" s="265"/>
      <c r="P228" s="265"/>
      <c r="Q228" s="265"/>
      <c r="R228" s="349"/>
      <c r="S228" s="350">
        <f t="shared" si="11"/>
        <v>0</v>
      </c>
      <c r="T228" s="350">
        <f t="shared" si="12"/>
        <v>0</v>
      </c>
    </row>
    <row r="229" spans="1:20" s="237" customFormat="1" ht="45">
      <c r="A229" s="251" t="s">
        <v>406</v>
      </c>
      <c r="B229" s="347">
        <v>355</v>
      </c>
      <c r="C229" s="251" t="s">
        <v>416</v>
      </c>
      <c r="D229" s="251" t="s">
        <v>421</v>
      </c>
      <c r="E229" s="252">
        <v>3550009</v>
      </c>
      <c r="F229" s="252">
        <v>14264</v>
      </c>
      <c r="G229" s="253">
        <v>41790</v>
      </c>
      <c r="H229" s="254">
        <v>4</v>
      </c>
      <c r="I229" s="251" t="s">
        <v>409</v>
      </c>
      <c r="J229" s="251" t="s">
        <v>963</v>
      </c>
      <c r="K229" s="255">
        <v>39302.28</v>
      </c>
      <c r="L229" s="256" t="s">
        <v>964</v>
      </c>
      <c r="M229" s="348" t="s">
        <v>876</v>
      </c>
      <c r="N229" s="265"/>
      <c r="O229" s="265"/>
      <c r="P229" s="265"/>
      <c r="Q229" s="265"/>
      <c r="R229" s="349"/>
      <c r="S229" s="350">
        <f t="shared" si="11"/>
        <v>0</v>
      </c>
      <c r="T229" s="350">
        <f t="shared" si="12"/>
        <v>0</v>
      </c>
    </row>
    <row r="230" spans="1:20" s="237" customFormat="1" ht="45">
      <c r="A230" s="251" t="s">
        <v>406</v>
      </c>
      <c r="B230" s="347">
        <v>355</v>
      </c>
      <c r="C230" s="251" t="s">
        <v>416</v>
      </c>
      <c r="D230" s="251" t="s">
        <v>421</v>
      </c>
      <c r="E230" s="252">
        <v>3550009</v>
      </c>
      <c r="F230" s="252">
        <v>14267</v>
      </c>
      <c r="G230" s="253">
        <v>41790</v>
      </c>
      <c r="H230" s="254">
        <v>-4</v>
      </c>
      <c r="I230" s="251" t="s">
        <v>409</v>
      </c>
      <c r="J230" s="251" t="s">
        <v>965</v>
      </c>
      <c r="K230" s="255">
        <v>-4559.8599999999997</v>
      </c>
      <c r="L230" s="256" t="s">
        <v>409</v>
      </c>
      <c r="M230" s="348" t="s">
        <v>876</v>
      </c>
      <c r="N230" s="265"/>
      <c r="O230" s="265"/>
      <c r="P230" s="265"/>
      <c r="Q230" s="265"/>
      <c r="R230" s="349"/>
      <c r="S230" s="350">
        <f t="shared" si="11"/>
        <v>0</v>
      </c>
      <c r="T230" s="350">
        <f t="shared" si="12"/>
        <v>0</v>
      </c>
    </row>
    <row r="231" spans="1:20" s="237" customFormat="1" ht="45">
      <c r="A231" s="251" t="s">
        <v>406</v>
      </c>
      <c r="B231" s="347">
        <v>355</v>
      </c>
      <c r="C231" s="251" t="s">
        <v>416</v>
      </c>
      <c r="D231" s="251" t="s">
        <v>423</v>
      </c>
      <c r="E231" s="252">
        <v>3550019</v>
      </c>
      <c r="F231" s="252">
        <v>14260</v>
      </c>
      <c r="G231" s="253">
        <v>41790</v>
      </c>
      <c r="H231" s="254">
        <v>-9</v>
      </c>
      <c r="I231" s="251" t="s">
        <v>409</v>
      </c>
      <c r="J231" s="251" t="s">
        <v>966</v>
      </c>
      <c r="K231" s="255">
        <v>-539.19000000000005</v>
      </c>
      <c r="L231" s="256" t="s">
        <v>409</v>
      </c>
      <c r="M231" s="348" t="s">
        <v>876</v>
      </c>
      <c r="N231" s="265"/>
      <c r="O231" s="265"/>
      <c r="P231" s="265"/>
      <c r="Q231" s="265"/>
      <c r="R231" s="349"/>
      <c r="S231" s="350">
        <f t="shared" si="11"/>
        <v>0</v>
      </c>
      <c r="T231" s="350">
        <f t="shared" si="12"/>
        <v>0</v>
      </c>
    </row>
    <row r="232" spans="1:20" s="237" customFormat="1" ht="75">
      <c r="A232" s="251" t="s">
        <v>406</v>
      </c>
      <c r="B232" s="347">
        <v>355</v>
      </c>
      <c r="C232" s="251" t="s">
        <v>416</v>
      </c>
      <c r="D232" s="251" t="s">
        <v>467</v>
      </c>
      <c r="E232" s="252">
        <v>3550044</v>
      </c>
      <c r="F232" s="252">
        <v>14270</v>
      </c>
      <c r="G232" s="253">
        <v>41790</v>
      </c>
      <c r="H232" s="254">
        <v>1</v>
      </c>
      <c r="I232" s="251" t="s">
        <v>468</v>
      </c>
      <c r="J232" s="251" t="s">
        <v>967</v>
      </c>
      <c r="K232" s="255">
        <v>5693.25</v>
      </c>
      <c r="L232" s="256" t="s">
        <v>968</v>
      </c>
      <c r="M232" s="348"/>
      <c r="N232" s="265"/>
      <c r="O232" s="265">
        <v>1</v>
      </c>
      <c r="P232" s="265"/>
      <c r="Q232" s="265"/>
      <c r="R232" s="349"/>
      <c r="S232" s="350">
        <f t="shared" si="11"/>
        <v>0</v>
      </c>
      <c r="T232" s="350">
        <f t="shared" si="12"/>
        <v>5693.25</v>
      </c>
    </row>
    <row r="233" spans="1:20" s="237" customFormat="1" ht="75">
      <c r="A233" s="251" t="s">
        <v>406</v>
      </c>
      <c r="B233" s="347">
        <v>355</v>
      </c>
      <c r="C233" s="251" t="s">
        <v>416</v>
      </c>
      <c r="D233" s="251" t="s">
        <v>467</v>
      </c>
      <c r="E233" s="252">
        <v>3550044</v>
      </c>
      <c r="F233" s="252">
        <v>14271</v>
      </c>
      <c r="G233" s="253">
        <v>41790</v>
      </c>
      <c r="H233" s="254">
        <v>1</v>
      </c>
      <c r="I233" s="251" t="s">
        <v>448</v>
      </c>
      <c r="J233" s="251" t="s">
        <v>967</v>
      </c>
      <c r="K233" s="255">
        <v>2390.11</v>
      </c>
      <c r="L233" s="256" t="s">
        <v>968</v>
      </c>
      <c r="M233" s="348"/>
      <c r="N233" s="265"/>
      <c r="O233" s="265">
        <v>1</v>
      </c>
      <c r="P233" s="265"/>
      <c r="Q233" s="265"/>
      <c r="R233" s="349"/>
      <c r="S233" s="350">
        <f t="shared" si="11"/>
        <v>0</v>
      </c>
      <c r="T233" s="350">
        <f t="shared" si="12"/>
        <v>2390.11</v>
      </c>
    </row>
    <row r="234" spans="1:20" s="237" customFormat="1" ht="75">
      <c r="A234" s="251" t="s">
        <v>406</v>
      </c>
      <c r="B234" s="347">
        <v>355</v>
      </c>
      <c r="C234" s="251" t="s">
        <v>416</v>
      </c>
      <c r="D234" s="251" t="s">
        <v>467</v>
      </c>
      <c r="E234" s="252">
        <v>3550044</v>
      </c>
      <c r="F234" s="252">
        <v>14272</v>
      </c>
      <c r="G234" s="253">
        <v>41790</v>
      </c>
      <c r="H234" s="254">
        <v>2</v>
      </c>
      <c r="I234" s="251" t="s">
        <v>451</v>
      </c>
      <c r="J234" s="251" t="s">
        <v>967</v>
      </c>
      <c r="K234" s="255">
        <v>6143.7</v>
      </c>
      <c r="L234" s="256" t="s">
        <v>968</v>
      </c>
      <c r="M234" s="348"/>
      <c r="N234" s="265"/>
      <c r="O234" s="265">
        <v>1</v>
      </c>
      <c r="P234" s="265"/>
      <c r="Q234" s="265"/>
      <c r="R234" s="349"/>
      <c r="S234" s="350">
        <f t="shared" si="11"/>
        <v>0</v>
      </c>
      <c r="T234" s="350">
        <f t="shared" si="12"/>
        <v>6143.7</v>
      </c>
    </row>
    <row r="235" spans="1:20" s="237" customFormat="1" ht="75">
      <c r="A235" s="251" t="s">
        <v>406</v>
      </c>
      <c r="B235" s="347">
        <v>355</v>
      </c>
      <c r="C235" s="251" t="s">
        <v>416</v>
      </c>
      <c r="D235" s="251" t="s">
        <v>467</v>
      </c>
      <c r="E235" s="252">
        <v>3550044</v>
      </c>
      <c r="F235" s="252">
        <v>14273</v>
      </c>
      <c r="G235" s="253">
        <v>41790</v>
      </c>
      <c r="H235" s="254">
        <v>1</v>
      </c>
      <c r="I235" s="251" t="s">
        <v>445</v>
      </c>
      <c r="J235" s="251" t="s">
        <v>967</v>
      </c>
      <c r="K235" s="255">
        <v>1916.53</v>
      </c>
      <c r="L235" s="256" t="s">
        <v>968</v>
      </c>
      <c r="M235" s="348"/>
      <c r="N235" s="265"/>
      <c r="O235" s="265">
        <v>1</v>
      </c>
      <c r="P235" s="265"/>
      <c r="Q235" s="265"/>
      <c r="R235" s="349"/>
      <c r="S235" s="350">
        <f t="shared" si="11"/>
        <v>0</v>
      </c>
      <c r="T235" s="350">
        <f t="shared" si="12"/>
        <v>1916.53</v>
      </c>
    </row>
    <row r="236" spans="1:20" s="237" customFormat="1" ht="75">
      <c r="A236" s="251" t="s">
        <v>406</v>
      </c>
      <c r="B236" s="347">
        <v>355</v>
      </c>
      <c r="C236" s="251" t="s">
        <v>416</v>
      </c>
      <c r="D236" s="251" t="s">
        <v>467</v>
      </c>
      <c r="E236" s="252">
        <v>3550044</v>
      </c>
      <c r="F236" s="252">
        <v>14274</v>
      </c>
      <c r="G236" s="253">
        <v>41790</v>
      </c>
      <c r="H236" s="254">
        <v>1</v>
      </c>
      <c r="I236" s="251" t="s">
        <v>969</v>
      </c>
      <c r="J236" s="251" t="s">
        <v>967</v>
      </c>
      <c r="K236" s="255">
        <v>3502.49</v>
      </c>
      <c r="L236" s="256" t="s">
        <v>968</v>
      </c>
      <c r="M236" s="348"/>
      <c r="N236" s="265"/>
      <c r="O236" s="265">
        <v>1</v>
      </c>
      <c r="P236" s="265"/>
      <c r="Q236" s="265"/>
      <c r="R236" s="349"/>
      <c r="S236" s="350">
        <f t="shared" si="11"/>
        <v>0</v>
      </c>
      <c r="T236" s="350">
        <f t="shared" si="12"/>
        <v>3502.49</v>
      </c>
    </row>
    <row r="237" spans="1:20" s="237" customFormat="1" ht="75">
      <c r="A237" s="251" t="s">
        <v>406</v>
      </c>
      <c r="B237" s="347">
        <v>355</v>
      </c>
      <c r="C237" s="251" t="s">
        <v>416</v>
      </c>
      <c r="D237" s="251" t="s">
        <v>467</v>
      </c>
      <c r="E237" s="252">
        <v>3550044</v>
      </c>
      <c r="F237" s="252">
        <v>14275</v>
      </c>
      <c r="G237" s="253">
        <v>41790</v>
      </c>
      <c r="H237" s="254">
        <v>-1</v>
      </c>
      <c r="I237" s="251" t="s">
        <v>468</v>
      </c>
      <c r="J237" s="251" t="s">
        <v>970</v>
      </c>
      <c r="K237" s="255">
        <v>-1695.4</v>
      </c>
      <c r="L237" s="256" t="s">
        <v>409</v>
      </c>
      <c r="M237" s="348"/>
      <c r="N237" s="265"/>
      <c r="O237" s="265">
        <v>1</v>
      </c>
      <c r="P237" s="265"/>
      <c r="Q237" s="265"/>
      <c r="R237" s="349"/>
      <c r="S237" s="350">
        <f t="shared" si="11"/>
        <v>0</v>
      </c>
      <c r="T237" s="350">
        <f t="shared" si="12"/>
        <v>-1695.4</v>
      </c>
    </row>
    <row r="238" spans="1:20" s="237" customFormat="1" ht="75">
      <c r="A238" s="251" t="s">
        <v>406</v>
      </c>
      <c r="B238" s="347">
        <v>355</v>
      </c>
      <c r="C238" s="251" t="s">
        <v>416</v>
      </c>
      <c r="D238" s="251" t="s">
        <v>467</v>
      </c>
      <c r="E238" s="252">
        <v>3550044</v>
      </c>
      <c r="F238" s="252">
        <v>14276</v>
      </c>
      <c r="G238" s="253">
        <v>41790</v>
      </c>
      <c r="H238" s="254">
        <v>-1</v>
      </c>
      <c r="I238" s="251" t="s">
        <v>969</v>
      </c>
      <c r="J238" s="251" t="s">
        <v>970</v>
      </c>
      <c r="K238" s="255">
        <v>-1110.04</v>
      </c>
      <c r="L238" s="256" t="s">
        <v>409</v>
      </c>
      <c r="M238" s="348"/>
      <c r="N238" s="265"/>
      <c r="O238" s="265">
        <v>1</v>
      </c>
      <c r="P238" s="265"/>
      <c r="Q238" s="265"/>
      <c r="R238" s="349"/>
      <c r="S238" s="350">
        <f t="shared" si="11"/>
        <v>0</v>
      </c>
      <c r="T238" s="350">
        <f t="shared" si="12"/>
        <v>-1110.04</v>
      </c>
    </row>
    <row r="239" spans="1:20" s="237" customFormat="1" ht="75">
      <c r="A239" s="251" t="s">
        <v>406</v>
      </c>
      <c r="B239" s="347">
        <v>355</v>
      </c>
      <c r="C239" s="251" t="s">
        <v>416</v>
      </c>
      <c r="D239" s="251" t="s">
        <v>467</v>
      </c>
      <c r="E239" s="252">
        <v>3550044</v>
      </c>
      <c r="F239" s="252">
        <v>14277</v>
      </c>
      <c r="G239" s="253">
        <v>41790</v>
      </c>
      <c r="H239" s="254">
        <v>-2</v>
      </c>
      <c r="I239" s="251" t="s">
        <v>451</v>
      </c>
      <c r="J239" s="251" t="s">
        <v>970</v>
      </c>
      <c r="K239" s="255">
        <v>-1932.44</v>
      </c>
      <c r="L239" s="256" t="s">
        <v>409</v>
      </c>
      <c r="M239" s="348"/>
      <c r="N239" s="265"/>
      <c r="O239" s="265">
        <v>1</v>
      </c>
      <c r="P239" s="265"/>
      <c r="Q239" s="265"/>
      <c r="R239" s="349"/>
      <c r="S239" s="350">
        <f t="shared" si="11"/>
        <v>0</v>
      </c>
      <c r="T239" s="350">
        <f t="shared" si="12"/>
        <v>-1932.44</v>
      </c>
    </row>
    <row r="240" spans="1:20" s="237" customFormat="1" ht="75">
      <c r="A240" s="251" t="s">
        <v>406</v>
      </c>
      <c r="B240" s="347">
        <v>355</v>
      </c>
      <c r="C240" s="251" t="s">
        <v>416</v>
      </c>
      <c r="D240" s="251" t="s">
        <v>467</v>
      </c>
      <c r="E240" s="252">
        <v>3550044</v>
      </c>
      <c r="F240" s="252">
        <v>14278</v>
      </c>
      <c r="G240" s="253">
        <v>41790</v>
      </c>
      <c r="H240" s="254">
        <v>-1</v>
      </c>
      <c r="I240" s="251" t="s">
        <v>448</v>
      </c>
      <c r="J240" s="251" t="s">
        <v>970</v>
      </c>
      <c r="K240" s="255">
        <v>-729.13</v>
      </c>
      <c r="L240" s="256" t="s">
        <v>409</v>
      </c>
      <c r="M240" s="348"/>
      <c r="N240" s="265"/>
      <c r="O240" s="265">
        <v>1</v>
      </c>
      <c r="P240" s="265"/>
      <c r="Q240" s="265"/>
      <c r="R240" s="349"/>
      <c r="S240" s="350">
        <f t="shared" si="11"/>
        <v>0</v>
      </c>
      <c r="T240" s="350">
        <f t="shared" si="12"/>
        <v>-729.13</v>
      </c>
    </row>
    <row r="241" spans="1:20" s="237" customFormat="1" ht="75.75" thickBot="1">
      <c r="A241" s="257" t="s">
        <v>406</v>
      </c>
      <c r="B241" s="257">
        <v>355</v>
      </c>
      <c r="C241" s="257" t="s">
        <v>416</v>
      </c>
      <c r="D241" s="257" t="s">
        <v>467</v>
      </c>
      <c r="E241" s="258">
        <v>3550044</v>
      </c>
      <c r="F241" s="258">
        <v>14279</v>
      </c>
      <c r="G241" s="259">
        <v>41790</v>
      </c>
      <c r="H241" s="246">
        <v>-1</v>
      </c>
      <c r="I241" s="257" t="s">
        <v>445</v>
      </c>
      <c r="J241" s="257" t="s">
        <v>970</v>
      </c>
      <c r="K241" s="260">
        <v>-625.58000000000004</v>
      </c>
      <c r="L241" s="250" t="s">
        <v>409</v>
      </c>
      <c r="M241" s="336"/>
      <c r="N241" s="273"/>
      <c r="O241" s="273">
        <v>1</v>
      </c>
      <c r="P241" s="273"/>
      <c r="Q241" s="273"/>
      <c r="R241" s="337"/>
      <c r="S241" s="338">
        <f t="shared" si="11"/>
        <v>0</v>
      </c>
      <c r="T241" s="338">
        <f t="shared" si="12"/>
        <v>-625.58000000000004</v>
      </c>
    </row>
    <row r="242" spans="1:20" s="237" customFormat="1" ht="48.75" customHeight="1">
      <c r="A242" s="261" t="s">
        <v>406</v>
      </c>
      <c r="B242" s="359">
        <v>350</v>
      </c>
      <c r="C242" s="261" t="s">
        <v>407</v>
      </c>
      <c r="D242" s="261" t="s">
        <v>509</v>
      </c>
      <c r="E242" s="359">
        <v>3500017</v>
      </c>
      <c r="F242" s="359">
        <v>14779</v>
      </c>
      <c r="G242" s="263">
        <v>42369</v>
      </c>
      <c r="H242" s="264">
        <v>1</v>
      </c>
      <c r="I242" s="261" t="s">
        <v>409</v>
      </c>
      <c r="J242" s="261" t="s">
        <v>510</v>
      </c>
      <c r="K242" s="266">
        <v>4582</v>
      </c>
      <c r="L242" s="267" t="s">
        <v>511</v>
      </c>
      <c r="M242" s="360"/>
      <c r="N242" s="265">
        <v>1</v>
      </c>
      <c r="O242" s="265"/>
      <c r="P242" s="265"/>
      <c r="Q242" s="265"/>
      <c r="R242" s="349"/>
      <c r="S242" s="350">
        <f>N242*K242</f>
        <v>4582</v>
      </c>
      <c r="T242" s="350">
        <f>K242*O242</f>
        <v>0</v>
      </c>
    </row>
    <row r="243" spans="1:20" s="237" customFormat="1" ht="30">
      <c r="A243" s="251" t="s">
        <v>406</v>
      </c>
      <c r="B243" s="361">
        <v>350</v>
      </c>
      <c r="C243" s="251" t="s">
        <v>407</v>
      </c>
      <c r="D243" s="251" t="s">
        <v>509</v>
      </c>
      <c r="E243" s="361">
        <v>3500017</v>
      </c>
      <c r="F243" s="361">
        <v>14778</v>
      </c>
      <c r="G243" s="253">
        <v>42369</v>
      </c>
      <c r="H243" s="268">
        <v>1</v>
      </c>
      <c r="I243" s="251" t="s">
        <v>409</v>
      </c>
      <c r="J243" s="251" t="s">
        <v>510</v>
      </c>
      <c r="K243" s="269">
        <v>553627.86</v>
      </c>
      <c r="L243" s="270" t="s">
        <v>512</v>
      </c>
      <c r="M243" s="362"/>
      <c r="N243" s="265">
        <v>1</v>
      </c>
      <c r="O243" s="265"/>
      <c r="P243" s="265"/>
      <c r="Q243" s="265"/>
      <c r="R243" s="349"/>
      <c r="S243" s="350">
        <f t="shared" ref="S243:S306" si="13">N243*K243</f>
        <v>553627.86</v>
      </c>
      <c r="T243" s="350">
        <f t="shared" ref="T243:T306" si="14">K243*O243</f>
        <v>0</v>
      </c>
    </row>
    <row r="244" spans="1:20" s="237" customFormat="1" ht="45">
      <c r="A244" s="251" t="s">
        <v>406</v>
      </c>
      <c r="B244" s="361">
        <v>350</v>
      </c>
      <c r="C244" s="251" t="s">
        <v>407</v>
      </c>
      <c r="D244" s="251" t="s">
        <v>721</v>
      </c>
      <c r="E244" s="361">
        <v>3500016</v>
      </c>
      <c r="F244" s="361">
        <v>14777</v>
      </c>
      <c r="G244" s="253">
        <v>42369</v>
      </c>
      <c r="H244" s="268">
        <v>1</v>
      </c>
      <c r="I244" s="251" t="s">
        <v>409</v>
      </c>
      <c r="J244" s="251" t="s">
        <v>971</v>
      </c>
      <c r="K244" s="269">
        <v>33723.94</v>
      </c>
      <c r="L244" s="270" t="s">
        <v>693</v>
      </c>
      <c r="M244" s="362"/>
      <c r="N244" s="363"/>
      <c r="O244" s="265">
        <v>1</v>
      </c>
      <c r="P244" s="265"/>
      <c r="Q244" s="265"/>
      <c r="R244" s="352"/>
      <c r="S244" s="350">
        <f t="shared" si="13"/>
        <v>0</v>
      </c>
      <c r="T244" s="350">
        <f t="shared" si="14"/>
        <v>33723.94</v>
      </c>
    </row>
    <row r="245" spans="1:20" s="237" customFormat="1" ht="60">
      <c r="A245" s="251" t="s">
        <v>406</v>
      </c>
      <c r="B245" s="361">
        <v>353</v>
      </c>
      <c r="C245" s="251" t="s">
        <v>410</v>
      </c>
      <c r="D245" s="251" t="s">
        <v>513</v>
      </c>
      <c r="E245" s="361">
        <v>3530106</v>
      </c>
      <c r="F245" s="361">
        <v>14711</v>
      </c>
      <c r="G245" s="253">
        <v>42369</v>
      </c>
      <c r="H245" s="268">
        <v>1</v>
      </c>
      <c r="I245" s="251" t="s">
        <v>409</v>
      </c>
      <c r="J245" s="251" t="s">
        <v>514</v>
      </c>
      <c r="K245" s="269">
        <v>12961.0911</v>
      </c>
      <c r="L245" s="270" t="s">
        <v>515</v>
      </c>
      <c r="M245" s="362"/>
      <c r="N245" s="265">
        <v>1</v>
      </c>
      <c r="O245" s="265"/>
      <c r="P245" s="265"/>
      <c r="Q245" s="265"/>
      <c r="R245" s="349"/>
      <c r="S245" s="350">
        <f t="shared" si="13"/>
        <v>12961.0911</v>
      </c>
      <c r="T245" s="350">
        <f t="shared" si="14"/>
        <v>0</v>
      </c>
    </row>
    <row r="246" spans="1:20" s="237" customFormat="1" ht="60">
      <c r="A246" s="251" t="s">
        <v>406</v>
      </c>
      <c r="B246" s="361">
        <v>353</v>
      </c>
      <c r="C246" s="251" t="s">
        <v>410</v>
      </c>
      <c r="D246" s="251" t="s">
        <v>513</v>
      </c>
      <c r="E246" s="361">
        <v>3530106</v>
      </c>
      <c r="F246" s="361">
        <v>14710</v>
      </c>
      <c r="G246" s="253">
        <v>42369</v>
      </c>
      <c r="H246" s="271">
        <v>1</v>
      </c>
      <c r="I246" s="251" t="s">
        <v>409</v>
      </c>
      <c r="J246" s="251" t="s">
        <v>972</v>
      </c>
      <c r="K246" s="269">
        <v>1950420.9243999999</v>
      </c>
      <c r="L246" s="270" t="s">
        <v>515</v>
      </c>
      <c r="M246" s="362"/>
      <c r="N246" s="363"/>
      <c r="O246" s="265">
        <v>1</v>
      </c>
      <c r="P246" s="265"/>
      <c r="Q246" s="265"/>
      <c r="R246" s="352"/>
      <c r="S246" s="350">
        <f t="shared" si="13"/>
        <v>0</v>
      </c>
      <c r="T246" s="350">
        <f t="shared" si="14"/>
        <v>1950420.9243999999</v>
      </c>
    </row>
    <row r="247" spans="1:20" s="237" customFormat="1" ht="60">
      <c r="A247" s="251" t="s">
        <v>406</v>
      </c>
      <c r="B247" s="361">
        <v>353</v>
      </c>
      <c r="C247" s="251" t="s">
        <v>410</v>
      </c>
      <c r="D247" s="251" t="s">
        <v>513</v>
      </c>
      <c r="E247" s="361">
        <v>3530106</v>
      </c>
      <c r="F247" s="361">
        <v>14709</v>
      </c>
      <c r="G247" s="253">
        <v>42369</v>
      </c>
      <c r="H247" s="268">
        <v>6</v>
      </c>
      <c r="I247" s="251" t="s">
        <v>409</v>
      </c>
      <c r="J247" s="251" t="s">
        <v>516</v>
      </c>
      <c r="K247" s="269">
        <v>5514.2076999999999</v>
      </c>
      <c r="L247" s="270" t="s">
        <v>515</v>
      </c>
      <c r="M247" s="362"/>
      <c r="N247" s="265">
        <v>1</v>
      </c>
      <c r="O247" s="265"/>
      <c r="P247" s="265"/>
      <c r="Q247" s="265"/>
      <c r="R247" s="349"/>
      <c r="S247" s="350">
        <f t="shared" si="13"/>
        <v>5514.2076999999999</v>
      </c>
      <c r="T247" s="350">
        <f t="shared" si="14"/>
        <v>0</v>
      </c>
    </row>
    <row r="248" spans="1:20" s="237" customFormat="1" ht="60">
      <c r="A248" s="251" t="s">
        <v>406</v>
      </c>
      <c r="B248" s="361">
        <v>353</v>
      </c>
      <c r="C248" s="251" t="s">
        <v>410</v>
      </c>
      <c r="D248" s="251" t="s">
        <v>513</v>
      </c>
      <c r="E248" s="361">
        <v>3530106</v>
      </c>
      <c r="F248" s="361">
        <v>14708</v>
      </c>
      <c r="G248" s="253">
        <v>42369</v>
      </c>
      <c r="H248" s="268">
        <v>1</v>
      </c>
      <c r="I248" s="251" t="s">
        <v>409</v>
      </c>
      <c r="J248" s="251" t="s">
        <v>517</v>
      </c>
      <c r="K248" s="269">
        <v>2619.1284999999998</v>
      </c>
      <c r="L248" s="270" t="s">
        <v>515</v>
      </c>
      <c r="M248" s="362"/>
      <c r="N248" s="265">
        <v>1</v>
      </c>
      <c r="O248" s="265"/>
      <c r="P248" s="265"/>
      <c r="Q248" s="265"/>
      <c r="R248" s="349"/>
      <c r="S248" s="350">
        <f t="shared" si="13"/>
        <v>2619.1284999999998</v>
      </c>
      <c r="T248" s="350">
        <f t="shared" si="14"/>
        <v>0</v>
      </c>
    </row>
    <row r="249" spans="1:20" s="237" customFormat="1" ht="60">
      <c r="A249" s="251" t="s">
        <v>406</v>
      </c>
      <c r="B249" s="361">
        <v>353</v>
      </c>
      <c r="C249" s="251" t="s">
        <v>410</v>
      </c>
      <c r="D249" s="251" t="s">
        <v>513</v>
      </c>
      <c r="E249" s="361">
        <v>3530106</v>
      </c>
      <c r="F249" s="361">
        <v>14707</v>
      </c>
      <c r="G249" s="253">
        <v>42369</v>
      </c>
      <c r="H249" s="268">
        <v>6</v>
      </c>
      <c r="I249" s="251" t="s">
        <v>409</v>
      </c>
      <c r="J249" s="251" t="s">
        <v>518</v>
      </c>
      <c r="K249" s="269">
        <v>5983.8563999999997</v>
      </c>
      <c r="L249" s="270" t="s">
        <v>515</v>
      </c>
      <c r="M249" s="362"/>
      <c r="N249" s="265">
        <v>1</v>
      </c>
      <c r="O249" s="265"/>
      <c r="P249" s="265"/>
      <c r="Q249" s="265"/>
      <c r="R249" s="349"/>
      <c r="S249" s="350">
        <f t="shared" si="13"/>
        <v>5983.8563999999997</v>
      </c>
      <c r="T249" s="350">
        <f t="shared" si="14"/>
        <v>0</v>
      </c>
    </row>
    <row r="250" spans="1:20" s="237" customFormat="1" ht="60">
      <c r="A250" s="251" t="s">
        <v>406</v>
      </c>
      <c r="B250" s="361">
        <v>353</v>
      </c>
      <c r="C250" s="251" t="s">
        <v>410</v>
      </c>
      <c r="D250" s="251" t="s">
        <v>513</v>
      </c>
      <c r="E250" s="361">
        <v>3530106</v>
      </c>
      <c r="F250" s="361">
        <v>14706</v>
      </c>
      <c r="G250" s="253">
        <v>42369</v>
      </c>
      <c r="H250" s="268">
        <v>6</v>
      </c>
      <c r="I250" s="251" t="s">
        <v>409</v>
      </c>
      <c r="J250" s="251" t="s">
        <v>519</v>
      </c>
      <c r="K250" s="269">
        <v>14513.6188</v>
      </c>
      <c r="L250" s="270" t="s">
        <v>515</v>
      </c>
      <c r="M250" s="362"/>
      <c r="N250" s="265">
        <v>1</v>
      </c>
      <c r="O250" s="265"/>
      <c r="P250" s="265"/>
      <c r="Q250" s="265"/>
      <c r="R250" s="349"/>
      <c r="S250" s="350">
        <f t="shared" si="13"/>
        <v>14513.6188</v>
      </c>
      <c r="T250" s="350">
        <f t="shared" si="14"/>
        <v>0</v>
      </c>
    </row>
    <row r="251" spans="1:20" s="237" customFormat="1" ht="60">
      <c r="A251" s="251" t="s">
        <v>406</v>
      </c>
      <c r="B251" s="361">
        <v>353</v>
      </c>
      <c r="C251" s="251" t="s">
        <v>410</v>
      </c>
      <c r="D251" s="251" t="s">
        <v>513</v>
      </c>
      <c r="E251" s="361">
        <v>3530106</v>
      </c>
      <c r="F251" s="361">
        <v>14705</v>
      </c>
      <c r="G251" s="253">
        <v>42369</v>
      </c>
      <c r="H251" s="268">
        <v>1</v>
      </c>
      <c r="I251" s="251" t="s">
        <v>409</v>
      </c>
      <c r="J251" s="251" t="s">
        <v>520</v>
      </c>
      <c r="K251" s="269">
        <v>9030.7914999999994</v>
      </c>
      <c r="L251" s="270" t="s">
        <v>515</v>
      </c>
      <c r="M251" s="362"/>
      <c r="N251" s="265">
        <v>1</v>
      </c>
      <c r="O251" s="265"/>
      <c r="P251" s="265"/>
      <c r="Q251" s="265"/>
      <c r="R251" s="349"/>
      <c r="S251" s="350">
        <f t="shared" si="13"/>
        <v>9030.7914999999994</v>
      </c>
      <c r="T251" s="350">
        <f t="shared" si="14"/>
        <v>0</v>
      </c>
    </row>
    <row r="252" spans="1:20" s="237" customFormat="1" ht="60">
      <c r="A252" s="251" t="s">
        <v>406</v>
      </c>
      <c r="B252" s="361">
        <v>353</v>
      </c>
      <c r="C252" s="251" t="s">
        <v>410</v>
      </c>
      <c r="D252" s="251" t="s">
        <v>513</v>
      </c>
      <c r="E252" s="361">
        <v>3530106</v>
      </c>
      <c r="F252" s="361">
        <v>14704</v>
      </c>
      <c r="G252" s="253">
        <v>42369</v>
      </c>
      <c r="H252" s="268">
        <v>2</v>
      </c>
      <c r="I252" s="251" t="s">
        <v>409</v>
      </c>
      <c r="J252" s="251" t="s">
        <v>521</v>
      </c>
      <c r="K252" s="269">
        <v>21852.6008</v>
      </c>
      <c r="L252" s="270" t="s">
        <v>515</v>
      </c>
      <c r="M252" s="362"/>
      <c r="N252" s="265">
        <v>1</v>
      </c>
      <c r="O252" s="265"/>
      <c r="P252" s="265"/>
      <c r="Q252" s="265"/>
      <c r="R252" s="349"/>
      <c r="S252" s="350">
        <f t="shared" si="13"/>
        <v>21852.6008</v>
      </c>
      <c r="T252" s="350">
        <f t="shared" si="14"/>
        <v>0</v>
      </c>
    </row>
    <row r="253" spans="1:20" s="237" customFormat="1" ht="60">
      <c r="A253" s="251" t="s">
        <v>406</v>
      </c>
      <c r="B253" s="361">
        <v>353</v>
      </c>
      <c r="C253" s="251" t="s">
        <v>410</v>
      </c>
      <c r="D253" s="251" t="s">
        <v>513</v>
      </c>
      <c r="E253" s="361">
        <v>3530106</v>
      </c>
      <c r="F253" s="361">
        <v>14703</v>
      </c>
      <c r="G253" s="253">
        <v>42369</v>
      </c>
      <c r="H253" s="268">
        <v>1</v>
      </c>
      <c r="I253" s="251" t="s">
        <v>409</v>
      </c>
      <c r="J253" s="251" t="s">
        <v>522</v>
      </c>
      <c r="K253" s="269">
        <v>2340.1343999999999</v>
      </c>
      <c r="L253" s="270" t="s">
        <v>515</v>
      </c>
      <c r="M253" s="362"/>
      <c r="N253" s="265">
        <v>1</v>
      </c>
      <c r="O253" s="265"/>
      <c r="P253" s="265"/>
      <c r="Q253" s="265"/>
      <c r="R253" s="349"/>
      <c r="S253" s="350">
        <f t="shared" si="13"/>
        <v>2340.1343999999999</v>
      </c>
      <c r="T253" s="350">
        <f t="shared" si="14"/>
        <v>0</v>
      </c>
    </row>
    <row r="254" spans="1:20" s="237" customFormat="1" ht="60">
      <c r="A254" s="251" t="s">
        <v>406</v>
      </c>
      <c r="B254" s="361">
        <v>353</v>
      </c>
      <c r="C254" s="251" t="s">
        <v>410</v>
      </c>
      <c r="D254" s="251" t="s">
        <v>513</v>
      </c>
      <c r="E254" s="361">
        <v>3530106</v>
      </c>
      <c r="F254" s="361">
        <v>14702</v>
      </c>
      <c r="G254" s="253">
        <v>42369</v>
      </c>
      <c r="H254" s="268">
        <v>2</v>
      </c>
      <c r="I254" s="251" t="s">
        <v>409</v>
      </c>
      <c r="J254" s="251" t="s">
        <v>523</v>
      </c>
      <c r="K254" s="269">
        <v>2086.9694</v>
      </c>
      <c r="L254" s="270" t="s">
        <v>515</v>
      </c>
      <c r="M254" s="362"/>
      <c r="N254" s="265">
        <v>1</v>
      </c>
      <c r="O254" s="265"/>
      <c r="P254" s="265"/>
      <c r="Q254" s="265"/>
      <c r="R254" s="349"/>
      <c r="S254" s="350">
        <f t="shared" si="13"/>
        <v>2086.9694</v>
      </c>
      <c r="T254" s="350">
        <f t="shared" si="14"/>
        <v>0</v>
      </c>
    </row>
    <row r="255" spans="1:20" s="237" customFormat="1" ht="60">
      <c r="A255" s="251" t="s">
        <v>406</v>
      </c>
      <c r="B255" s="361">
        <v>353</v>
      </c>
      <c r="C255" s="251" t="s">
        <v>410</v>
      </c>
      <c r="D255" s="251" t="s">
        <v>513</v>
      </c>
      <c r="E255" s="361">
        <v>3530106</v>
      </c>
      <c r="F255" s="361">
        <v>14701</v>
      </c>
      <c r="G255" s="253">
        <v>42369</v>
      </c>
      <c r="H255" s="268">
        <v>2</v>
      </c>
      <c r="I255" s="251" t="s">
        <v>409</v>
      </c>
      <c r="J255" s="251" t="s">
        <v>524</v>
      </c>
      <c r="K255" s="269">
        <v>3725.0735</v>
      </c>
      <c r="L255" s="270" t="s">
        <v>515</v>
      </c>
      <c r="M255" s="362"/>
      <c r="N255" s="265">
        <v>1</v>
      </c>
      <c r="O255" s="265"/>
      <c r="P255" s="265"/>
      <c r="Q255" s="265"/>
      <c r="R255" s="349"/>
      <c r="S255" s="350">
        <f t="shared" si="13"/>
        <v>3725.0735</v>
      </c>
      <c r="T255" s="350">
        <f t="shared" si="14"/>
        <v>0</v>
      </c>
    </row>
    <row r="256" spans="1:20" s="237" customFormat="1" ht="66" customHeight="1">
      <c r="A256" s="251" t="s">
        <v>406</v>
      </c>
      <c r="B256" s="361">
        <v>353</v>
      </c>
      <c r="C256" s="251" t="s">
        <v>410</v>
      </c>
      <c r="D256" s="251" t="s">
        <v>513</v>
      </c>
      <c r="E256" s="361">
        <v>3530106</v>
      </c>
      <c r="F256" s="361">
        <v>14700</v>
      </c>
      <c r="G256" s="253">
        <v>42369</v>
      </c>
      <c r="H256" s="268">
        <v>6</v>
      </c>
      <c r="I256" s="251" t="s">
        <v>409</v>
      </c>
      <c r="J256" s="251" t="s">
        <v>525</v>
      </c>
      <c r="K256" s="269">
        <v>15197.893599999999</v>
      </c>
      <c r="L256" s="270" t="s">
        <v>515</v>
      </c>
      <c r="M256" s="362"/>
      <c r="N256" s="265">
        <v>1</v>
      </c>
      <c r="O256" s="265"/>
      <c r="P256" s="265"/>
      <c r="Q256" s="265"/>
      <c r="R256" s="349"/>
      <c r="S256" s="350">
        <f t="shared" si="13"/>
        <v>15197.893599999999</v>
      </c>
      <c r="T256" s="350">
        <f t="shared" si="14"/>
        <v>0</v>
      </c>
    </row>
    <row r="257" spans="1:20" s="237" customFormat="1" ht="60">
      <c r="A257" s="251" t="s">
        <v>406</v>
      </c>
      <c r="B257" s="361">
        <v>353</v>
      </c>
      <c r="C257" s="251" t="s">
        <v>410</v>
      </c>
      <c r="D257" s="251" t="s">
        <v>513</v>
      </c>
      <c r="E257" s="361">
        <v>3530106</v>
      </c>
      <c r="F257" s="361">
        <v>14699</v>
      </c>
      <c r="G257" s="253">
        <v>42369</v>
      </c>
      <c r="H257" s="268">
        <v>3</v>
      </c>
      <c r="I257" s="251" t="s">
        <v>409</v>
      </c>
      <c r="J257" s="251" t="s">
        <v>526</v>
      </c>
      <c r="K257" s="269">
        <v>3652.8429999999998</v>
      </c>
      <c r="L257" s="270" t="s">
        <v>515</v>
      </c>
      <c r="M257" s="362"/>
      <c r="N257" s="265">
        <v>1</v>
      </c>
      <c r="O257" s="265"/>
      <c r="P257" s="265"/>
      <c r="Q257" s="265"/>
      <c r="R257" s="349"/>
      <c r="S257" s="350">
        <f t="shared" si="13"/>
        <v>3652.8429999999998</v>
      </c>
      <c r="T257" s="350">
        <f t="shared" si="14"/>
        <v>0</v>
      </c>
    </row>
    <row r="258" spans="1:20" s="237" customFormat="1" ht="60">
      <c r="A258" s="251" t="s">
        <v>406</v>
      </c>
      <c r="B258" s="361">
        <v>353</v>
      </c>
      <c r="C258" s="251" t="s">
        <v>410</v>
      </c>
      <c r="D258" s="251" t="s">
        <v>513</v>
      </c>
      <c r="E258" s="361">
        <v>3530106</v>
      </c>
      <c r="F258" s="361">
        <v>14697</v>
      </c>
      <c r="G258" s="253">
        <v>42369</v>
      </c>
      <c r="H258" s="268">
        <v>4</v>
      </c>
      <c r="I258" s="251" t="s">
        <v>409</v>
      </c>
      <c r="J258" s="251" t="s">
        <v>527</v>
      </c>
      <c r="K258" s="269">
        <v>63700.282599999999</v>
      </c>
      <c r="L258" s="270" t="s">
        <v>515</v>
      </c>
      <c r="M258" s="362"/>
      <c r="N258" s="265">
        <v>1</v>
      </c>
      <c r="O258" s="265"/>
      <c r="P258" s="265"/>
      <c r="Q258" s="265"/>
      <c r="R258" s="349"/>
      <c r="S258" s="350">
        <f t="shared" si="13"/>
        <v>63700.282599999999</v>
      </c>
      <c r="T258" s="350">
        <f t="shared" si="14"/>
        <v>0</v>
      </c>
    </row>
    <row r="259" spans="1:20" s="237" customFormat="1" ht="60">
      <c r="A259" s="251" t="s">
        <v>406</v>
      </c>
      <c r="B259" s="361">
        <v>353</v>
      </c>
      <c r="C259" s="251" t="s">
        <v>410</v>
      </c>
      <c r="D259" s="251" t="s">
        <v>513</v>
      </c>
      <c r="E259" s="361">
        <v>3530106</v>
      </c>
      <c r="F259" s="361">
        <v>14695</v>
      </c>
      <c r="G259" s="253">
        <v>42369</v>
      </c>
      <c r="H259" s="268">
        <v>1</v>
      </c>
      <c r="I259" s="251" t="s">
        <v>409</v>
      </c>
      <c r="J259" s="251" t="s">
        <v>528</v>
      </c>
      <c r="K259" s="269">
        <v>7551.0006000000003</v>
      </c>
      <c r="L259" s="270" t="s">
        <v>515</v>
      </c>
      <c r="M259" s="362"/>
      <c r="N259" s="265">
        <v>1</v>
      </c>
      <c r="O259" s="265"/>
      <c r="P259" s="265"/>
      <c r="Q259" s="265"/>
      <c r="R259" s="349"/>
      <c r="S259" s="350">
        <f t="shared" si="13"/>
        <v>7551.0006000000003</v>
      </c>
      <c r="T259" s="350">
        <f t="shared" si="14"/>
        <v>0</v>
      </c>
    </row>
    <row r="260" spans="1:20" s="237" customFormat="1" ht="60">
      <c r="A260" s="251" t="s">
        <v>406</v>
      </c>
      <c r="B260" s="361">
        <v>353</v>
      </c>
      <c r="C260" s="251" t="s">
        <v>410</v>
      </c>
      <c r="D260" s="251" t="s">
        <v>513</v>
      </c>
      <c r="E260" s="361">
        <v>3530106</v>
      </c>
      <c r="F260" s="361">
        <v>14694</v>
      </c>
      <c r="G260" s="253">
        <v>42369</v>
      </c>
      <c r="H260" s="268">
        <v>15</v>
      </c>
      <c r="I260" s="251" t="s">
        <v>409</v>
      </c>
      <c r="J260" s="251" t="s">
        <v>529</v>
      </c>
      <c r="K260" s="269">
        <v>42218.828200000004</v>
      </c>
      <c r="L260" s="270" t="s">
        <v>515</v>
      </c>
      <c r="M260" s="362"/>
      <c r="N260" s="265">
        <v>1</v>
      </c>
      <c r="O260" s="265"/>
      <c r="P260" s="265"/>
      <c r="Q260" s="265"/>
      <c r="R260" s="349"/>
      <c r="S260" s="350">
        <f t="shared" si="13"/>
        <v>42218.828200000004</v>
      </c>
      <c r="T260" s="350">
        <f t="shared" si="14"/>
        <v>0</v>
      </c>
    </row>
    <row r="261" spans="1:20" s="244" customFormat="1" ht="60">
      <c r="A261" s="251" t="s">
        <v>406</v>
      </c>
      <c r="B261" s="361">
        <v>353</v>
      </c>
      <c r="C261" s="251" t="s">
        <v>410</v>
      </c>
      <c r="D261" s="251" t="s">
        <v>513</v>
      </c>
      <c r="E261" s="361">
        <v>3530106</v>
      </c>
      <c r="F261" s="361">
        <v>14693</v>
      </c>
      <c r="G261" s="253">
        <v>42369</v>
      </c>
      <c r="H261" s="268">
        <v>42</v>
      </c>
      <c r="I261" s="251" t="s">
        <v>409</v>
      </c>
      <c r="J261" s="251" t="s">
        <v>530</v>
      </c>
      <c r="K261" s="269">
        <v>6070.9344000000001</v>
      </c>
      <c r="L261" s="270" t="s">
        <v>515</v>
      </c>
      <c r="M261" s="362"/>
      <c r="N261" s="265">
        <v>1</v>
      </c>
      <c r="O261" s="265"/>
      <c r="P261" s="265"/>
      <c r="Q261" s="265"/>
      <c r="R261" s="349"/>
      <c r="S261" s="350">
        <f t="shared" si="13"/>
        <v>6070.9344000000001</v>
      </c>
      <c r="T261" s="350">
        <f t="shared" si="14"/>
        <v>0</v>
      </c>
    </row>
    <row r="262" spans="1:20" s="364" customFormat="1" ht="60">
      <c r="A262" s="251" t="s">
        <v>406</v>
      </c>
      <c r="B262" s="361">
        <v>353</v>
      </c>
      <c r="C262" s="251" t="s">
        <v>410</v>
      </c>
      <c r="D262" s="251" t="s">
        <v>513</v>
      </c>
      <c r="E262" s="361">
        <v>3530106</v>
      </c>
      <c r="F262" s="361">
        <v>14692</v>
      </c>
      <c r="G262" s="253">
        <v>42369</v>
      </c>
      <c r="H262" s="268">
        <v>24</v>
      </c>
      <c r="I262" s="251" t="s">
        <v>409</v>
      </c>
      <c r="J262" s="251" t="s">
        <v>531</v>
      </c>
      <c r="K262" s="269">
        <v>5537.9344000000001</v>
      </c>
      <c r="L262" s="270" t="s">
        <v>515</v>
      </c>
      <c r="M262" s="362"/>
      <c r="N262" s="265">
        <v>1</v>
      </c>
      <c r="O262" s="265"/>
      <c r="P262" s="265"/>
      <c r="Q262" s="265"/>
      <c r="R262" s="349"/>
      <c r="S262" s="350">
        <f t="shared" si="13"/>
        <v>5537.9344000000001</v>
      </c>
      <c r="T262" s="350">
        <f t="shared" si="14"/>
        <v>0</v>
      </c>
    </row>
    <row r="263" spans="1:20" s="225" customFormat="1" ht="45.75" customHeight="1">
      <c r="A263" s="251" t="s">
        <v>406</v>
      </c>
      <c r="B263" s="361">
        <v>353</v>
      </c>
      <c r="C263" s="251" t="s">
        <v>410</v>
      </c>
      <c r="D263" s="251" t="s">
        <v>513</v>
      </c>
      <c r="E263" s="361">
        <v>3530106</v>
      </c>
      <c r="F263" s="361">
        <v>14691</v>
      </c>
      <c r="G263" s="253">
        <v>42369</v>
      </c>
      <c r="H263" s="268">
        <v>6</v>
      </c>
      <c r="I263" s="251" t="s">
        <v>409</v>
      </c>
      <c r="J263" s="251" t="s">
        <v>532</v>
      </c>
      <c r="K263" s="269">
        <v>1909.3495</v>
      </c>
      <c r="L263" s="270" t="s">
        <v>515</v>
      </c>
      <c r="M263" s="362"/>
      <c r="N263" s="265">
        <v>1</v>
      </c>
      <c r="O263" s="265"/>
      <c r="P263" s="265"/>
      <c r="Q263" s="265"/>
      <c r="R263" s="349"/>
      <c r="S263" s="350">
        <f t="shared" si="13"/>
        <v>1909.3495</v>
      </c>
      <c r="T263" s="350">
        <f t="shared" si="14"/>
        <v>0</v>
      </c>
    </row>
    <row r="264" spans="1:20" ht="60">
      <c r="A264" s="251" t="s">
        <v>406</v>
      </c>
      <c r="B264" s="361">
        <v>353</v>
      </c>
      <c r="C264" s="251" t="s">
        <v>410</v>
      </c>
      <c r="D264" s="251" t="s">
        <v>513</v>
      </c>
      <c r="E264" s="361">
        <v>3530106</v>
      </c>
      <c r="F264" s="361">
        <v>14688</v>
      </c>
      <c r="G264" s="253">
        <v>42369</v>
      </c>
      <c r="H264" s="268">
        <v>1</v>
      </c>
      <c r="I264" s="251" t="s">
        <v>409</v>
      </c>
      <c r="J264" s="251" t="s">
        <v>533</v>
      </c>
      <c r="K264" s="269">
        <v>13994.0039</v>
      </c>
      <c r="L264" s="270" t="s">
        <v>515</v>
      </c>
      <c r="M264" s="362"/>
      <c r="N264" s="265">
        <v>1</v>
      </c>
      <c r="O264" s="265"/>
      <c r="P264" s="265"/>
      <c r="Q264" s="265"/>
      <c r="R264" s="349"/>
      <c r="S264" s="350">
        <f t="shared" si="13"/>
        <v>13994.0039</v>
      </c>
      <c r="T264" s="350">
        <f t="shared" si="14"/>
        <v>0</v>
      </c>
    </row>
    <row r="265" spans="1:20" ht="60">
      <c r="A265" s="251" t="s">
        <v>406</v>
      </c>
      <c r="B265" s="361">
        <v>353</v>
      </c>
      <c r="C265" s="251" t="s">
        <v>410</v>
      </c>
      <c r="D265" s="251" t="s">
        <v>513</v>
      </c>
      <c r="E265" s="361">
        <v>3530106</v>
      </c>
      <c r="F265" s="361">
        <v>14687</v>
      </c>
      <c r="G265" s="253">
        <v>42369</v>
      </c>
      <c r="H265" s="268">
        <v>570</v>
      </c>
      <c r="I265" s="251" t="s">
        <v>409</v>
      </c>
      <c r="J265" s="251" t="s">
        <v>534</v>
      </c>
      <c r="K265" s="269">
        <v>18007.3344</v>
      </c>
      <c r="L265" s="270" t="s">
        <v>515</v>
      </c>
      <c r="M265" s="362"/>
      <c r="N265" s="265">
        <v>1</v>
      </c>
      <c r="O265" s="265"/>
      <c r="P265" s="265"/>
      <c r="Q265" s="265"/>
      <c r="R265" s="349"/>
      <c r="S265" s="350">
        <f t="shared" si="13"/>
        <v>18007.3344</v>
      </c>
      <c r="T265" s="350">
        <f t="shared" si="14"/>
        <v>0</v>
      </c>
    </row>
    <row r="266" spans="1:20" ht="60">
      <c r="A266" s="251" t="s">
        <v>406</v>
      </c>
      <c r="B266" s="361">
        <v>353</v>
      </c>
      <c r="C266" s="251" t="s">
        <v>410</v>
      </c>
      <c r="D266" s="251" t="s">
        <v>513</v>
      </c>
      <c r="E266" s="361">
        <v>3530106</v>
      </c>
      <c r="F266" s="361">
        <v>14686</v>
      </c>
      <c r="G266" s="253">
        <v>42369</v>
      </c>
      <c r="H266" s="268">
        <v>1</v>
      </c>
      <c r="I266" s="251" t="s">
        <v>409</v>
      </c>
      <c r="J266" s="251" t="s">
        <v>535</v>
      </c>
      <c r="K266" s="269">
        <v>7158.6840000000002</v>
      </c>
      <c r="L266" s="270" t="s">
        <v>515</v>
      </c>
      <c r="M266" s="362"/>
      <c r="N266" s="265">
        <v>1</v>
      </c>
      <c r="O266" s="265"/>
      <c r="P266" s="265"/>
      <c r="Q266" s="265"/>
      <c r="R266" s="349"/>
      <c r="S266" s="350">
        <f t="shared" si="13"/>
        <v>7158.6840000000002</v>
      </c>
      <c r="T266" s="350">
        <f t="shared" si="14"/>
        <v>0</v>
      </c>
    </row>
    <row r="267" spans="1:20" ht="60">
      <c r="A267" s="251" t="s">
        <v>406</v>
      </c>
      <c r="B267" s="361">
        <v>353</v>
      </c>
      <c r="C267" s="251" t="s">
        <v>410</v>
      </c>
      <c r="D267" s="251" t="s">
        <v>513</v>
      </c>
      <c r="E267" s="361">
        <v>3530106</v>
      </c>
      <c r="F267" s="361">
        <v>14685</v>
      </c>
      <c r="G267" s="253">
        <v>42369</v>
      </c>
      <c r="H267" s="268">
        <v>2</v>
      </c>
      <c r="I267" s="251" t="s">
        <v>409</v>
      </c>
      <c r="J267" s="251" t="s">
        <v>536</v>
      </c>
      <c r="K267" s="269">
        <v>14321.6227</v>
      </c>
      <c r="L267" s="270" t="s">
        <v>515</v>
      </c>
      <c r="M267" s="362"/>
      <c r="N267" s="265">
        <v>1</v>
      </c>
      <c r="O267" s="265"/>
      <c r="P267" s="265"/>
      <c r="Q267" s="265"/>
      <c r="R267" s="349"/>
      <c r="S267" s="350">
        <f t="shared" si="13"/>
        <v>14321.6227</v>
      </c>
      <c r="T267" s="350">
        <f t="shared" si="14"/>
        <v>0</v>
      </c>
    </row>
    <row r="268" spans="1:20" ht="60">
      <c r="A268" s="251" t="s">
        <v>406</v>
      </c>
      <c r="B268" s="361">
        <v>353</v>
      </c>
      <c r="C268" s="251" t="s">
        <v>410</v>
      </c>
      <c r="D268" s="251" t="s">
        <v>513</v>
      </c>
      <c r="E268" s="361">
        <v>3530106</v>
      </c>
      <c r="F268" s="361">
        <v>14684</v>
      </c>
      <c r="G268" s="253">
        <v>42369</v>
      </c>
      <c r="H268" s="268">
        <v>3</v>
      </c>
      <c r="I268" s="251" t="s">
        <v>409</v>
      </c>
      <c r="J268" s="251" t="s">
        <v>537</v>
      </c>
      <c r="K268" s="269">
        <v>16676.6489</v>
      </c>
      <c r="L268" s="270" t="s">
        <v>515</v>
      </c>
      <c r="M268" s="362"/>
      <c r="N268" s="265">
        <v>1</v>
      </c>
      <c r="O268" s="265"/>
      <c r="P268" s="265"/>
      <c r="Q268" s="265"/>
      <c r="R268" s="349"/>
      <c r="S268" s="350">
        <f t="shared" si="13"/>
        <v>16676.6489</v>
      </c>
      <c r="T268" s="350">
        <f t="shared" si="14"/>
        <v>0</v>
      </c>
    </row>
    <row r="269" spans="1:20" ht="60">
      <c r="A269" s="251" t="s">
        <v>406</v>
      </c>
      <c r="B269" s="361">
        <v>353</v>
      </c>
      <c r="C269" s="251" t="s">
        <v>410</v>
      </c>
      <c r="D269" s="251" t="s">
        <v>513</v>
      </c>
      <c r="E269" s="361">
        <v>3530106</v>
      </c>
      <c r="F269" s="361">
        <v>14683</v>
      </c>
      <c r="G269" s="253">
        <v>42369</v>
      </c>
      <c r="H269" s="268">
        <v>2</v>
      </c>
      <c r="I269" s="251" t="s">
        <v>409</v>
      </c>
      <c r="J269" s="251" t="s">
        <v>538</v>
      </c>
      <c r="K269" s="269">
        <v>15410.848900000001</v>
      </c>
      <c r="L269" s="270" t="s">
        <v>515</v>
      </c>
      <c r="M269" s="362"/>
      <c r="N269" s="265">
        <v>1</v>
      </c>
      <c r="O269" s="265"/>
      <c r="P269" s="265"/>
      <c r="Q269" s="265"/>
      <c r="R269" s="349"/>
      <c r="S269" s="350">
        <f t="shared" si="13"/>
        <v>15410.848900000001</v>
      </c>
      <c r="T269" s="350">
        <f t="shared" si="14"/>
        <v>0</v>
      </c>
    </row>
    <row r="270" spans="1:20" ht="60">
      <c r="A270" s="251" t="s">
        <v>406</v>
      </c>
      <c r="B270" s="361">
        <v>353</v>
      </c>
      <c r="C270" s="251" t="s">
        <v>410</v>
      </c>
      <c r="D270" s="251" t="s">
        <v>513</v>
      </c>
      <c r="E270" s="361">
        <v>3530106</v>
      </c>
      <c r="F270" s="361">
        <v>14682</v>
      </c>
      <c r="G270" s="253">
        <v>42369</v>
      </c>
      <c r="H270" s="268">
        <v>2</v>
      </c>
      <c r="I270" s="251" t="s">
        <v>409</v>
      </c>
      <c r="J270" s="251" t="s">
        <v>539</v>
      </c>
      <c r="K270" s="269">
        <v>13287.7088</v>
      </c>
      <c r="L270" s="270" t="s">
        <v>515</v>
      </c>
      <c r="M270" s="362"/>
      <c r="N270" s="265">
        <v>1</v>
      </c>
      <c r="O270" s="265"/>
      <c r="P270" s="265"/>
      <c r="Q270" s="265"/>
      <c r="R270" s="349"/>
      <c r="S270" s="350">
        <f t="shared" si="13"/>
        <v>13287.7088</v>
      </c>
      <c r="T270" s="350">
        <f t="shared" si="14"/>
        <v>0</v>
      </c>
    </row>
    <row r="271" spans="1:20" ht="60">
      <c r="A271" s="251" t="s">
        <v>406</v>
      </c>
      <c r="B271" s="361">
        <v>353</v>
      </c>
      <c r="C271" s="251" t="s">
        <v>410</v>
      </c>
      <c r="D271" s="251" t="s">
        <v>513</v>
      </c>
      <c r="E271" s="361">
        <v>3530106</v>
      </c>
      <c r="F271" s="361">
        <v>14681</v>
      </c>
      <c r="G271" s="253">
        <v>42369</v>
      </c>
      <c r="H271" s="268">
        <v>1</v>
      </c>
      <c r="I271" s="251" t="s">
        <v>409</v>
      </c>
      <c r="J271" s="251" t="s">
        <v>540</v>
      </c>
      <c r="K271" s="269">
        <v>4286.7007999999996</v>
      </c>
      <c r="L271" s="270" t="s">
        <v>515</v>
      </c>
      <c r="M271" s="362"/>
      <c r="N271" s="265">
        <v>1</v>
      </c>
      <c r="O271" s="265"/>
      <c r="P271" s="265"/>
      <c r="Q271" s="265"/>
      <c r="R271" s="349"/>
      <c r="S271" s="350">
        <f t="shared" si="13"/>
        <v>4286.7007999999996</v>
      </c>
      <c r="T271" s="350">
        <f t="shared" si="14"/>
        <v>0</v>
      </c>
    </row>
    <row r="272" spans="1:20" ht="60">
      <c r="A272" s="251" t="s">
        <v>406</v>
      </c>
      <c r="B272" s="361">
        <v>353</v>
      </c>
      <c r="C272" s="251" t="s">
        <v>410</v>
      </c>
      <c r="D272" s="251" t="s">
        <v>513</v>
      </c>
      <c r="E272" s="361">
        <v>3530106</v>
      </c>
      <c r="F272" s="361">
        <v>14680</v>
      </c>
      <c r="G272" s="253">
        <v>42369</v>
      </c>
      <c r="H272" s="268">
        <v>400</v>
      </c>
      <c r="I272" s="251" t="s">
        <v>409</v>
      </c>
      <c r="J272" s="251" t="s">
        <v>541</v>
      </c>
      <c r="K272" s="269">
        <v>6160.9357</v>
      </c>
      <c r="L272" s="270" t="s">
        <v>515</v>
      </c>
      <c r="M272" s="362"/>
      <c r="N272" s="265">
        <v>1</v>
      </c>
      <c r="O272" s="265"/>
      <c r="P272" s="265"/>
      <c r="Q272" s="265"/>
      <c r="R272" s="349"/>
      <c r="S272" s="350">
        <f t="shared" si="13"/>
        <v>6160.9357</v>
      </c>
      <c r="T272" s="350">
        <f t="shared" si="14"/>
        <v>0</v>
      </c>
    </row>
    <row r="273" spans="1:20" ht="60">
      <c r="A273" s="251" t="s">
        <v>406</v>
      </c>
      <c r="B273" s="361">
        <v>353</v>
      </c>
      <c r="C273" s="251" t="s">
        <v>410</v>
      </c>
      <c r="D273" s="251" t="s">
        <v>513</v>
      </c>
      <c r="E273" s="361">
        <v>3530106</v>
      </c>
      <c r="F273" s="361">
        <v>14679</v>
      </c>
      <c r="G273" s="253">
        <v>42369</v>
      </c>
      <c r="H273" s="268">
        <v>60</v>
      </c>
      <c r="I273" s="251" t="s">
        <v>409</v>
      </c>
      <c r="J273" s="251" t="s">
        <v>542</v>
      </c>
      <c r="K273" s="269">
        <v>1180.7041999999999</v>
      </c>
      <c r="L273" s="270" t="s">
        <v>515</v>
      </c>
      <c r="M273" s="362"/>
      <c r="N273" s="265">
        <v>1</v>
      </c>
      <c r="O273" s="265"/>
      <c r="P273" s="265"/>
      <c r="Q273" s="265"/>
      <c r="R273" s="349"/>
      <c r="S273" s="350">
        <f t="shared" si="13"/>
        <v>1180.7041999999999</v>
      </c>
      <c r="T273" s="350">
        <f t="shared" si="14"/>
        <v>0</v>
      </c>
    </row>
    <row r="274" spans="1:20" ht="60">
      <c r="A274" s="251" t="s">
        <v>406</v>
      </c>
      <c r="B274" s="361">
        <v>353</v>
      </c>
      <c r="C274" s="251" t="s">
        <v>410</v>
      </c>
      <c r="D274" s="251" t="s">
        <v>513</v>
      </c>
      <c r="E274" s="361">
        <v>3530106</v>
      </c>
      <c r="F274" s="361">
        <v>14678</v>
      </c>
      <c r="G274" s="253">
        <v>42369</v>
      </c>
      <c r="H274" s="268">
        <v>3</v>
      </c>
      <c r="I274" s="251" t="s">
        <v>409</v>
      </c>
      <c r="J274" s="251" t="s">
        <v>543</v>
      </c>
      <c r="K274" s="269">
        <v>7218.2510000000002</v>
      </c>
      <c r="L274" s="270" t="s">
        <v>515</v>
      </c>
      <c r="M274" s="362"/>
      <c r="N274" s="265">
        <v>1</v>
      </c>
      <c r="O274" s="265"/>
      <c r="P274" s="265"/>
      <c r="Q274" s="265"/>
      <c r="R274" s="349"/>
      <c r="S274" s="350">
        <f t="shared" si="13"/>
        <v>7218.2510000000002</v>
      </c>
      <c r="T274" s="350">
        <f t="shared" si="14"/>
        <v>0</v>
      </c>
    </row>
    <row r="275" spans="1:20" ht="60">
      <c r="A275" s="251" t="s">
        <v>406</v>
      </c>
      <c r="B275" s="361">
        <v>353</v>
      </c>
      <c r="C275" s="251" t="s">
        <v>410</v>
      </c>
      <c r="D275" s="251" t="s">
        <v>513</v>
      </c>
      <c r="E275" s="361">
        <v>3530106</v>
      </c>
      <c r="F275" s="361">
        <v>14677</v>
      </c>
      <c r="G275" s="253">
        <v>42369</v>
      </c>
      <c r="H275" s="268">
        <v>2</v>
      </c>
      <c r="I275" s="251" t="s">
        <v>409</v>
      </c>
      <c r="J275" s="251" t="s">
        <v>544</v>
      </c>
      <c r="K275" s="269">
        <v>157792.6165</v>
      </c>
      <c r="L275" s="270" t="s">
        <v>515</v>
      </c>
      <c r="M275" s="362"/>
      <c r="N275" s="265">
        <v>1</v>
      </c>
      <c r="O275" s="265"/>
      <c r="P275" s="265"/>
      <c r="Q275" s="265"/>
      <c r="R275" s="349"/>
      <c r="S275" s="350">
        <f t="shared" si="13"/>
        <v>157792.6165</v>
      </c>
      <c r="T275" s="350">
        <f t="shared" si="14"/>
        <v>0</v>
      </c>
    </row>
    <row r="276" spans="1:20" ht="60">
      <c r="A276" s="251" t="s">
        <v>406</v>
      </c>
      <c r="B276" s="361">
        <v>353</v>
      </c>
      <c r="C276" s="251" t="s">
        <v>410</v>
      </c>
      <c r="D276" s="251" t="s">
        <v>513</v>
      </c>
      <c r="E276" s="361">
        <v>3530106</v>
      </c>
      <c r="F276" s="361">
        <v>14676</v>
      </c>
      <c r="G276" s="253">
        <v>42369</v>
      </c>
      <c r="H276" s="268">
        <v>1</v>
      </c>
      <c r="I276" s="251" t="s">
        <v>409</v>
      </c>
      <c r="J276" s="251" t="s">
        <v>545</v>
      </c>
      <c r="K276" s="269">
        <v>80413.401100000003</v>
      </c>
      <c r="L276" s="270" t="s">
        <v>515</v>
      </c>
      <c r="M276" s="362"/>
      <c r="N276" s="265">
        <v>1</v>
      </c>
      <c r="O276" s="265"/>
      <c r="P276" s="265"/>
      <c r="Q276" s="265"/>
      <c r="R276" s="349"/>
      <c r="S276" s="350">
        <f t="shared" si="13"/>
        <v>80413.401100000003</v>
      </c>
      <c r="T276" s="350">
        <f t="shared" si="14"/>
        <v>0</v>
      </c>
    </row>
    <row r="277" spans="1:20" ht="45">
      <c r="A277" s="251" t="s">
        <v>406</v>
      </c>
      <c r="B277" s="361">
        <v>353</v>
      </c>
      <c r="C277" s="251" t="s">
        <v>410</v>
      </c>
      <c r="D277" s="251" t="s">
        <v>879</v>
      </c>
      <c r="E277" s="361">
        <v>3530020</v>
      </c>
      <c r="F277" s="361">
        <v>14500</v>
      </c>
      <c r="G277" s="253">
        <v>42369</v>
      </c>
      <c r="H277" s="268">
        <v>1</v>
      </c>
      <c r="I277" s="251" t="s">
        <v>409</v>
      </c>
      <c r="J277" s="251" t="s">
        <v>880</v>
      </c>
      <c r="K277" s="269">
        <v>1535.92</v>
      </c>
      <c r="L277" s="270" t="s">
        <v>881</v>
      </c>
      <c r="M277" s="362" t="s">
        <v>876</v>
      </c>
      <c r="N277" s="265"/>
      <c r="O277" s="265"/>
      <c r="P277" s="265"/>
      <c r="Q277" s="265"/>
      <c r="R277" s="349"/>
      <c r="S277" s="350">
        <f t="shared" si="13"/>
        <v>0</v>
      </c>
      <c r="T277" s="350">
        <f t="shared" si="14"/>
        <v>0</v>
      </c>
    </row>
    <row r="278" spans="1:20" ht="60">
      <c r="A278" s="251" t="s">
        <v>406</v>
      </c>
      <c r="B278" s="361">
        <v>353</v>
      </c>
      <c r="C278" s="251" t="s">
        <v>410</v>
      </c>
      <c r="D278" s="251" t="s">
        <v>473</v>
      </c>
      <c r="E278" s="361">
        <v>3530100</v>
      </c>
      <c r="F278" s="361">
        <v>14499</v>
      </c>
      <c r="G278" s="253">
        <v>42369</v>
      </c>
      <c r="H278" s="268">
        <v>1</v>
      </c>
      <c r="I278" s="251" t="s">
        <v>409</v>
      </c>
      <c r="J278" s="251" t="s">
        <v>973</v>
      </c>
      <c r="K278" s="269">
        <v>2757.07</v>
      </c>
      <c r="L278" s="270" t="s">
        <v>974</v>
      </c>
      <c r="M278" s="362" t="s">
        <v>876</v>
      </c>
      <c r="N278" s="265"/>
      <c r="O278" s="265"/>
      <c r="P278" s="265"/>
      <c r="Q278" s="265"/>
      <c r="R278" s="349"/>
      <c r="S278" s="350">
        <f t="shared" si="13"/>
        <v>0</v>
      </c>
      <c r="T278" s="350">
        <f t="shared" si="14"/>
        <v>0</v>
      </c>
    </row>
    <row r="279" spans="1:20" ht="30">
      <c r="A279" s="251" t="s">
        <v>406</v>
      </c>
      <c r="B279" s="361">
        <v>355</v>
      </c>
      <c r="C279" s="251" t="s">
        <v>416</v>
      </c>
      <c r="D279" s="251" t="s">
        <v>903</v>
      </c>
      <c r="E279" s="361">
        <v>3550500</v>
      </c>
      <c r="F279" s="361">
        <v>14713</v>
      </c>
      <c r="G279" s="253">
        <v>42369</v>
      </c>
      <c r="H279" s="268">
        <v>1</v>
      </c>
      <c r="I279" s="251" t="s">
        <v>409</v>
      </c>
      <c r="J279" s="251" t="s">
        <v>975</v>
      </c>
      <c r="K279" s="269">
        <v>20456.41</v>
      </c>
      <c r="L279" s="270" t="s">
        <v>976</v>
      </c>
      <c r="M279" s="362" t="s">
        <v>876</v>
      </c>
      <c r="N279" s="265"/>
      <c r="O279" s="265"/>
      <c r="P279" s="265"/>
      <c r="Q279" s="265"/>
      <c r="R279" s="349"/>
      <c r="S279" s="350">
        <f t="shared" si="13"/>
        <v>0</v>
      </c>
      <c r="T279" s="350">
        <f t="shared" si="14"/>
        <v>0</v>
      </c>
    </row>
    <row r="280" spans="1:20">
      <c r="A280" s="251" t="s">
        <v>406</v>
      </c>
      <c r="B280" s="361">
        <v>355</v>
      </c>
      <c r="C280" s="251" t="s">
        <v>416</v>
      </c>
      <c r="D280" s="251" t="s">
        <v>903</v>
      </c>
      <c r="E280" s="361">
        <v>3550500</v>
      </c>
      <c r="F280" s="361">
        <v>14712</v>
      </c>
      <c r="G280" s="253">
        <v>42369</v>
      </c>
      <c r="H280" s="268">
        <v>2</v>
      </c>
      <c r="I280" s="251" t="s">
        <v>409</v>
      </c>
      <c r="J280" s="251" t="s">
        <v>977</v>
      </c>
      <c r="K280" s="269">
        <v>14434.06</v>
      </c>
      <c r="L280" s="270" t="s">
        <v>978</v>
      </c>
      <c r="M280" s="362" t="s">
        <v>876</v>
      </c>
      <c r="N280" s="265"/>
      <c r="O280" s="265"/>
      <c r="P280" s="265"/>
      <c r="Q280" s="265"/>
      <c r="R280" s="349"/>
      <c r="S280" s="350">
        <f t="shared" si="13"/>
        <v>0</v>
      </c>
      <c r="T280" s="350">
        <f t="shared" si="14"/>
        <v>0</v>
      </c>
    </row>
    <row r="281" spans="1:20" ht="30">
      <c r="A281" s="251" t="s">
        <v>406</v>
      </c>
      <c r="B281" s="361">
        <v>355</v>
      </c>
      <c r="C281" s="251" t="s">
        <v>416</v>
      </c>
      <c r="D281" s="251" t="s">
        <v>419</v>
      </c>
      <c r="E281" s="361">
        <v>3550007</v>
      </c>
      <c r="F281" s="361">
        <v>14696</v>
      </c>
      <c r="G281" s="253">
        <v>42369</v>
      </c>
      <c r="H281" s="268">
        <v>1</v>
      </c>
      <c r="I281" s="251" t="s">
        <v>409</v>
      </c>
      <c r="J281" s="251" t="s">
        <v>979</v>
      </c>
      <c r="K281" s="269">
        <v>3228.9497000000001</v>
      </c>
      <c r="L281" s="270" t="s">
        <v>515</v>
      </c>
      <c r="M281" s="362"/>
      <c r="N281" s="265"/>
      <c r="O281" s="326">
        <f>200.79/482.97</f>
        <v>0.41574010808124723</v>
      </c>
      <c r="P281" s="321"/>
      <c r="Q281" s="321"/>
      <c r="R281" s="322" t="s">
        <v>769</v>
      </c>
      <c r="S281" s="350">
        <f t="shared" si="13"/>
        <v>0</v>
      </c>
      <c r="T281" s="350">
        <f t="shared" si="14"/>
        <v>1342.4038972669109</v>
      </c>
    </row>
    <row r="282" spans="1:20" ht="30">
      <c r="A282" s="251" t="s">
        <v>406</v>
      </c>
      <c r="B282" s="361">
        <v>355</v>
      </c>
      <c r="C282" s="251" t="s">
        <v>416</v>
      </c>
      <c r="D282" s="251" t="s">
        <v>921</v>
      </c>
      <c r="E282" s="361">
        <v>3550003</v>
      </c>
      <c r="F282" s="361">
        <v>14670</v>
      </c>
      <c r="G282" s="253">
        <v>42369</v>
      </c>
      <c r="H282" s="268">
        <v>6</v>
      </c>
      <c r="I282" s="251" t="s">
        <v>409</v>
      </c>
      <c r="J282" s="251" t="s">
        <v>980</v>
      </c>
      <c r="K282" s="269">
        <v>8818.3667000000005</v>
      </c>
      <c r="L282" s="270" t="s">
        <v>511</v>
      </c>
      <c r="M282" s="362"/>
      <c r="N282" s="265"/>
      <c r="O282" s="326">
        <f t="shared" ref="O282:O290" si="15">200.79/482.97</f>
        <v>0.41574010808124723</v>
      </c>
      <c r="P282" s="321"/>
      <c r="Q282" s="321"/>
      <c r="R282" s="322" t="s">
        <v>769</v>
      </c>
      <c r="S282" s="350">
        <f t="shared" si="13"/>
        <v>0</v>
      </c>
      <c r="T282" s="350">
        <f t="shared" si="14"/>
        <v>3666.1487249580719</v>
      </c>
    </row>
    <row r="283" spans="1:20" ht="30">
      <c r="A283" s="251" t="s">
        <v>406</v>
      </c>
      <c r="B283" s="361">
        <v>355</v>
      </c>
      <c r="C283" s="251" t="s">
        <v>416</v>
      </c>
      <c r="D283" s="251" t="s">
        <v>465</v>
      </c>
      <c r="E283" s="361">
        <v>3550012</v>
      </c>
      <c r="F283" s="361">
        <v>14669</v>
      </c>
      <c r="G283" s="253">
        <v>42369</v>
      </c>
      <c r="H283" s="268">
        <v>1</v>
      </c>
      <c r="I283" s="251" t="s">
        <v>409</v>
      </c>
      <c r="J283" s="251" t="s">
        <v>981</v>
      </c>
      <c r="K283" s="269">
        <v>7292.5227999999997</v>
      </c>
      <c r="L283" s="270" t="s">
        <v>511</v>
      </c>
      <c r="M283" s="362"/>
      <c r="N283" s="265">
        <v>1</v>
      </c>
      <c r="O283" s="326"/>
      <c r="P283" s="321"/>
      <c r="Q283" s="321"/>
      <c r="R283" s="365" t="s">
        <v>982</v>
      </c>
      <c r="S283" s="350">
        <f t="shared" si="13"/>
        <v>7292.5227999999997</v>
      </c>
      <c r="T283" s="350">
        <f t="shared" si="14"/>
        <v>0</v>
      </c>
    </row>
    <row r="284" spans="1:20" ht="30">
      <c r="A284" s="251" t="s">
        <v>406</v>
      </c>
      <c r="B284" s="361">
        <v>355</v>
      </c>
      <c r="C284" s="251" t="s">
        <v>416</v>
      </c>
      <c r="D284" s="251" t="s">
        <v>459</v>
      </c>
      <c r="E284" s="361">
        <v>3550011</v>
      </c>
      <c r="F284" s="361">
        <v>14668</v>
      </c>
      <c r="G284" s="253">
        <v>42369</v>
      </c>
      <c r="H284" s="271">
        <v>2</v>
      </c>
      <c r="I284" s="251" t="s">
        <v>409</v>
      </c>
      <c r="J284" s="251" t="s">
        <v>983</v>
      </c>
      <c r="K284" s="269">
        <v>12240.943600000001</v>
      </c>
      <c r="L284" s="270" t="s">
        <v>511</v>
      </c>
      <c r="M284" s="362"/>
      <c r="N284" s="265"/>
      <c r="O284" s="326">
        <f t="shared" si="15"/>
        <v>0.41574010808124723</v>
      </c>
      <c r="P284" s="321"/>
      <c r="Q284" s="321"/>
      <c r="R284" s="322" t="s">
        <v>769</v>
      </c>
      <c r="S284" s="350">
        <f t="shared" si="13"/>
        <v>0</v>
      </c>
      <c r="T284" s="350">
        <f t="shared" si="14"/>
        <v>5089.0512152804522</v>
      </c>
    </row>
    <row r="285" spans="1:20" ht="30">
      <c r="A285" s="251" t="s">
        <v>406</v>
      </c>
      <c r="B285" s="361">
        <v>355</v>
      </c>
      <c r="C285" s="251" t="s">
        <v>416</v>
      </c>
      <c r="D285" s="251" t="s">
        <v>438</v>
      </c>
      <c r="E285" s="361">
        <v>3550010</v>
      </c>
      <c r="F285" s="361">
        <v>14667</v>
      </c>
      <c r="G285" s="253">
        <v>42369</v>
      </c>
      <c r="H285" s="268">
        <v>3</v>
      </c>
      <c r="I285" s="251" t="s">
        <v>409</v>
      </c>
      <c r="J285" s="251" t="s">
        <v>984</v>
      </c>
      <c r="K285" s="269">
        <v>17003.5962</v>
      </c>
      <c r="L285" s="270" t="s">
        <v>511</v>
      </c>
      <c r="M285" s="362"/>
      <c r="N285" s="265"/>
      <c r="O285" s="326">
        <f t="shared" si="15"/>
        <v>0.41574010808124723</v>
      </c>
      <c r="P285" s="321"/>
      <c r="Q285" s="321"/>
      <c r="R285" s="322" t="s">
        <v>769</v>
      </c>
      <c r="S285" s="350">
        <f t="shared" si="13"/>
        <v>0</v>
      </c>
      <c r="T285" s="350">
        <f t="shared" si="14"/>
        <v>7069.0769219578842</v>
      </c>
    </row>
    <row r="286" spans="1:20" ht="30">
      <c r="A286" s="251" t="s">
        <v>406</v>
      </c>
      <c r="B286" s="361">
        <v>355</v>
      </c>
      <c r="C286" s="251" t="s">
        <v>416</v>
      </c>
      <c r="D286" s="251" t="s">
        <v>421</v>
      </c>
      <c r="E286" s="361">
        <v>3550009</v>
      </c>
      <c r="F286" s="361">
        <v>14666</v>
      </c>
      <c r="G286" s="253">
        <v>42369</v>
      </c>
      <c r="H286" s="268">
        <v>1</v>
      </c>
      <c r="I286" s="251" t="s">
        <v>409</v>
      </c>
      <c r="J286" s="251" t="s">
        <v>985</v>
      </c>
      <c r="K286" s="269">
        <v>-5421.2003999999997</v>
      </c>
      <c r="L286" s="270" t="s">
        <v>511</v>
      </c>
      <c r="M286" s="362"/>
      <c r="N286" s="265"/>
      <c r="O286" s="326">
        <f t="shared" si="15"/>
        <v>0.41574010808124723</v>
      </c>
      <c r="P286" s="321"/>
      <c r="Q286" s="321"/>
      <c r="R286" s="322" t="s">
        <v>769</v>
      </c>
      <c r="S286" s="350">
        <f t="shared" si="13"/>
        <v>0</v>
      </c>
      <c r="T286" s="350">
        <f t="shared" si="14"/>
        <v>-2253.8104402261006</v>
      </c>
    </row>
    <row r="287" spans="1:20" ht="30">
      <c r="A287" s="251" t="s">
        <v>406</v>
      </c>
      <c r="B287" s="361">
        <v>355</v>
      </c>
      <c r="C287" s="251" t="s">
        <v>416</v>
      </c>
      <c r="D287" s="251" t="s">
        <v>421</v>
      </c>
      <c r="E287" s="361">
        <v>3550009</v>
      </c>
      <c r="F287" s="361">
        <v>14665</v>
      </c>
      <c r="G287" s="253">
        <v>42369</v>
      </c>
      <c r="H287" s="268">
        <v>1</v>
      </c>
      <c r="I287" s="251" t="s">
        <v>409</v>
      </c>
      <c r="J287" s="251" t="s">
        <v>986</v>
      </c>
      <c r="K287" s="269">
        <v>4910.0837000000001</v>
      </c>
      <c r="L287" s="270" t="s">
        <v>511</v>
      </c>
      <c r="M287" s="362"/>
      <c r="N287" s="265"/>
      <c r="O287" s="326">
        <f t="shared" si="15"/>
        <v>0.41574010808124723</v>
      </c>
      <c r="P287" s="321"/>
      <c r="Q287" s="321"/>
      <c r="R287" s="322" t="s">
        <v>769</v>
      </c>
      <c r="S287" s="350">
        <f t="shared" si="13"/>
        <v>0</v>
      </c>
      <c r="T287" s="350">
        <f t="shared" si="14"/>
        <v>2041.3187281259704</v>
      </c>
    </row>
    <row r="288" spans="1:20" ht="30">
      <c r="A288" s="251" t="s">
        <v>406</v>
      </c>
      <c r="B288" s="361">
        <v>355</v>
      </c>
      <c r="C288" s="251" t="s">
        <v>416</v>
      </c>
      <c r="D288" s="251" t="s">
        <v>420</v>
      </c>
      <c r="E288" s="361">
        <v>3550008</v>
      </c>
      <c r="F288" s="361">
        <v>14664</v>
      </c>
      <c r="G288" s="253">
        <v>42369</v>
      </c>
      <c r="H288" s="268">
        <v>6</v>
      </c>
      <c r="I288" s="251" t="s">
        <v>409</v>
      </c>
      <c r="J288" s="251" t="s">
        <v>987</v>
      </c>
      <c r="K288" s="269">
        <v>23142.757300000001</v>
      </c>
      <c r="L288" s="270" t="s">
        <v>511</v>
      </c>
      <c r="M288" s="362"/>
      <c r="N288" s="265"/>
      <c r="O288" s="326">
        <f t="shared" si="15"/>
        <v>0.41574010808124723</v>
      </c>
      <c r="P288" s="321"/>
      <c r="Q288" s="321"/>
      <c r="R288" s="322" t="s">
        <v>769</v>
      </c>
      <c r="S288" s="350">
        <f t="shared" si="13"/>
        <v>0</v>
      </c>
      <c r="T288" s="350">
        <f t="shared" si="14"/>
        <v>9621.3724212000743</v>
      </c>
    </row>
    <row r="289" spans="1:20" ht="30">
      <c r="A289" s="251" t="s">
        <v>406</v>
      </c>
      <c r="B289" s="361">
        <v>355</v>
      </c>
      <c r="C289" s="251" t="s">
        <v>416</v>
      </c>
      <c r="D289" s="251" t="s">
        <v>419</v>
      </c>
      <c r="E289" s="361">
        <v>3550007</v>
      </c>
      <c r="F289" s="361">
        <v>14663</v>
      </c>
      <c r="G289" s="253">
        <v>42369</v>
      </c>
      <c r="H289" s="268">
        <v>17</v>
      </c>
      <c r="I289" s="251" t="s">
        <v>409</v>
      </c>
      <c r="J289" s="251" t="s">
        <v>979</v>
      </c>
      <c r="K289" s="269">
        <v>59193.478600000002</v>
      </c>
      <c r="L289" s="270" t="s">
        <v>511</v>
      </c>
      <c r="M289" s="362"/>
      <c r="N289" s="265"/>
      <c r="O289" s="326">
        <f t="shared" si="15"/>
        <v>0.41574010808124723</v>
      </c>
      <c r="P289" s="321"/>
      <c r="Q289" s="321"/>
      <c r="R289" s="322" t="s">
        <v>769</v>
      </c>
      <c r="S289" s="350">
        <f t="shared" si="13"/>
        <v>0</v>
      </c>
      <c r="T289" s="350">
        <f t="shared" si="14"/>
        <v>24609.103190868995</v>
      </c>
    </row>
    <row r="290" spans="1:20" ht="30">
      <c r="A290" s="251" t="s">
        <v>406</v>
      </c>
      <c r="B290" s="361">
        <v>355</v>
      </c>
      <c r="C290" s="251" t="s">
        <v>416</v>
      </c>
      <c r="D290" s="251" t="s">
        <v>418</v>
      </c>
      <c r="E290" s="361">
        <v>3550006</v>
      </c>
      <c r="F290" s="361">
        <v>14662</v>
      </c>
      <c r="G290" s="253">
        <v>42369</v>
      </c>
      <c r="H290" s="268">
        <v>3</v>
      </c>
      <c r="I290" s="251" t="s">
        <v>409</v>
      </c>
      <c r="J290" s="251" t="s">
        <v>988</v>
      </c>
      <c r="K290" s="269">
        <v>8245.2412999999997</v>
      </c>
      <c r="L290" s="270" t="s">
        <v>511</v>
      </c>
      <c r="M290" s="362"/>
      <c r="N290" s="265"/>
      <c r="O290" s="326">
        <f t="shared" si="15"/>
        <v>0.41574010808124723</v>
      </c>
      <c r="P290" s="321"/>
      <c r="Q290" s="321"/>
      <c r="R290" s="322" t="s">
        <v>769</v>
      </c>
      <c r="S290" s="350">
        <f t="shared" si="13"/>
        <v>0</v>
      </c>
      <c r="T290" s="350">
        <f t="shared" si="14"/>
        <v>3427.8775092179631</v>
      </c>
    </row>
    <row r="291" spans="1:20" ht="45">
      <c r="A291" s="251" t="s">
        <v>406</v>
      </c>
      <c r="B291" s="361">
        <v>355</v>
      </c>
      <c r="C291" s="251" t="s">
        <v>416</v>
      </c>
      <c r="D291" s="251" t="s">
        <v>546</v>
      </c>
      <c r="E291" s="361">
        <v>3550059</v>
      </c>
      <c r="F291" s="361">
        <v>14647</v>
      </c>
      <c r="G291" s="253">
        <v>42369</v>
      </c>
      <c r="H291" s="268">
        <v>1</v>
      </c>
      <c r="I291" s="251" t="s">
        <v>409</v>
      </c>
      <c r="J291" s="251" t="s">
        <v>547</v>
      </c>
      <c r="K291" s="269">
        <v>69797.570200000002</v>
      </c>
      <c r="L291" s="270" t="s">
        <v>511</v>
      </c>
      <c r="M291" s="362"/>
      <c r="N291" s="265">
        <v>0.5</v>
      </c>
      <c r="O291" s="265">
        <v>0.5</v>
      </c>
      <c r="P291" s="265"/>
      <c r="Q291" s="265"/>
      <c r="R291" s="353" t="s">
        <v>989</v>
      </c>
      <c r="S291" s="350">
        <f t="shared" si="13"/>
        <v>34898.785100000001</v>
      </c>
      <c r="T291" s="350">
        <f t="shared" si="14"/>
        <v>34898.785100000001</v>
      </c>
    </row>
    <row r="292" spans="1:20" ht="30">
      <c r="A292" s="251" t="s">
        <v>406</v>
      </c>
      <c r="B292" s="361">
        <v>355</v>
      </c>
      <c r="C292" s="251" t="s">
        <v>416</v>
      </c>
      <c r="D292" s="251" t="s">
        <v>546</v>
      </c>
      <c r="E292" s="361">
        <v>3550059</v>
      </c>
      <c r="F292" s="361">
        <v>14646</v>
      </c>
      <c r="G292" s="253">
        <v>42369</v>
      </c>
      <c r="H292" s="268">
        <v>1</v>
      </c>
      <c r="I292" s="251" t="s">
        <v>409</v>
      </c>
      <c r="J292" s="251" t="s">
        <v>548</v>
      </c>
      <c r="K292" s="269">
        <v>73246.013900000005</v>
      </c>
      <c r="L292" s="270" t="s">
        <v>511</v>
      </c>
      <c r="M292" s="362"/>
      <c r="N292" s="265">
        <v>0.5</v>
      </c>
      <c r="O292" s="265">
        <v>0.5</v>
      </c>
      <c r="P292" s="265"/>
      <c r="Q292" s="265"/>
      <c r="R292" s="352"/>
      <c r="S292" s="350">
        <f t="shared" si="13"/>
        <v>36623.006950000003</v>
      </c>
      <c r="T292" s="350">
        <f t="shared" si="14"/>
        <v>36623.006950000003</v>
      </c>
    </row>
    <row r="293" spans="1:20" ht="30">
      <c r="A293" s="251" t="s">
        <v>406</v>
      </c>
      <c r="B293" s="361">
        <v>355</v>
      </c>
      <c r="C293" s="251" t="s">
        <v>416</v>
      </c>
      <c r="D293" s="251" t="s">
        <v>546</v>
      </c>
      <c r="E293" s="361">
        <v>3550059</v>
      </c>
      <c r="F293" s="361">
        <v>14645</v>
      </c>
      <c r="G293" s="253">
        <v>42369</v>
      </c>
      <c r="H293" s="268">
        <v>1</v>
      </c>
      <c r="I293" s="251" t="s">
        <v>409</v>
      </c>
      <c r="J293" s="251" t="s">
        <v>549</v>
      </c>
      <c r="K293" s="269">
        <v>66175.367700000003</v>
      </c>
      <c r="L293" s="270" t="s">
        <v>511</v>
      </c>
      <c r="M293" s="362"/>
      <c r="N293" s="265">
        <v>0.5</v>
      </c>
      <c r="O293" s="265">
        <v>0.5</v>
      </c>
      <c r="P293" s="265"/>
      <c r="Q293" s="265"/>
      <c r="R293" s="352"/>
      <c r="S293" s="350">
        <f t="shared" si="13"/>
        <v>33087.683850000001</v>
      </c>
      <c r="T293" s="350">
        <f t="shared" si="14"/>
        <v>33087.683850000001</v>
      </c>
    </row>
    <row r="294" spans="1:20" ht="30">
      <c r="A294" s="251" t="s">
        <v>406</v>
      </c>
      <c r="B294" s="361">
        <v>355</v>
      </c>
      <c r="C294" s="251" t="s">
        <v>416</v>
      </c>
      <c r="D294" s="251" t="s">
        <v>546</v>
      </c>
      <c r="E294" s="361">
        <v>3550059</v>
      </c>
      <c r="F294" s="361">
        <v>14644</v>
      </c>
      <c r="G294" s="253">
        <v>42369</v>
      </c>
      <c r="H294" s="268">
        <v>1</v>
      </c>
      <c r="I294" s="251" t="s">
        <v>409</v>
      </c>
      <c r="J294" s="251" t="s">
        <v>550</v>
      </c>
      <c r="K294" s="269">
        <v>111954.12639999999</v>
      </c>
      <c r="L294" s="270" t="s">
        <v>511</v>
      </c>
      <c r="M294" s="362"/>
      <c r="N294" s="265">
        <v>0.5</v>
      </c>
      <c r="O294" s="265">
        <v>0.5</v>
      </c>
      <c r="P294" s="265"/>
      <c r="Q294" s="265"/>
      <c r="R294" s="352"/>
      <c r="S294" s="350">
        <f t="shared" si="13"/>
        <v>55977.063199999997</v>
      </c>
      <c r="T294" s="350">
        <f t="shared" si="14"/>
        <v>55977.063199999997</v>
      </c>
    </row>
    <row r="295" spans="1:20" ht="30">
      <c r="A295" s="251" t="s">
        <v>406</v>
      </c>
      <c r="B295" s="361">
        <v>355</v>
      </c>
      <c r="C295" s="251" t="s">
        <v>416</v>
      </c>
      <c r="D295" s="251" t="s">
        <v>546</v>
      </c>
      <c r="E295" s="361">
        <v>3550059</v>
      </c>
      <c r="F295" s="361">
        <v>14643</v>
      </c>
      <c r="G295" s="253">
        <v>42369</v>
      </c>
      <c r="H295" s="268">
        <v>1</v>
      </c>
      <c r="I295" s="251" t="s">
        <v>409</v>
      </c>
      <c r="J295" s="251" t="s">
        <v>551</v>
      </c>
      <c r="K295" s="269">
        <v>45979.249600000003</v>
      </c>
      <c r="L295" s="270" t="s">
        <v>511</v>
      </c>
      <c r="M295" s="362"/>
      <c r="N295" s="265">
        <v>0.5</v>
      </c>
      <c r="O295" s="265">
        <v>0.5</v>
      </c>
      <c r="P295" s="265"/>
      <c r="Q295" s="265"/>
      <c r="R295" s="352"/>
      <c r="S295" s="350">
        <f t="shared" si="13"/>
        <v>22989.624800000001</v>
      </c>
      <c r="T295" s="350">
        <f t="shared" si="14"/>
        <v>22989.624800000001</v>
      </c>
    </row>
    <row r="296" spans="1:20" ht="30">
      <c r="A296" s="251" t="s">
        <v>406</v>
      </c>
      <c r="B296" s="361">
        <v>355</v>
      </c>
      <c r="C296" s="251" t="s">
        <v>416</v>
      </c>
      <c r="D296" s="251" t="s">
        <v>546</v>
      </c>
      <c r="E296" s="361">
        <v>3550059</v>
      </c>
      <c r="F296" s="361">
        <v>14642</v>
      </c>
      <c r="G296" s="253">
        <v>42369</v>
      </c>
      <c r="H296" s="268">
        <v>4</v>
      </c>
      <c r="I296" s="251" t="s">
        <v>409</v>
      </c>
      <c r="J296" s="251" t="s">
        <v>552</v>
      </c>
      <c r="K296" s="269">
        <v>173758.7922</v>
      </c>
      <c r="L296" s="270" t="s">
        <v>511</v>
      </c>
      <c r="M296" s="362"/>
      <c r="N296" s="265">
        <v>0.5</v>
      </c>
      <c r="O296" s="265">
        <v>0.5</v>
      </c>
      <c r="P296" s="265"/>
      <c r="Q296" s="265"/>
      <c r="R296" s="352"/>
      <c r="S296" s="350">
        <f t="shared" si="13"/>
        <v>86879.396099999998</v>
      </c>
      <c r="T296" s="350">
        <f t="shared" si="14"/>
        <v>86879.396099999998</v>
      </c>
    </row>
    <row r="297" spans="1:20" ht="30">
      <c r="A297" s="251" t="s">
        <v>406</v>
      </c>
      <c r="B297" s="361">
        <v>355</v>
      </c>
      <c r="C297" s="251" t="s">
        <v>416</v>
      </c>
      <c r="D297" s="251" t="s">
        <v>546</v>
      </c>
      <c r="E297" s="361">
        <v>3550059</v>
      </c>
      <c r="F297" s="361">
        <v>14641</v>
      </c>
      <c r="G297" s="253">
        <v>42369</v>
      </c>
      <c r="H297" s="268">
        <v>3</v>
      </c>
      <c r="I297" s="251" t="s">
        <v>409</v>
      </c>
      <c r="J297" s="251" t="s">
        <v>553</v>
      </c>
      <c r="K297" s="269">
        <v>110550.69</v>
      </c>
      <c r="L297" s="270" t="s">
        <v>511</v>
      </c>
      <c r="M297" s="362"/>
      <c r="N297" s="265">
        <v>0.5</v>
      </c>
      <c r="O297" s="265">
        <v>0.5</v>
      </c>
      <c r="P297" s="265"/>
      <c r="Q297" s="265"/>
      <c r="R297" s="352"/>
      <c r="S297" s="350">
        <f t="shared" si="13"/>
        <v>55275.345000000001</v>
      </c>
      <c r="T297" s="350">
        <f t="shared" si="14"/>
        <v>55275.345000000001</v>
      </c>
    </row>
    <row r="298" spans="1:20" ht="30">
      <c r="A298" s="251" t="s">
        <v>406</v>
      </c>
      <c r="B298" s="361">
        <v>355</v>
      </c>
      <c r="C298" s="251" t="s">
        <v>416</v>
      </c>
      <c r="D298" s="251" t="s">
        <v>546</v>
      </c>
      <c r="E298" s="361">
        <v>3550059</v>
      </c>
      <c r="F298" s="361">
        <v>14640</v>
      </c>
      <c r="G298" s="253">
        <v>42369</v>
      </c>
      <c r="H298" s="268">
        <v>1</v>
      </c>
      <c r="I298" s="251" t="s">
        <v>409</v>
      </c>
      <c r="J298" s="251" t="s">
        <v>554</v>
      </c>
      <c r="K298" s="269">
        <v>64256.001400000001</v>
      </c>
      <c r="L298" s="270" t="s">
        <v>511</v>
      </c>
      <c r="M298" s="362"/>
      <c r="N298" s="265">
        <v>0.5</v>
      </c>
      <c r="O298" s="265">
        <v>0.5</v>
      </c>
      <c r="P298" s="265"/>
      <c r="Q298" s="265"/>
      <c r="R298" s="352"/>
      <c r="S298" s="350">
        <f t="shared" si="13"/>
        <v>32128.000700000001</v>
      </c>
      <c r="T298" s="350">
        <f t="shared" si="14"/>
        <v>32128.000700000001</v>
      </c>
    </row>
    <row r="299" spans="1:20" ht="30">
      <c r="A299" s="251" t="s">
        <v>406</v>
      </c>
      <c r="B299" s="361">
        <v>355</v>
      </c>
      <c r="C299" s="251" t="s">
        <v>416</v>
      </c>
      <c r="D299" s="251" t="s">
        <v>546</v>
      </c>
      <c r="E299" s="361">
        <v>3550059</v>
      </c>
      <c r="F299" s="361">
        <v>14639</v>
      </c>
      <c r="G299" s="253">
        <v>42369</v>
      </c>
      <c r="H299" s="268">
        <v>3</v>
      </c>
      <c r="I299" s="251" t="s">
        <v>409</v>
      </c>
      <c r="J299" s="251" t="s">
        <v>555</v>
      </c>
      <c r="K299" s="269">
        <v>158580.2934</v>
      </c>
      <c r="L299" s="270" t="s">
        <v>511</v>
      </c>
      <c r="M299" s="362"/>
      <c r="N299" s="265">
        <v>0.5</v>
      </c>
      <c r="O299" s="265">
        <v>0.5</v>
      </c>
      <c r="P299" s="265"/>
      <c r="Q299" s="265"/>
      <c r="R299" s="352"/>
      <c r="S299" s="350">
        <f t="shared" si="13"/>
        <v>79290.146699999998</v>
      </c>
      <c r="T299" s="350">
        <f t="shared" si="14"/>
        <v>79290.146699999998</v>
      </c>
    </row>
    <row r="300" spans="1:20" ht="30">
      <c r="A300" s="251" t="s">
        <v>406</v>
      </c>
      <c r="B300" s="361">
        <v>355</v>
      </c>
      <c r="C300" s="251" t="s">
        <v>416</v>
      </c>
      <c r="D300" s="251" t="s">
        <v>546</v>
      </c>
      <c r="E300" s="361">
        <v>3550059</v>
      </c>
      <c r="F300" s="361">
        <v>14638</v>
      </c>
      <c r="G300" s="253">
        <v>42369</v>
      </c>
      <c r="H300" s="268">
        <v>1</v>
      </c>
      <c r="I300" s="251" t="s">
        <v>409</v>
      </c>
      <c r="J300" s="251" t="s">
        <v>556</v>
      </c>
      <c r="K300" s="269">
        <v>50047.878599999996</v>
      </c>
      <c r="L300" s="270" t="s">
        <v>511</v>
      </c>
      <c r="M300" s="362"/>
      <c r="N300" s="265">
        <v>0.5</v>
      </c>
      <c r="O300" s="265">
        <v>0.5</v>
      </c>
      <c r="P300" s="265"/>
      <c r="Q300" s="265"/>
      <c r="R300" s="352"/>
      <c r="S300" s="350">
        <f t="shared" si="13"/>
        <v>25023.939299999998</v>
      </c>
      <c r="T300" s="350">
        <f t="shared" si="14"/>
        <v>25023.939299999998</v>
      </c>
    </row>
    <row r="301" spans="1:20" ht="30">
      <c r="A301" s="251" t="s">
        <v>406</v>
      </c>
      <c r="B301" s="361">
        <v>355</v>
      </c>
      <c r="C301" s="251" t="s">
        <v>416</v>
      </c>
      <c r="D301" s="251" t="s">
        <v>546</v>
      </c>
      <c r="E301" s="361">
        <v>3550059</v>
      </c>
      <c r="F301" s="361">
        <v>14637</v>
      </c>
      <c r="G301" s="253">
        <v>42369</v>
      </c>
      <c r="H301" s="268">
        <v>1</v>
      </c>
      <c r="I301" s="251" t="s">
        <v>409</v>
      </c>
      <c r="J301" s="251" t="s">
        <v>557</v>
      </c>
      <c r="K301" s="269">
        <v>40098.182800000002</v>
      </c>
      <c r="L301" s="270" t="s">
        <v>511</v>
      </c>
      <c r="M301" s="362"/>
      <c r="N301" s="265">
        <v>0.5</v>
      </c>
      <c r="O301" s="265">
        <v>0.5</v>
      </c>
      <c r="P301" s="265"/>
      <c r="Q301" s="265"/>
      <c r="R301" s="352"/>
      <c r="S301" s="350">
        <f t="shared" si="13"/>
        <v>20049.091400000001</v>
      </c>
      <c r="T301" s="350">
        <f t="shared" si="14"/>
        <v>20049.091400000001</v>
      </c>
    </row>
    <row r="302" spans="1:20" ht="30">
      <c r="A302" s="251" t="s">
        <v>406</v>
      </c>
      <c r="B302" s="361">
        <v>355</v>
      </c>
      <c r="C302" s="251" t="s">
        <v>416</v>
      </c>
      <c r="D302" s="251" t="s">
        <v>546</v>
      </c>
      <c r="E302" s="361">
        <v>3550059</v>
      </c>
      <c r="F302" s="361">
        <v>14636</v>
      </c>
      <c r="G302" s="253">
        <v>42369</v>
      </c>
      <c r="H302" s="268">
        <v>3</v>
      </c>
      <c r="I302" s="251" t="s">
        <v>409</v>
      </c>
      <c r="J302" s="251" t="s">
        <v>558</v>
      </c>
      <c r="K302" s="269">
        <v>115482.7665</v>
      </c>
      <c r="L302" s="270" t="s">
        <v>511</v>
      </c>
      <c r="M302" s="362"/>
      <c r="N302" s="265">
        <v>0.5</v>
      </c>
      <c r="O302" s="265">
        <v>0.5</v>
      </c>
      <c r="P302" s="265"/>
      <c r="Q302" s="265"/>
      <c r="R302" s="352"/>
      <c r="S302" s="350">
        <f t="shared" si="13"/>
        <v>57741.383249999999</v>
      </c>
      <c r="T302" s="350">
        <f t="shared" si="14"/>
        <v>57741.383249999999</v>
      </c>
    </row>
    <row r="303" spans="1:20" ht="30">
      <c r="A303" s="251" t="s">
        <v>406</v>
      </c>
      <c r="B303" s="361">
        <v>355</v>
      </c>
      <c r="C303" s="251" t="s">
        <v>416</v>
      </c>
      <c r="D303" s="251" t="s">
        <v>546</v>
      </c>
      <c r="E303" s="361">
        <v>3550059</v>
      </c>
      <c r="F303" s="361">
        <v>14635</v>
      </c>
      <c r="G303" s="253">
        <v>42369</v>
      </c>
      <c r="H303" s="268">
        <v>1</v>
      </c>
      <c r="I303" s="251" t="s">
        <v>409</v>
      </c>
      <c r="J303" s="251" t="s">
        <v>559</v>
      </c>
      <c r="K303" s="269">
        <v>35821.043299999998</v>
      </c>
      <c r="L303" s="270" t="s">
        <v>511</v>
      </c>
      <c r="M303" s="362"/>
      <c r="N303" s="265">
        <v>0.5</v>
      </c>
      <c r="O303" s="265">
        <v>0.5</v>
      </c>
      <c r="P303" s="265"/>
      <c r="Q303" s="265"/>
      <c r="R303" s="352"/>
      <c r="S303" s="350">
        <f t="shared" si="13"/>
        <v>17910.521649999999</v>
      </c>
      <c r="T303" s="350">
        <f t="shared" si="14"/>
        <v>17910.521649999999</v>
      </c>
    </row>
    <row r="304" spans="1:20" ht="30">
      <c r="A304" s="251" t="s">
        <v>406</v>
      </c>
      <c r="B304" s="361">
        <v>355</v>
      </c>
      <c r="C304" s="251" t="s">
        <v>416</v>
      </c>
      <c r="D304" s="251" t="s">
        <v>546</v>
      </c>
      <c r="E304" s="361">
        <v>3550059</v>
      </c>
      <c r="F304" s="361">
        <v>14634</v>
      </c>
      <c r="G304" s="253">
        <v>42369</v>
      </c>
      <c r="H304" s="268">
        <v>1</v>
      </c>
      <c r="I304" s="251" t="s">
        <v>409</v>
      </c>
      <c r="J304" s="251" t="s">
        <v>560</v>
      </c>
      <c r="K304" s="269">
        <v>33682.473599999998</v>
      </c>
      <c r="L304" s="270" t="s">
        <v>511</v>
      </c>
      <c r="M304" s="362"/>
      <c r="N304" s="265">
        <v>0.5</v>
      </c>
      <c r="O304" s="265">
        <v>0.5</v>
      </c>
      <c r="P304" s="265"/>
      <c r="Q304" s="265"/>
      <c r="R304" s="352"/>
      <c r="S304" s="350">
        <f t="shared" si="13"/>
        <v>16841.236799999999</v>
      </c>
      <c r="T304" s="350">
        <f t="shared" si="14"/>
        <v>16841.236799999999</v>
      </c>
    </row>
    <row r="305" spans="1:20" ht="30">
      <c r="A305" s="251" t="s">
        <v>406</v>
      </c>
      <c r="B305" s="361">
        <v>355</v>
      </c>
      <c r="C305" s="251" t="s">
        <v>416</v>
      </c>
      <c r="D305" s="251" t="s">
        <v>546</v>
      </c>
      <c r="E305" s="361">
        <v>3550059</v>
      </c>
      <c r="F305" s="361">
        <v>14633</v>
      </c>
      <c r="G305" s="253">
        <v>42369</v>
      </c>
      <c r="H305" s="268">
        <v>2</v>
      </c>
      <c r="I305" s="251" t="s">
        <v>409</v>
      </c>
      <c r="J305" s="251" t="s">
        <v>561</v>
      </c>
      <c r="K305" s="269">
        <v>63018.304100000001</v>
      </c>
      <c r="L305" s="270" t="s">
        <v>511</v>
      </c>
      <c r="M305" s="362"/>
      <c r="N305" s="265">
        <v>0.5</v>
      </c>
      <c r="O305" s="265">
        <v>0.5</v>
      </c>
      <c r="P305" s="265"/>
      <c r="Q305" s="265"/>
      <c r="R305" s="352"/>
      <c r="S305" s="350">
        <f t="shared" si="13"/>
        <v>31509.152050000001</v>
      </c>
      <c r="T305" s="350">
        <f t="shared" si="14"/>
        <v>31509.152050000001</v>
      </c>
    </row>
    <row r="306" spans="1:20" ht="30">
      <c r="A306" s="251" t="s">
        <v>406</v>
      </c>
      <c r="B306" s="361">
        <v>355</v>
      </c>
      <c r="C306" s="251" t="s">
        <v>416</v>
      </c>
      <c r="D306" s="251" t="s">
        <v>546</v>
      </c>
      <c r="E306" s="361">
        <v>3550059</v>
      </c>
      <c r="F306" s="361">
        <v>14632</v>
      </c>
      <c r="G306" s="253">
        <v>42369</v>
      </c>
      <c r="H306" s="268">
        <v>1</v>
      </c>
      <c r="I306" s="251" t="s">
        <v>409</v>
      </c>
      <c r="J306" s="251" t="s">
        <v>562</v>
      </c>
      <c r="K306" s="269">
        <v>47203.580800000003</v>
      </c>
      <c r="L306" s="270" t="s">
        <v>511</v>
      </c>
      <c r="M306" s="362"/>
      <c r="N306" s="265">
        <v>0.5</v>
      </c>
      <c r="O306" s="265">
        <v>0.5</v>
      </c>
      <c r="P306" s="265"/>
      <c r="Q306" s="265"/>
      <c r="R306" s="352"/>
      <c r="S306" s="350">
        <f t="shared" si="13"/>
        <v>23601.790400000002</v>
      </c>
      <c r="T306" s="350">
        <f t="shared" si="14"/>
        <v>23601.790400000002</v>
      </c>
    </row>
    <row r="307" spans="1:20" ht="30">
      <c r="A307" s="251" t="s">
        <v>406</v>
      </c>
      <c r="B307" s="361">
        <v>355</v>
      </c>
      <c r="C307" s="251" t="s">
        <v>416</v>
      </c>
      <c r="D307" s="251" t="s">
        <v>546</v>
      </c>
      <c r="E307" s="361">
        <v>3550059</v>
      </c>
      <c r="F307" s="361">
        <v>14631</v>
      </c>
      <c r="G307" s="253">
        <v>42369</v>
      </c>
      <c r="H307" s="268">
        <v>1</v>
      </c>
      <c r="I307" s="251" t="s">
        <v>409</v>
      </c>
      <c r="J307" s="251" t="s">
        <v>563</v>
      </c>
      <c r="K307" s="269">
        <v>44909.964800000002</v>
      </c>
      <c r="L307" s="270" t="s">
        <v>511</v>
      </c>
      <c r="M307" s="362"/>
      <c r="N307" s="265">
        <v>0.5</v>
      </c>
      <c r="O307" s="265">
        <v>0.5</v>
      </c>
      <c r="P307" s="265"/>
      <c r="Q307" s="265"/>
      <c r="R307" s="352"/>
      <c r="S307" s="350">
        <f t="shared" ref="S307:S370" si="16">N307*K307</f>
        <v>22454.982400000001</v>
      </c>
      <c r="T307" s="350">
        <f t="shared" ref="T307:T370" si="17">K307*O307</f>
        <v>22454.982400000001</v>
      </c>
    </row>
    <row r="308" spans="1:20" ht="30">
      <c r="A308" s="251" t="s">
        <v>406</v>
      </c>
      <c r="B308" s="361">
        <v>355</v>
      </c>
      <c r="C308" s="251" t="s">
        <v>416</v>
      </c>
      <c r="D308" s="251" t="s">
        <v>546</v>
      </c>
      <c r="E308" s="361">
        <v>3550059</v>
      </c>
      <c r="F308" s="361">
        <v>14630</v>
      </c>
      <c r="G308" s="253">
        <v>42369</v>
      </c>
      <c r="H308" s="268">
        <v>1</v>
      </c>
      <c r="I308" s="251" t="s">
        <v>409</v>
      </c>
      <c r="J308" s="251" t="s">
        <v>564</v>
      </c>
      <c r="K308" s="269">
        <v>42616.348700000002</v>
      </c>
      <c r="L308" s="270" t="s">
        <v>511</v>
      </c>
      <c r="M308" s="362"/>
      <c r="N308" s="265">
        <v>0.5</v>
      </c>
      <c r="O308" s="265">
        <v>0.5</v>
      </c>
      <c r="P308" s="265"/>
      <c r="Q308" s="265"/>
      <c r="R308" s="352"/>
      <c r="S308" s="350">
        <f t="shared" si="16"/>
        <v>21308.174350000001</v>
      </c>
      <c r="T308" s="350">
        <f t="shared" si="17"/>
        <v>21308.174350000001</v>
      </c>
    </row>
    <row r="309" spans="1:20" ht="30">
      <c r="A309" s="251" t="s">
        <v>406</v>
      </c>
      <c r="B309" s="361">
        <v>355</v>
      </c>
      <c r="C309" s="251" t="s">
        <v>416</v>
      </c>
      <c r="D309" s="251" t="s">
        <v>546</v>
      </c>
      <c r="E309" s="361">
        <v>3550059</v>
      </c>
      <c r="F309" s="361">
        <v>14629</v>
      </c>
      <c r="G309" s="253">
        <v>42369</v>
      </c>
      <c r="H309" s="268">
        <v>9</v>
      </c>
      <c r="I309" s="251" t="s">
        <v>409</v>
      </c>
      <c r="J309" s="251" t="s">
        <v>565</v>
      </c>
      <c r="K309" s="269">
        <v>355927.51</v>
      </c>
      <c r="L309" s="270" t="s">
        <v>511</v>
      </c>
      <c r="M309" s="362"/>
      <c r="N309" s="265">
        <v>0.5</v>
      </c>
      <c r="O309" s="265">
        <v>0.5</v>
      </c>
      <c r="P309" s="265"/>
      <c r="Q309" s="265"/>
      <c r="R309" s="352"/>
      <c r="S309" s="350">
        <f t="shared" si="16"/>
        <v>177963.755</v>
      </c>
      <c r="T309" s="350">
        <f t="shared" si="17"/>
        <v>177963.755</v>
      </c>
    </row>
    <row r="310" spans="1:20" ht="30">
      <c r="A310" s="251" t="s">
        <v>406</v>
      </c>
      <c r="B310" s="361">
        <v>355</v>
      </c>
      <c r="C310" s="251" t="s">
        <v>416</v>
      </c>
      <c r="D310" s="251" t="s">
        <v>546</v>
      </c>
      <c r="E310" s="361">
        <v>3550059</v>
      </c>
      <c r="F310" s="361">
        <v>14628</v>
      </c>
      <c r="G310" s="253">
        <v>42369</v>
      </c>
      <c r="H310" s="268">
        <v>3</v>
      </c>
      <c r="I310" s="251" t="s">
        <v>409</v>
      </c>
      <c r="J310" s="251" t="s">
        <v>566</v>
      </c>
      <c r="K310" s="269">
        <v>114271.8014</v>
      </c>
      <c r="L310" s="270" t="s">
        <v>511</v>
      </c>
      <c r="M310" s="362"/>
      <c r="N310" s="265">
        <v>0.5</v>
      </c>
      <c r="O310" s="265">
        <v>0.5</v>
      </c>
      <c r="P310" s="265"/>
      <c r="Q310" s="265"/>
      <c r="R310" s="352"/>
      <c r="S310" s="350">
        <f t="shared" si="16"/>
        <v>57135.900699999998</v>
      </c>
      <c r="T310" s="350">
        <f t="shared" si="17"/>
        <v>57135.900699999998</v>
      </c>
    </row>
    <row r="311" spans="1:20" ht="30">
      <c r="A311" s="251" t="s">
        <v>406</v>
      </c>
      <c r="B311" s="361">
        <v>355</v>
      </c>
      <c r="C311" s="251" t="s">
        <v>416</v>
      </c>
      <c r="D311" s="251" t="s">
        <v>546</v>
      </c>
      <c r="E311" s="361">
        <v>3550059</v>
      </c>
      <c r="F311" s="361">
        <v>14627</v>
      </c>
      <c r="G311" s="253">
        <v>42369</v>
      </c>
      <c r="H311" s="268">
        <v>6</v>
      </c>
      <c r="I311" s="251" t="s">
        <v>409</v>
      </c>
      <c r="J311" s="251" t="s">
        <v>567</v>
      </c>
      <c r="K311" s="269">
        <v>216177.32320000001</v>
      </c>
      <c r="L311" s="270" t="s">
        <v>511</v>
      </c>
      <c r="M311" s="362"/>
      <c r="N311" s="265">
        <v>0.5</v>
      </c>
      <c r="O311" s="265">
        <v>0.5</v>
      </c>
      <c r="P311" s="265"/>
      <c r="Q311" s="265"/>
      <c r="R311" s="352"/>
      <c r="S311" s="350">
        <f t="shared" si="16"/>
        <v>108088.66160000001</v>
      </c>
      <c r="T311" s="350">
        <f t="shared" si="17"/>
        <v>108088.66160000001</v>
      </c>
    </row>
    <row r="312" spans="1:20" ht="30">
      <c r="A312" s="251" t="s">
        <v>406</v>
      </c>
      <c r="B312" s="361">
        <v>355</v>
      </c>
      <c r="C312" s="251" t="s">
        <v>416</v>
      </c>
      <c r="D312" s="251" t="s">
        <v>546</v>
      </c>
      <c r="E312" s="361">
        <v>3550059</v>
      </c>
      <c r="F312" s="361">
        <v>14626</v>
      </c>
      <c r="G312" s="253">
        <v>42369</v>
      </c>
      <c r="H312" s="268">
        <v>3</v>
      </c>
      <c r="I312" s="251" t="s">
        <v>409</v>
      </c>
      <c r="J312" s="251" t="s">
        <v>568</v>
      </c>
      <c r="K312" s="269">
        <v>100726.6352</v>
      </c>
      <c r="L312" s="270" t="s">
        <v>511</v>
      </c>
      <c r="M312" s="362"/>
      <c r="N312" s="265">
        <v>0.5</v>
      </c>
      <c r="O312" s="265">
        <v>0.5</v>
      </c>
      <c r="P312" s="265"/>
      <c r="Q312" s="265"/>
      <c r="R312" s="352"/>
      <c r="S312" s="350">
        <f t="shared" si="16"/>
        <v>50363.317600000002</v>
      </c>
      <c r="T312" s="350">
        <f t="shared" si="17"/>
        <v>50363.317600000002</v>
      </c>
    </row>
    <row r="313" spans="1:20" ht="30">
      <c r="A313" s="251" t="s">
        <v>406</v>
      </c>
      <c r="B313" s="361">
        <v>355</v>
      </c>
      <c r="C313" s="251" t="s">
        <v>416</v>
      </c>
      <c r="D313" s="251" t="s">
        <v>546</v>
      </c>
      <c r="E313" s="361">
        <v>3550059</v>
      </c>
      <c r="F313" s="361">
        <v>14625</v>
      </c>
      <c r="G313" s="253">
        <v>42369</v>
      </c>
      <c r="H313" s="268">
        <v>3</v>
      </c>
      <c r="I313" s="251" t="s">
        <v>409</v>
      </c>
      <c r="J313" s="251" t="s">
        <v>569</v>
      </c>
      <c r="K313" s="269">
        <v>92217.800799999997</v>
      </c>
      <c r="L313" s="270" t="s">
        <v>511</v>
      </c>
      <c r="M313" s="362"/>
      <c r="N313" s="265">
        <v>0.5</v>
      </c>
      <c r="O313" s="265">
        <v>0.5</v>
      </c>
      <c r="P313" s="265"/>
      <c r="Q313" s="265"/>
      <c r="R313" s="352"/>
      <c r="S313" s="350">
        <f t="shared" si="16"/>
        <v>46108.900399999999</v>
      </c>
      <c r="T313" s="350">
        <f t="shared" si="17"/>
        <v>46108.900399999999</v>
      </c>
    </row>
    <row r="314" spans="1:20" ht="30">
      <c r="A314" s="251" t="s">
        <v>406</v>
      </c>
      <c r="B314" s="361">
        <v>355</v>
      </c>
      <c r="C314" s="251" t="s">
        <v>416</v>
      </c>
      <c r="D314" s="251" t="s">
        <v>546</v>
      </c>
      <c r="E314" s="361">
        <v>3550059</v>
      </c>
      <c r="F314" s="361">
        <v>14624</v>
      </c>
      <c r="G314" s="253">
        <v>42369</v>
      </c>
      <c r="H314" s="268">
        <v>1</v>
      </c>
      <c r="I314" s="251" t="s">
        <v>409</v>
      </c>
      <c r="J314" s="251" t="s">
        <v>570</v>
      </c>
      <c r="K314" s="269">
        <v>26617.1738</v>
      </c>
      <c r="L314" s="270" t="s">
        <v>511</v>
      </c>
      <c r="M314" s="362"/>
      <c r="N314" s="265">
        <v>0.5</v>
      </c>
      <c r="O314" s="265">
        <v>0.5</v>
      </c>
      <c r="P314" s="265"/>
      <c r="Q314" s="265"/>
      <c r="R314" s="352"/>
      <c r="S314" s="350">
        <f t="shared" si="16"/>
        <v>13308.5869</v>
      </c>
      <c r="T314" s="350">
        <f t="shared" si="17"/>
        <v>13308.5869</v>
      </c>
    </row>
    <row r="315" spans="1:20" ht="30">
      <c r="A315" s="251" t="s">
        <v>406</v>
      </c>
      <c r="B315" s="361">
        <v>355</v>
      </c>
      <c r="C315" s="251" t="s">
        <v>416</v>
      </c>
      <c r="D315" s="251" t="s">
        <v>546</v>
      </c>
      <c r="E315" s="361">
        <v>3550059</v>
      </c>
      <c r="F315" s="361">
        <v>14623</v>
      </c>
      <c r="G315" s="253">
        <v>42369</v>
      </c>
      <c r="H315" s="268">
        <v>3</v>
      </c>
      <c r="I315" s="251" t="s">
        <v>409</v>
      </c>
      <c r="J315" s="251" t="s">
        <v>571</v>
      </c>
      <c r="K315" s="269">
        <v>128715.16680000001</v>
      </c>
      <c r="L315" s="270" t="s">
        <v>511</v>
      </c>
      <c r="M315" s="362"/>
      <c r="N315" s="265">
        <v>0.5</v>
      </c>
      <c r="O315" s="265">
        <v>0.5</v>
      </c>
      <c r="P315" s="265"/>
      <c r="Q315" s="265"/>
      <c r="R315" s="352"/>
      <c r="S315" s="350">
        <f t="shared" si="16"/>
        <v>64357.583400000003</v>
      </c>
      <c r="T315" s="350">
        <f t="shared" si="17"/>
        <v>64357.583400000003</v>
      </c>
    </row>
    <row r="316" spans="1:20" ht="30">
      <c r="A316" s="251" t="s">
        <v>406</v>
      </c>
      <c r="B316" s="361">
        <v>355</v>
      </c>
      <c r="C316" s="251" t="s">
        <v>416</v>
      </c>
      <c r="D316" s="251" t="s">
        <v>546</v>
      </c>
      <c r="E316" s="361">
        <v>3550059</v>
      </c>
      <c r="F316" s="361">
        <v>14622</v>
      </c>
      <c r="G316" s="253">
        <v>42369</v>
      </c>
      <c r="H316" s="268">
        <v>3</v>
      </c>
      <c r="I316" s="251" t="s">
        <v>409</v>
      </c>
      <c r="J316" s="251" t="s">
        <v>572</v>
      </c>
      <c r="K316" s="269">
        <v>121978.6721</v>
      </c>
      <c r="L316" s="270" t="s">
        <v>511</v>
      </c>
      <c r="M316" s="362"/>
      <c r="N316" s="265">
        <v>0.5</v>
      </c>
      <c r="O316" s="265">
        <v>0.5</v>
      </c>
      <c r="P316" s="265"/>
      <c r="Q316" s="265"/>
      <c r="R316" s="352"/>
      <c r="S316" s="350">
        <f t="shared" si="16"/>
        <v>60989.336049999998</v>
      </c>
      <c r="T316" s="350">
        <f t="shared" si="17"/>
        <v>60989.336049999998</v>
      </c>
    </row>
    <row r="317" spans="1:20" ht="30">
      <c r="A317" s="251" t="s">
        <v>406</v>
      </c>
      <c r="B317" s="361">
        <v>355</v>
      </c>
      <c r="C317" s="251" t="s">
        <v>416</v>
      </c>
      <c r="D317" s="251" t="s">
        <v>546</v>
      </c>
      <c r="E317" s="361">
        <v>3550059</v>
      </c>
      <c r="F317" s="361">
        <v>14621</v>
      </c>
      <c r="G317" s="253">
        <v>42369</v>
      </c>
      <c r="H317" s="268">
        <v>2</v>
      </c>
      <c r="I317" s="251" t="s">
        <v>409</v>
      </c>
      <c r="J317" s="251" t="s">
        <v>573</v>
      </c>
      <c r="K317" s="269">
        <v>77116.825200000007</v>
      </c>
      <c r="L317" s="270" t="s">
        <v>511</v>
      </c>
      <c r="M317" s="362"/>
      <c r="N317" s="265">
        <v>0.5</v>
      </c>
      <c r="O317" s="265">
        <v>0.5</v>
      </c>
      <c r="P317" s="265"/>
      <c r="Q317" s="265"/>
      <c r="R317" s="352"/>
      <c r="S317" s="350">
        <f t="shared" si="16"/>
        <v>38558.412600000003</v>
      </c>
      <c r="T317" s="350">
        <f t="shared" si="17"/>
        <v>38558.412600000003</v>
      </c>
    </row>
    <row r="318" spans="1:20" ht="30">
      <c r="A318" s="251" t="s">
        <v>406</v>
      </c>
      <c r="B318" s="361">
        <v>355</v>
      </c>
      <c r="C318" s="251" t="s">
        <v>416</v>
      </c>
      <c r="D318" s="251" t="s">
        <v>546</v>
      </c>
      <c r="E318" s="361">
        <v>3550059</v>
      </c>
      <c r="F318" s="361">
        <v>14620</v>
      </c>
      <c r="G318" s="253">
        <v>42369</v>
      </c>
      <c r="H318" s="268">
        <v>8</v>
      </c>
      <c r="I318" s="251" t="s">
        <v>409</v>
      </c>
      <c r="J318" s="251" t="s">
        <v>574</v>
      </c>
      <c r="K318" s="269">
        <v>292128.62790000002</v>
      </c>
      <c r="L318" s="270" t="s">
        <v>511</v>
      </c>
      <c r="M318" s="362"/>
      <c r="N318" s="265">
        <v>0.5</v>
      </c>
      <c r="O318" s="265">
        <v>0.5</v>
      </c>
      <c r="P318" s="265"/>
      <c r="Q318" s="265"/>
      <c r="R318" s="352"/>
      <c r="S318" s="350">
        <f t="shared" si="16"/>
        <v>146064.31395000001</v>
      </c>
      <c r="T318" s="350">
        <f t="shared" si="17"/>
        <v>146064.31395000001</v>
      </c>
    </row>
    <row r="319" spans="1:20" ht="30">
      <c r="A319" s="251" t="s">
        <v>406</v>
      </c>
      <c r="B319" s="361">
        <v>355</v>
      </c>
      <c r="C319" s="251" t="s">
        <v>416</v>
      </c>
      <c r="D319" s="251" t="s">
        <v>546</v>
      </c>
      <c r="E319" s="361">
        <v>3550059</v>
      </c>
      <c r="F319" s="361">
        <v>14619</v>
      </c>
      <c r="G319" s="253">
        <v>42369</v>
      </c>
      <c r="H319" s="268">
        <v>10</v>
      </c>
      <c r="I319" s="251" t="s">
        <v>409</v>
      </c>
      <c r="J319" s="251" t="s">
        <v>575</v>
      </c>
      <c r="K319" s="269">
        <v>334365.38050000003</v>
      </c>
      <c r="L319" s="270" t="s">
        <v>511</v>
      </c>
      <c r="M319" s="362"/>
      <c r="N319" s="265">
        <v>0.5</v>
      </c>
      <c r="O319" s="265">
        <v>0.5</v>
      </c>
      <c r="P319" s="265"/>
      <c r="Q319" s="265"/>
      <c r="R319" s="352"/>
      <c r="S319" s="350">
        <f t="shared" si="16"/>
        <v>167182.69025000001</v>
      </c>
      <c r="T319" s="350">
        <f t="shared" si="17"/>
        <v>167182.69025000001</v>
      </c>
    </row>
    <row r="320" spans="1:20" ht="30">
      <c r="A320" s="251" t="s">
        <v>406</v>
      </c>
      <c r="B320" s="361">
        <v>355</v>
      </c>
      <c r="C320" s="251" t="s">
        <v>416</v>
      </c>
      <c r="D320" s="251" t="s">
        <v>546</v>
      </c>
      <c r="E320" s="361">
        <v>3550059</v>
      </c>
      <c r="F320" s="361">
        <v>14618</v>
      </c>
      <c r="G320" s="253">
        <v>42369</v>
      </c>
      <c r="H320" s="268">
        <v>12</v>
      </c>
      <c r="I320" s="251" t="s">
        <v>409</v>
      </c>
      <c r="J320" s="251" t="s">
        <v>576</v>
      </c>
      <c r="K320" s="269">
        <v>379168.4167</v>
      </c>
      <c r="L320" s="270" t="s">
        <v>511</v>
      </c>
      <c r="M320" s="362"/>
      <c r="N320" s="265">
        <v>0.5</v>
      </c>
      <c r="O320" s="265">
        <v>0.5</v>
      </c>
      <c r="P320" s="265"/>
      <c r="Q320" s="265"/>
      <c r="R320" s="352"/>
      <c r="S320" s="350">
        <f t="shared" si="16"/>
        <v>189584.20835</v>
      </c>
      <c r="T320" s="350">
        <f t="shared" si="17"/>
        <v>189584.20835</v>
      </c>
    </row>
    <row r="321" spans="1:20" ht="30">
      <c r="A321" s="251" t="s">
        <v>406</v>
      </c>
      <c r="B321" s="361">
        <v>355</v>
      </c>
      <c r="C321" s="251" t="s">
        <v>416</v>
      </c>
      <c r="D321" s="251" t="s">
        <v>546</v>
      </c>
      <c r="E321" s="361">
        <v>3550059</v>
      </c>
      <c r="F321" s="361">
        <v>14617</v>
      </c>
      <c r="G321" s="253">
        <v>42369</v>
      </c>
      <c r="H321" s="268">
        <v>1</v>
      </c>
      <c r="I321" s="251" t="s">
        <v>409</v>
      </c>
      <c r="J321" s="251" t="s">
        <v>577</v>
      </c>
      <c r="K321" s="269">
        <v>61441.108899999999</v>
      </c>
      <c r="L321" s="270" t="s">
        <v>511</v>
      </c>
      <c r="M321" s="362"/>
      <c r="N321" s="265">
        <v>0.5</v>
      </c>
      <c r="O321" s="265">
        <v>0.5</v>
      </c>
      <c r="P321" s="265"/>
      <c r="Q321" s="265"/>
      <c r="R321" s="352"/>
      <c r="S321" s="350">
        <f t="shared" si="16"/>
        <v>30720.55445</v>
      </c>
      <c r="T321" s="350">
        <f t="shared" si="17"/>
        <v>30720.55445</v>
      </c>
    </row>
    <row r="322" spans="1:20" ht="30">
      <c r="A322" s="251" t="s">
        <v>406</v>
      </c>
      <c r="B322" s="361">
        <v>355</v>
      </c>
      <c r="C322" s="251" t="s">
        <v>416</v>
      </c>
      <c r="D322" s="251" t="s">
        <v>546</v>
      </c>
      <c r="E322" s="361">
        <v>3550059</v>
      </c>
      <c r="F322" s="361">
        <v>14616</v>
      </c>
      <c r="G322" s="253">
        <v>42369</v>
      </c>
      <c r="H322" s="268">
        <v>2</v>
      </c>
      <c r="I322" s="251" t="s">
        <v>409</v>
      </c>
      <c r="J322" s="251" t="s">
        <v>578</v>
      </c>
      <c r="K322" s="269">
        <v>109665.85679999999</v>
      </c>
      <c r="L322" s="270" t="s">
        <v>511</v>
      </c>
      <c r="M322" s="362"/>
      <c r="N322" s="265">
        <v>0.5</v>
      </c>
      <c r="O322" s="265">
        <v>0.5</v>
      </c>
      <c r="P322" s="265"/>
      <c r="Q322" s="265"/>
      <c r="R322" s="352"/>
      <c r="S322" s="350">
        <f t="shared" si="16"/>
        <v>54832.928399999997</v>
      </c>
      <c r="T322" s="350">
        <f t="shared" si="17"/>
        <v>54832.928399999997</v>
      </c>
    </row>
    <row r="323" spans="1:20" ht="30">
      <c r="A323" s="251" t="s">
        <v>406</v>
      </c>
      <c r="B323" s="361">
        <v>355</v>
      </c>
      <c r="C323" s="251" t="s">
        <v>416</v>
      </c>
      <c r="D323" s="251" t="s">
        <v>546</v>
      </c>
      <c r="E323" s="361">
        <v>3550059</v>
      </c>
      <c r="F323" s="361">
        <v>14615</v>
      </c>
      <c r="G323" s="253">
        <v>42369</v>
      </c>
      <c r="H323" s="268">
        <v>1</v>
      </c>
      <c r="I323" s="251" t="s">
        <v>409</v>
      </c>
      <c r="J323" s="251" t="s">
        <v>579</v>
      </c>
      <c r="K323" s="269">
        <v>51715.963000000003</v>
      </c>
      <c r="L323" s="270" t="s">
        <v>511</v>
      </c>
      <c r="M323" s="362"/>
      <c r="N323" s="265">
        <v>0.5</v>
      </c>
      <c r="O323" s="265">
        <v>0.5</v>
      </c>
      <c r="P323" s="265"/>
      <c r="Q323" s="265"/>
      <c r="R323" s="352"/>
      <c r="S323" s="350">
        <f t="shared" si="16"/>
        <v>25857.981500000002</v>
      </c>
      <c r="T323" s="350">
        <f t="shared" si="17"/>
        <v>25857.981500000002</v>
      </c>
    </row>
    <row r="324" spans="1:20" ht="30">
      <c r="A324" s="251" t="s">
        <v>406</v>
      </c>
      <c r="B324" s="361">
        <v>355</v>
      </c>
      <c r="C324" s="251" t="s">
        <v>416</v>
      </c>
      <c r="D324" s="251" t="s">
        <v>546</v>
      </c>
      <c r="E324" s="361">
        <v>3550059</v>
      </c>
      <c r="F324" s="361">
        <v>14614</v>
      </c>
      <c r="G324" s="253">
        <v>42369</v>
      </c>
      <c r="H324" s="268">
        <v>2</v>
      </c>
      <c r="I324" s="251" t="s">
        <v>409</v>
      </c>
      <c r="J324" s="251" t="s">
        <v>580</v>
      </c>
      <c r="K324" s="269">
        <v>97358.387900000002</v>
      </c>
      <c r="L324" s="270" t="s">
        <v>511</v>
      </c>
      <c r="M324" s="362"/>
      <c r="N324" s="265">
        <v>0.5</v>
      </c>
      <c r="O324" s="265">
        <v>0.5</v>
      </c>
      <c r="P324" s="265"/>
      <c r="Q324" s="265"/>
      <c r="R324" s="352"/>
      <c r="S324" s="350">
        <f t="shared" si="16"/>
        <v>48679.193950000001</v>
      </c>
      <c r="T324" s="350">
        <f t="shared" si="17"/>
        <v>48679.193950000001</v>
      </c>
    </row>
    <row r="325" spans="1:20" ht="30">
      <c r="A325" s="251" t="s">
        <v>406</v>
      </c>
      <c r="B325" s="361">
        <v>355</v>
      </c>
      <c r="C325" s="251" t="s">
        <v>416</v>
      </c>
      <c r="D325" s="251" t="s">
        <v>546</v>
      </c>
      <c r="E325" s="361">
        <v>3550059</v>
      </c>
      <c r="F325" s="361">
        <v>14613</v>
      </c>
      <c r="G325" s="253">
        <v>42369</v>
      </c>
      <c r="H325" s="268">
        <v>4</v>
      </c>
      <c r="I325" s="251" t="s">
        <v>409</v>
      </c>
      <c r="J325" s="251" t="s">
        <v>581</v>
      </c>
      <c r="K325" s="269">
        <v>182141.98560000001</v>
      </c>
      <c r="L325" s="270" t="s">
        <v>511</v>
      </c>
      <c r="M325" s="362"/>
      <c r="N325" s="265">
        <v>0.5</v>
      </c>
      <c r="O325" s="265">
        <v>0.5</v>
      </c>
      <c r="P325" s="265"/>
      <c r="Q325" s="265"/>
      <c r="R325" s="352"/>
      <c r="S325" s="350">
        <f t="shared" si="16"/>
        <v>91070.992800000007</v>
      </c>
      <c r="T325" s="350">
        <f t="shared" si="17"/>
        <v>91070.992800000007</v>
      </c>
    </row>
    <row r="326" spans="1:20" ht="30">
      <c r="A326" s="251" t="s">
        <v>406</v>
      </c>
      <c r="B326" s="361">
        <v>355</v>
      </c>
      <c r="C326" s="251" t="s">
        <v>416</v>
      </c>
      <c r="D326" s="251" t="s">
        <v>546</v>
      </c>
      <c r="E326" s="361">
        <v>3550059</v>
      </c>
      <c r="F326" s="361">
        <v>14612</v>
      </c>
      <c r="G326" s="253">
        <v>42369</v>
      </c>
      <c r="H326" s="268">
        <v>2</v>
      </c>
      <c r="I326" s="251" t="s">
        <v>409</v>
      </c>
      <c r="J326" s="251" t="s">
        <v>582</v>
      </c>
      <c r="K326" s="269">
        <v>85804.764800000004</v>
      </c>
      <c r="L326" s="270" t="s">
        <v>511</v>
      </c>
      <c r="M326" s="362"/>
      <c r="N326" s="265">
        <v>0.5</v>
      </c>
      <c r="O326" s="265">
        <v>0.5</v>
      </c>
      <c r="P326" s="265"/>
      <c r="Q326" s="265"/>
      <c r="R326" s="352"/>
      <c r="S326" s="350">
        <f t="shared" si="16"/>
        <v>42902.382400000002</v>
      </c>
      <c r="T326" s="350">
        <f t="shared" si="17"/>
        <v>42902.382400000002</v>
      </c>
    </row>
    <row r="327" spans="1:20" ht="30">
      <c r="A327" s="251" t="s">
        <v>406</v>
      </c>
      <c r="B327" s="361">
        <v>355</v>
      </c>
      <c r="C327" s="251" t="s">
        <v>416</v>
      </c>
      <c r="D327" s="251" t="s">
        <v>546</v>
      </c>
      <c r="E327" s="361">
        <v>3550059</v>
      </c>
      <c r="F327" s="361">
        <v>14611</v>
      </c>
      <c r="G327" s="253">
        <v>42369</v>
      </c>
      <c r="H327" s="268">
        <v>1</v>
      </c>
      <c r="I327" s="251" t="s">
        <v>409</v>
      </c>
      <c r="J327" s="251" t="s">
        <v>583</v>
      </c>
      <c r="K327" s="269">
        <v>52801.287100000001</v>
      </c>
      <c r="L327" s="270" t="s">
        <v>511</v>
      </c>
      <c r="M327" s="362"/>
      <c r="N327" s="265">
        <v>0.5</v>
      </c>
      <c r="O327" s="265">
        <v>0.5</v>
      </c>
      <c r="P327" s="265"/>
      <c r="Q327" s="265"/>
      <c r="R327" s="352"/>
      <c r="S327" s="350">
        <f t="shared" si="16"/>
        <v>26400.643550000001</v>
      </c>
      <c r="T327" s="350">
        <f t="shared" si="17"/>
        <v>26400.643550000001</v>
      </c>
    </row>
    <row r="328" spans="1:20" ht="30">
      <c r="A328" s="251" t="s">
        <v>406</v>
      </c>
      <c r="B328" s="361">
        <v>355</v>
      </c>
      <c r="C328" s="251" t="s">
        <v>416</v>
      </c>
      <c r="D328" s="251" t="s">
        <v>546</v>
      </c>
      <c r="E328" s="361">
        <v>3550059</v>
      </c>
      <c r="F328" s="361">
        <v>14610</v>
      </c>
      <c r="G328" s="253">
        <v>42369</v>
      </c>
      <c r="H328" s="268">
        <v>2</v>
      </c>
      <c r="I328" s="251" t="s">
        <v>409</v>
      </c>
      <c r="J328" s="251" t="s">
        <v>584</v>
      </c>
      <c r="K328" s="269">
        <v>85275.468800000002</v>
      </c>
      <c r="L328" s="270" t="s">
        <v>511</v>
      </c>
      <c r="M328" s="362"/>
      <c r="N328" s="265">
        <v>0.5</v>
      </c>
      <c r="O328" s="265">
        <v>0.5</v>
      </c>
      <c r="P328" s="265"/>
      <c r="Q328" s="265"/>
      <c r="R328" s="352"/>
      <c r="S328" s="350">
        <f t="shared" si="16"/>
        <v>42637.734400000001</v>
      </c>
      <c r="T328" s="350">
        <f t="shared" si="17"/>
        <v>42637.734400000001</v>
      </c>
    </row>
    <row r="329" spans="1:20" ht="30">
      <c r="A329" s="251" t="s">
        <v>406</v>
      </c>
      <c r="B329" s="361">
        <v>355</v>
      </c>
      <c r="C329" s="251" t="s">
        <v>416</v>
      </c>
      <c r="D329" s="251" t="s">
        <v>546</v>
      </c>
      <c r="E329" s="361">
        <v>3550059</v>
      </c>
      <c r="F329" s="361">
        <v>14609</v>
      </c>
      <c r="G329" s="253">
        <v>42369</v>
      </c>
      <c r="H329" s="268">
        <v>4</v>
      </c>
      <c r="I329" s="251" t="s">
        <v>409</v>
      </c>
      <c r="J329" s="251" t="s">
        <v>585</v>
      </c>
      <c r="K329" s="269">
        <v>160392.73130000001</v>
      </c>
      <c r="L329" s="270" t="s">
        <v>511</v>
      </c>
      <c r="M329" s="362"/>
      <c r="N329" s="265">
        <v>0.5</v>
      </c>
      <c r="O329" s="265">
        <v>0.5</v>
      </c>
      <c r="P329" s="265"/>
      <c r="Q329" s="265"/>
      <c r="R329" s="352"/>
      <c r="S329" s="350">
        <f t="shared" si="16"/>
        <v>80196.365650000007</v>
      </c>
      <c r="T329" s="350">
        <f t="shared" si="17"/>
        <v>80196.365650000007</v>
      </c>
    </row>
    <row r="330" spans="1:20" ht="30">
      <c r="A330" s="251" t="s">
        <v>406</v>
      </c>
      <c r="B330" s="361">
        <v>355</v>
      </c>
      <c r="C330" s="251" t="s">
        <v>416</v>
      </c>
      <c r="D330" s="251" t="s">
        <v>546</v>
      </c>
      <c r="E330" s="361">
        <v>3550059</v>
      </c>
      <c r="F330" s="361">
        <v>14608</v>
      </c>
      <c r="G330" s="253">
        <v>42369</v>
      </c>
      <c r="H330" s="268">
        <v>4</v>
      </c>
      <c r="I330" s="251" t="s">
        <v>409</v>
      </c>
      <c r="J330" s="251" t="s">
        <v>586</v>
      </c>
      <c r="K330" s="269">
        <v>144353.45809999999</v>
      </c>
      <c r="L330" s="270" t="s">
        <v>511</v>
      </c>
      <c r="M330" s="362"/>
      <c r="N330" s="265">
        <v>0.5</v>
      </c>
      <c r="O330" s="265">
        <v>0.5</v>
      </c>
      <c r="P330" s="265"/>
      <c r="Q330" s="265"/>
      <c r="R330" s="352"/>
      <c r="S330" s="350">
        <f t="shared" si="16"/>
        <v>72176.729049999994</v>
      </c>
      <c r="T330" s="350">
        <f t="shared" si="17"/>
        <v>72176.729049999994</v>
      </c>
    </row>
    <row r="331" spans="1:20" ht="30">
      <c r="A331" s="251" t="s">
        <v>406</v>
      </c>
      <c r="B331" s="361">
        <v>355</v>
      </c>
      <c r="C331" s="251" t="s">
        <v>416</v>
      </c>
      <c r="D331" s="251" t="s">
        <v>546</v>
      </c>
      <c r="E331" s="361">
        <v>3550059</v>
      </c>
      <c r="F331" s="361">
        <v>14607</v>
      </c>
      <c r="G331" s="253">
        <v>42369</v>
      </c>
      <c r="H331" s="268">
        <v>7</v>
      </c>
      <c r="I331" s="251" t="s">
        <v>409</v>
      </c>
      <c r="J331" s="251" t="s">
        <v>587</v>
      </c>
      <c r="K331" s="269">
        <v>242326.68479999999</v>
      </c>
      <c r="L331" s="270" t="s">
        <v>511</v>
      </c>
      <c r="M331" s="362"/>
      <c r="N331" s="265">
        <v>0.5</v>
      </c>
      <c r="O331" s="265">
        <v>0.5</v>
      </c>
      <c r="P331" s="265"/>
      <c r="Q331" s="265"/>
      <c r="R331" s="352"/>
      <c r="S331" s="350">
        <f t="shared" si="16"/>
        <v>121163.34239999999</v>
      </c>
      <c r="T331" s="350">
        <f t="shared" si="17"/>
        <v>121163.34239999999</v>
      </c>
    </row>
    <row r="332" spans="1:20" ht="30">
      <c r="A332" s="251" t="s">
        <v>406</v>
      </c>
      <c r="B332" s="361">
        <v>355</v>
      </c>
      <c r="C332" s="251" t="s">
        <v>416</v>
      </c>
      <c r="D332" s="251" t="s">
        <v>546</v>
      </c>
      <c r="E332" s="361">
        <v>3550059</v>
      </c>
      <c r="F332" s="361">
        <v>14606</v>
      </c>
      <c r="G332" s="253">
        <v>42369</v>
      </c>
      <c r="H332" s="271">
        <v>19</v>
      </c>
      <c r="I332" s="251" t="s">
        <v>409</v>
      </c>
      <c r="J332" s="251" t="s">
        <v>588</v>
      </c>
      <c r="K332" s="269">
        <v>533305.82999999996</v>
      </c>
      <c r="L332" s="270" t="s">
        <v>511</v>
      </c>
      <c r="M332" s="362"/>
      <c r="N332" s="265">
        <v>0.5</v>
      </c>
      <c r="O332" s="265">
        <v>0.5</v>
      </c>
      <c r="P332" s="265"/>
      <c r="Q332" s="265"/>
      <c r="R332" s="352"/>
      <c r="S332" s="350">
        <f t="shared" si="16"/>
        <v>266652.91499999998</v>
      </c>
      <c r="T332" s="350">
        <f t="shared" si="17"/>
        <v>266652.91499999998</v>
      </c>
    </row>
    <row r="333" spans="1:20" ht="30">
      <c r="A333" s="251" t="s">
        <v>406</v>
      </c>
      <c r="B333" s="361">
        <v>355</v>
      </c>
      <c r="C333" s="251" t="s">
        <v>416</v>
      </c>
      <c r="D333" s="251" t="s">
        <v>546</v>
      </c>
      <c r="E333" s="361">
        <v>3550059</v>
      </c>
      <c r="F333" s="361">
        <v>14605</v>
      </c>
      <c r="G333" s="253">
        <v>42369</v>
      </c>
      <c r="H333" s="268">
        <v>1</v>
      </c>
      <c r="I333" s="251" t="s">
        <v>409</v>
      </c>
      <c r="J333" s="251" t="s">
        <v>589</v>
      </c>
      <c r="K333" s="269">
        <v>25261.86</v>
      </c>
      <c r="L333" s="270" t="s">
        <v>511</v>
      </c>
      <c r="M333" s="362"/>
      <c r="N333" s="265">
        <v>0.5</v>
      </c>
      <c r="O333" s="265">
        <v>0.5</v>
      </c>
      <c r="P333" s="265"/>
      <c r="Q333" s="265"/>
      <c r="R333" s="352"/>
      <c r="S333" s="350">
        <f t="shared" si="16"/>
        <v>12630.93</v>
      </c>
      <c r="T333" s="350">
        <f t="shared" si="17"/>
        <v>12630.93</v>
      </c>
    </row>
    <row r="334" spans="1:20" ht="30">
      <c r="A334" s="251" t="s">
        <v>406</v>
      </c>
      <c r="B334" s="361">
        <v>355</v>
      </c>
      <c r="C334" s="251" t="s">
        <v>416</v>
      </c>
      <c r="D334" s="251" t="s">
        <v>546</v>
      </c>
      <c r="E334" s="361">
        <v>3550059</v>
      </c>
      <c r="F334" s="361">
        <v>14604</v>
      </c>
      <c r="G334" s="253">
        <v>42369</v>
      </c>
      <c r="H334" s="268">
        <v>1</v>
      </c>
      <c r="I334" s="251" t="s">
        <v>409</v>
      </c>
      <c r="J334" s="251" t="s">
        <v>590</v>
      </c>
      <c r="K334" s="269">
        <v>55902.21</v>
      </c>
      <c r="L334" s="270" t="s">
        <v>511</v>
      </c>
      <c r="M334" s="362"/>
      <c r="N334" s="265">
        <v>0.5</v>
      </c>
      <c r="O334" s="265">
        <v>0.5</v>
      </c>
      <c r="P334" s="265"/>
      <c r="Q334" s="265"/>
      <c r="R334" s="352"/>
      <c r="S334" s="350">
        <f t="shared" si="16"/>
        <v>27951.105</v>
      </c>
      <c r="T334" s="350">
        <f t="shared" si="17"/>
        <v>27951.105</v>
      </c>
    </row>
    <row r="335" spans="1:20" ht="30">
      <c r="A335" s="251" t="s">
        <v>406</v>
      </c>
      <c r="B335" s="361">
        <v>355</v>
      </c>
      <c r="C335" s="251" t="s">
        <v>416</v>
      </c>
      <c r="D335" s="251" t="s">
        <v>546</v>
      </c>
      <c r="E335" s="361">
        <v>3550059</v>
      </c>
      <c r="F335" s="361">
        <v>14603</v>
      </c>
      <c r="G335" s="253">
        <v>42369</v>
      </c>
      <c r="H335" s="268">
        <v>1</v>
      </c>
      <c r="I335" s="251" t="s">
        <v>409</v>
      </c>
      <c r="J335" s="251" t="s">
        <v>591</v>
      </c>
      <c r="K335" s="269">
        <v>52606.14</v>
      </c>
      <c r="L335" s="270" t="s">
        <v>511</v>
      </c>
      <c r="M335" s="362"/>
      <c r="N335" s="265">
        <v>0.5</v>
      </c>
      <c r="O335" s="265">
        <v>0.5</v>
      </c>
      <c r="P335" s="265"/>
      <c r="Q335" s="265"/>
      <c r="R335" s="352"/>
      <c r="S335" s="350">
        <f t="shared" si="16"/>
        <v>26303.07</v>
      </c>
      <c r="T335" s="350">
        <f t="shared" si="17"/>
        <v>26303.07</v>
      </c>
    </row>
    <row r="336" spans="1:20" ht="30">
      <c r="A336" s="251" t="s">
        <v>406</v>
      </c>
      <c r="B336" s="361">
        <v>355</v>
      </c>
      <c r="C336" s="251" t="s">
        <v>416</v>
      </c>
      <c r="D336" s="251" t="s">
        <v>546</v>
      </c>
      <c r="E336" s="361">
        <v>3550059</v>
      </c>
      <c r="F336" s="361">
        <v>14602</v>
      </c>
      <c r="G336" s="253">
        <v>42369</v>
      </c>
      <c r="H336" s="268">
        <v>3</v>
      </c>
      <c r="I336" s="251" t="s">
        <v>409</v>
      </c>
      <c r="J336" s="251" t="s">
        <v>592</v>
      </c>
      <c r="K336" s="269">
        <v>118289.64</v>
      </c>
      <c r="L336" s="270" t="s">
        <v>511</v>
      </c>
      <c r="M336" s="362"/>
      <c r="N336" s="265">
        <v>0.5</v>
      </c>
      <c r="O336" s="265">
        <v>0.5</v>
      </c>
      <c r="P336" s="265"/>
      <c r="Q336" s="265"/>
      <c r="R336" s="352"/>
      <c r="S336" s="350">
        <f t="shared" si="16"/>
        <v>59144.82</v>
      </c>
      <c r="T336" s="350">
        <f t="shared" si="17"/>
        <v>59144.82</v>
      </c>
    </row>
    <row r="337" spans="1:20" ht="30">
      <c r="A337" s="251" t="s">
        <v>406</v>
      </c>
      <c r="B337" s="361">
        <v>355</v>
      </c>
      <c r="C337" s="251" t="s">
        <v>416</v>
      </c>
      <c r="D337" s="251" t="s">
        <v>546</v>
      </c>
      <c r="E337" s="361">
        <v>3550059</v>
      </c>
      <c r="F337" s="361">
        <v>14601</v>
      </c>
      <c r="G337" s="253">
        <v>42369</v>
      </c>
      <c r="H337" s="268">
        <v>9</v>
      </c>
      <c r="I337" s="251" t="s">
        <v>409</v>
      </c>
      <c r="J337" s="251" t="s">
        <v>593</v>
      </c>
      <c r="K337" s="269">
        <v>324795.28000000003</v>
      </c>
      <c r="L337" s="270" t="s">
        <v>511</v>
      </c>
      <c r="M337" s="362"/>
      <c r="N337" s="265">
        <v>0.5</v>
      </c>
      <c r="O337" s="265">
        <v>0.5</v>
      </c>
      <c r="P337" s="265"/>
      <c r="Q337" s="265"/>
      <c r="R337" s="352"/>
      <c r="S337" s="350">
        <f t="shared" si="16"/>
        <v>162397.64000000001</v>
      </c>
      <c r="T337" s="350">
        <f t="shared" si="17"/>
        <v>162397.64000000001</v>
      </c>
    </row>
    <row r="338" spans="1:20" ht="30">
      <c r="A338" s="251" t="s">
        <v>406</v>
      </c>
      <c r="B338" s="361">
        <v>355</v>
      </c>
      <c r="C338" s="251" t="s">
        <v>416</v>
      </c>
      <c r="D338" s="251" t="s">
        <v>546</v>
      </c>
      <c r="E338" s="361">
        <v>3550059</v>
      </c>
      <c r="F338" s="361">
        <v>14600</v>
      </c>
      <c r="G338" s="253">
        <v>42369</v>
      </c>
      <c r="H338" s="268">
        <v>9</v>
      </c>
      <c r="I338" s="251" t="s">
        <v>409</v>
      </c>
      <c r="J338" s="251" t="s">
        <v>594</v>
      </c>
      <c r="K338" s="269">
        <v>311562.88</v>
      </c>
      <c r="L338" s="270" t="s">
        <v>511</v>
      </c>
      <c r="M338" s="362"/>
      <c r="N338" s="265">
        <v>0.5</v>
      </c>
      <c r="O338" s="265">
        <v>0.5</v>
      </c>
      <c r="P338" s="265"/>
      <c r="Q338" s="265"/>
      <c r="R338" s="352"/>
      <c r="S338" s="350">
        <f t="shared" si="16"/>
        <v>155781.44</v>
      </c>
      <c r="T338" s="350">
        <f t="shared" si="17"/>
        <v>155781.44</v>
      </c>
    </row>
    <row r="339" spans="1:20" ht="30">
      <c r="A339" s="251" t="s">
        <v>406</v>
      </c>
      <c r="B339" s="361">
        <v>355</v>
      </c>
      <c r="C339" s="251" t="s">
        <v>416</v>
      </c>
      <c r="D339" s="251" t="s">
        <v>546</v>
      </c>
      <c r="E339" s="361">
        <v>3550059</v>
      </c>
      <c r="F339" s="361">
        <v>14599</v>
      </c>
      <c r="G339" s="253">
        <v>42369</v>
      </c>
      <c r="H339" s="268">
        <v>19</v>
      </c>
      <c r="I339" s="251" t="s">
        <v>409</v>
      </c>
      <c r="J339" s="251" t="s">
        <v>595</v>
      </c>
      <c r="K339" s="269">
        <v>612354.02</v>
      </c>
      <c r="L339" s="270" t="s">
        <v>511</v>
      </c>
      <c r="M339" s="362"/>
      <c r="N339" s="265">
        <v>0.5</v>
      </c>
      <c r="O339" s="265">
        <v>0.5</v>
      </c>
      <c r="P339" s="265"/>
      <c r="Q339" s="265"/>
      <c r="R339" s="352"/>
      <c r="S339" s="350">
        <f t="shared" si="16"/>
        <v>306177.01</v>
      </c>
      <c r="T339" s="350">
        <f t="shared" si="17"/>
        <v>306177.01</v>
      </c>
    </row>
    <row r="340" spans="1:20" ht="30">
      <c r="A340" s="251" t="s">
        <v>406</v>
      </c>
      <c r="B340" s="361">
        <v>355</v>
      </c>
      <c r="C340" s="251" t="s">
        <v>416</v>
      </c>
      <c r="D340" s="251" t="s">
        <v>546</v>
      </c>
      <c r="E340" s="361">
        <v>3550059</v>
      </c>
      <c r="F340" s="361">
        <v>14598</v>
      </c>
      <c r="G340" s="253">
        <v>42369</v>
      </c>
      <c r="H340" s="268">
        <v>18</v>
      </c>
      <c r="I340" s="251" t="s">
        <v>409</v>
      </c>
      <c r="J340" s="251" t="s">
        <v>596</v>
      </c>
      <c r="K340" s="269">
        <v>543731.36</v>
      </c>
      <c r="L340" s="270" t="s">
        <v>511</v>
      </c>
      <c r="M340" s="362"/>
      <c r="N340" s="265">
        <v>0.5</v>
      </c>
      <c r="O340" s="265">
        <v>0.5</v>
      </c>
      <c r="P340" s="265"/>
      <c r="Q340" s="265"/>
      <c r="R340" s="352"/>
      <c r="S340" s="350">
        <f t="shared" si="16"/>
        <v>271865.68</v>
      </c>
      <c r="T340" s="350">
        <f t="shared" si="17"/>
        <v>271865.68</v>
      </c>
    </row>
    <row r="341" spans="1:20" ht="30">
      <c r="A341" s="251" t="s">
        <v>406</v>
      </c>
      <c r="B341" s="361">
        <v>355</v>
      </c>
      <c r="C341" s="251" t="s">
        <v>416</v>
      </c>
      <c r="D341" s="251" t="s">
        <v>546</v>
      </c>
      <c r="E341" s="361">
        <v>3550059</v>
      </c>
      <c r="F341" s="361">
        <v>14597</v>
      </c>
      <c r="G341" s="253">
        <v>42369</v>
      </c>
      <c r="H341" s="268">
        <v>1</v>
      </c>
      <c r="I341" s="251" t="s">
        <v>409</v>
      </c>
      <c r="J341" s="251" t="s">
        <v>597</v>
      </c>
      <c r="K341" s="269">
        <v>52611.49</v>
      </c>
      <c r="L341" s="270" t="s">
        <v>511</v>
      </c>
      <c r="M341" s="362"/>
      <c r="N341" s="265">
        <v>0.5</v>
      </c>
      <c r="O341" s="265">
        <v>0.5</v>
      </c>
      <c r="P341" s="265"/>
      <c r="Q341" s="265"/>
      <c r="R341" s="352"/>
      <c r="S341" s="350">
        <f t="shared" si="16"/>
        <v>26305.744999999999</v>
      </c>
      <c r="T341" s="350">
        <f t="shared" si="17"/>
        <v>26305.744999999999</v>
      </c>
    </row>
    <row r="342" spans="1:20" ht="30">
      <c r="A342" s="251" t="s">
        <v>406</v>
      </c>
      <c r="B342" s="361">
        <v>355</v>
      </c>
      <c r="C342" s="251" t="s">
        <v>416</v>
      </c>
      <c r="D342" s="251" t="s">
        <v>546</v>
      </c>
      <c r="E342" s="361">
        <v>3550059</v>
      </c>
      <c r="F342" s="361">
        <v>14596</v>
      </c>
      <c r="G342" s="253">
        <v>42369</v>
      </c>
      <c r="H342" s="268">
        <v>2</v>
      </c>
      <c r="I342" s="251" t="s">
        <v>409</v>
      </c>
      <c r="J342" s="251" t="s">
        <v>598</v>
      </c>
      <c r="K342" s="269">
        <v>97673.83</v>
      </c>
      <c r="L342" s="270" t="s">
        <v>511</v>
      </c>
      <c r="M342" s="362"/>
      <c r="N342" s="265">
        <v>0.5</v>
      </c>
      <c r="O342" s="265">
        <v>0.5</v>
      </c>
      <c r="P342" s="265"/>
      <c r="Q342" s="265"/>
      <c r="R342" s="352"/>
      <c r="S342" s="350">
        <f t="shared" si="16"/>
        <v>48836.915000000001</v>
      </c>
      <c r="T342" s="350">
        <f t="shared" si="17"/>
        <v>48836.915000000001</v>
      </c>
    </row>
    <row r="343" spans="1:20" ht="30">
      <c r="A343" s="251" t="s">
        <v>406</v>
      </c>
      <c r="B343" s="361">
        <v>355</v>
      </c>
      <c r="C343" s="251" t="s">
        <v>416</v>
      </c>
      <c r="D343" s="251" t="s">
        <v>546</v>
      </c>
      <c r="E343" s="361">
        <v>3550059</v>
      </c>
      <c r="F343" s="361">
        <v>14595</v>
      </c>
      <c r="G343" s="253">
        <v>42369</v>
      </c>
      <c r="H343" s="268">
        <v>5</v>
      </c>
      <c r="I343" s="251" t="s">
        <v>409</v>
      </c>
      <c r="J343" s="251" t="s">
        <v>599</v>
      </c>
      <c r="K343" s="269">
        <v>197149.4</v>
      </c>
      <c r="L343" s="270" t="s">
        <v>511</v>
      </c>
      <c r="M343" s="362"/>
      <c r="N343" s="265">
        <v>0.5</v>
      </c>
      <c r="O343" s="265">
        <v>0.5</v>
      </c>
      <c r="P343" s="265"/>
      <c r="Q343" s="265"/>
      <c r="R343" s="352"/>
      <c r="S343" s="350">
        <f t="shared" si="16"/>
        <v>98574.7</v>
      </c>
      <c r="T343" s="350">
        <f t="shared" si="17"/>
        <v>98574.7</v>
      </c>
    </row>
    <row r="344" spans="1:20" ht="30">
      <c r="A344" s="251" t="s">
        <v>406</v>
      </c>
      <c r="B344" s="361">
        <v>355</v>
      </c>
      <c r="C344" s="251" t="s">
        <v>416</v>
      </c>
      <c r="D344" s="251" t="s">
        <v>546</v>
      </c>
      <c r="E344" s="361">
        <v>3550059</v>
      </c>
      <c r="F344" s="361">
        <v>14594</v>
      </c>
      <c r="G344" s="253">
        <v>42369</v>
      </c>
      <c r="H344" s="268">
        <v>5</v>
      </c>
      <c r="I344" s="251" t="s">
        <v>409</v>
      </c>
      <c r="J344" s="251" t="s">
        <v>600</v>
      </c>
      <c r="K344" s="269">
        <v>189129.76</v>
      </c>
      <c r="L344" s="270" t="s">
        <v>511</v>
      </c>
      <c r="M344" s="362"/>
      <c r="N344" s="265">
        <v>0.5</v>
      </c>
      <c r="O344" s="265">
        <v>0.5</v>
      </c>
      <c r="P344" s="265"/>
      <c r="Q344" s="265"/>
      <c r="R344" s="352"/>
      <c r="S344" s="350">
        <f t="shared" si="16"/>
        <v>94564.88</v>
      </c>
      <c r="T344" s="350">
        <f t="shared" si="17"/>
        <v>94564.88</v>
      </c>
    </row>
    <row r="345" spans="1:20" ht="30">
      <c r="A345" s="251" t="s">
        <v>406</v>
      </c>
      <c r="B345" s="361">
        <v>355</v>
      </c>
      <c r="C345" s="251" t="s">
        <v>416</v>
      </c>
      <c r="D345" s="251" t="s">
        <v>546</v>
      </c>
      <c r="E345" s="361">
        <v>3550059</v>
      </c>
      <c r="F345" s="361">
        <v>14593</v>
      </c>
      <c r="G345" s="253">
        <v>42369</v>
      </c>
      <c r="H345" s="268">
        <v>8</v>
      </c>
      <c r="I345" s="251" t="s">
        <v>409</v>
      </c>
      <c r="J345" s="251" t="s">
        <v>601</v>
      </c>
      <c r="K345" s="269">
        <v>289776.2</v>
      </c>
      <c r="L345" s="270" t="s">
        <v>511</v>
      </c>
      <c r="M345" s="362"/>
      <c r="N345" s="265">
        <v>0.5</v>
      </c>
      <c r="O345" s="265">
        <v>0.5</v>
      </c>
      <c r="P345" s="265"/>
      <c r="Q345" s="265"/>
      <c r="R345" s="352"/>
      <c r="S345" s="350">
        <f t="shared" si="16"/>
        <v>144888.1</v>
      </c>
      <c r="T345" s="350">
        <f t="shared" si="17"/>
        <v>144888.1</v>
      </c>
    </row>
    <row r="346" spans="1:20" ht="30">
      <c r="A346" s="251" t="s">
        <v>406</v>
      </c>
      <c r="B346" s="361">
        <v>355</v>
      </c>
      <c r="C346" s="251" t="s">
        <v>416</v>
      </c>
      <c r="D346" s="251" t="s">
        <v>546</v>
      </c>
      <c r="E346" s="361">
        <v>3550059</v>
      </c>
      <c r="F346" s="361">
        <v>14592</v>
      </c>
      <c r="G346" s="253">
        <v>42369</v>
      </c>
      <c r="H346" s="271">
        <v>9</v>
      </c>
      <c r="I346" s="251" t="s">
        <v>409</v>
      </c>
      <c r="J346" s="251" t="s">
        <v>602</v>
      </c>
      <c r="K346" s="269">
        <v>311562.88</v>
      </c>
      <c r="L346" s="270" t="s">
        <v>511</v>
      </c>
      <c r="M346" s="362"/>
      <c r="N346" s="265">
        <v>0.5</v>
      </c>
      <c r="O346" s="265">
        <v>0.5</v>
      </c>
      <c r="P346" s="265"/>
      <c r="Q346" s="265"/>
      <c r="R346" s="352"/>
      <c r="S346" s="350">
        <f t="shared" si="16"/>
        <v>155781.44</v>
      </c>
      <c r="T346" s="350">
        <f t="shared" si="17"/>
        <v>155781.44</v>
      </c>
    </row>
    <row r="347" spans="1:20" ht="30">
      <c r="A347" s="251" t="s">
        <v>406</v>
      </c>
      <c r="B347" s="361">
        <v>355</v>
      </c>
      <c r="C347" s="251" t="s">
        <v>416</v>
      </c>
      <c r="D347" s="251" t="s">
        <v>546</v>
      </c>
      <c r="E347" s="361">
        <v>3550059</v>
      </c>
      <c r="F347" s="361">
        <v>14591</v>
      </c>
      <c r="G347" s="253">
        <v>42369</v>
      </c>
      <c r="H347" s="268">
        <v>16</v>
      </c>
      <c r="I347" s="251" t="s">
        <v>409</v>
      </c>
      <c r="J347" s="251" t="s">
        <v>603</v>
      </c>
      <c r="K347" s="269">
        <v>528226.73</v>
      </c>
      <c r="L347" s="270" t="s">
        <v>511</v>
      </c>
      <c r="M347" s="362"/>
      <c r="N347" s="265">
        <v>0.5</v>
      </c>
      <c r="O347" s="265">
        <v>0.5</v>
      </c>
      <c r="P347" s="265"/>
      <c r="Q347" s="265"/>
      <c r="R347" s="352"/>
      <c r="S347" s="350">
        <f t="shared" si="16"/>
        <v>264113.36499999999</v>
      </c>
      <c r="T347" s="350">
        <f t="shared" si="17"/>
        <v>264113.36499999999</v>
      </c>
    </row>
    <row r="348" spans="1:20" ht="30">
      <c r="A348" s="251" t="s">
        <v>406</v>
      </c>
      <c r="B348" s="361">
        <v>355</v>
      </c>
      <c r="C348" s="251" t="s">
        <v>416</v>
      </c>
      <c r="D348" s="251" t="s">
        <v>546</v>
      </c>
      <c r="E348" s="361">
        <v>3550059</v>
      </c>
      <c r="F348" s="361">
        <v>14590</v>
      </c>
      <c r="G348" s="253">
        <v>42369</v>
      </c>
      <c r="H348" s="268">
        <v>18</v>
      </c>
      <c r="I348" s="251" t="s">
        <v>409</v>
      </c>
      <c r="J348" s="251" t="s">
        <v>604</v>
      </c>
      <c r="K348" s="269">
        <v>543731.36</v>
      </c>
      <c r="L348" s="270" t="s">
        <v>511</v>
      </c>
      <c r="M348" s="362"/>
      <c r="N348" s="265">
        <v>0.5</v>
      </c>
      <c r="O348" s="265">
        <v>0.5</v>
      </c>
      <c r="P348" s="265"/>
      <c r="Q348" s="265"/>
      <c r="R348" s="352"/>
      <c r="S348" s="350">
        <f t="shared" si="16"/>
        <v>271865.68</v>
      </c>
      <c r="T348" s="350">
        <f t="shared" si="17"/>
        <v>271865.68</v>
      </c>
    </row>
    <row r="349" spans="1:20" ht="30">
      <c r="A349" s="251" t="s">
        <v>406</v>
      </c>
      <c r="B349" s="361">
        <v>355</v>
      </c>
      <c r="C349" s="251" t="s">
        <v>416</v>
      </c>
      <c r="D349" s="251" t="s">
        <v>546</v>
      </c>
      <c r="E349" s="361">
        <v>3550059</v>
      </c>
      <c r="F349" s="361">
        <v>14589</v>
      </c>
      <c r="G349" s="253">
        <v>42369</v>
      </c>
      <c r="H349" s="268">
        <v>2</v>
      </c>
      <c r="I349" s="251" t="s">
        <v>409</v>
      </c>
      <c r="J349" s="251" t="s">
        <v>605</v>
      </c>
      <c r="K349" s="269">
        <v>89381.52</v>
      </c>
      <c r="L349" s="270" t="s">
        <v>511</v>
      </c>
      <c r="M349" s="362"/>
      <c r="N349" s="265">
        <v>1</v>
      </c>
      <c r="O349" s="265"/>
      <c r="P349" s="265"/>
      <c r="Q349" s="265"/>
      <c r="R349" s="352"/>
      <c r="S349" s="350">
        <f t="shared" si="16"/>
        <v>89381.52</v>
      </c>
      <c r="T349" s="350">
        <f t="shared" si="17"/>
        <v>0</v>
      </c>
    </row>
    <row r="350" spans="1:20" ht="30">
      <c r="A350" s="251" t="s">
        <v>406</v>
      </c>
      <c r="B350" s="361">
        <v>355</v>
      </c>
      <c r="C350" s="251" t="s">
        <v>416</v>
      </c>
      <c r="D350" s="251" t="s">
        <v>546</v>
      </c>
      <c r="E350" s="361">
        <v>3550059</v>
      </c>
      <c r="F350" s="361">
        <v>14588</v>
      </c>
      <c r="G350" s="253">
        <v>42369</v>
      </c>
      <c r="H350" s="268">
        <v>1</v>
      </c>
      <c r="I350" s="251" t="s">
        <v>409</v>
      </c>
      <c r="J350" s="251" t="s">
        <v>606</v>
      </c>
      <c r="K350" s="269">
        <v>40766.49</v>
      </c>
      <c r="L350" s="270" t="s">
        <v>511</v>
      </c>
      <c r="M350" s="362"/>
      <c r="N350" s="265">
        <v>1</v>
      </c>
      <c r="O350" s="265"/>
      <c r="P350" s="265"/>
      <c r="Q350" s="265"/>
      <c r="R350" s="352"/>
      <c r="S350" s="350">
        <f t="shared" si="16"/>
        <v>40766.49</v>
      </c>
      <c r="T350" s="350">
        <f t="shared" si="17"/>
        <v>0</v>
      </c>
    </row>
    <row r="351" spans="1:20" ht="30">
      <c r="A351" s="251" t="s">
        <v>406</v>
      </c>
      <c r="B351" s="361">
        <v>355</v>
      </c>
      <c r="C351" s="251" t="s">
        <v>416</v>
      </c>
      <c r="D351" s="251" t="s">
        <v>546</v>
      </c>
      <c r="E351" s="361">
        <v>3550059</v>
      </c>
      <c r="F351" s="361">
        <v>14587</v>
      </c>
      <c r="G351" s="253">
        <v>42369</v>
      </c>
      <c r="H351" s="268">
        <v>10</v>
      </c>
      <c r="I351" s="251" t="s">
        <v>409</v>
      </c>
      <c r="J351" s="251" t="s">
        <v>607</v>
      </c>
      <c r="K351" s="269">
        <v>255813.04</v>
      </c>
      <c r="L351" s="270" t="s">
        <v>511</v>
      </c>
      <c r="M351" s="362"/>
      <c r="N351" s="265">
        <v>1</v>
      </c>
      <c r="O351" s="265"/>
      <c r="P351" s="265"/>
      <c r="Q351" s="265"/>
      <c r="R351" s="352"/>
      <c r="S351" s="350">
        <f t="shared" si="16"/>
        <v>255813.04</v>
      </c>
      <c r="T351" s="350">
        <f t="shared" si="17"/>
        <v>0</v>
      </c>
    </row>
    <row r="352" spans="1:20" ht="30">
      <c r="A352" s="251" t="s">
        <v>406</v>
      </c>
      <c r="B352" s="361">
        <v>355</v>
      </c>
      <c r="C352" s="251" t="s">
        <v>416</v>
      </c>
      <c r="D352" s="251" t="s">
        <v>546</v>
      </c>
      <c r="E352" s="361">
        <v>3550059</v>
      </c>
      <c r="F352" s="361">
        <v>14586</v>
      </c>
      <c r="G352" s="253">
        <v>42369</v>
      </c>
      <c r="H352" s="268">
        <v>9</v>
      </c>
      <c r="I352" s="251" t="s">
        <v>409</v>
      </c>
      <c r="J352" s="251" t="s">
        <v>608</v>
      </c>
      <c r="K352" s="269">
        <v>210515.46</v>
      </c>
      <c r="L352" s="270" t="s">
        <v>511</v>
      </c>
      <c r="M352" s="362"/>
      <c r="N352" s="265">
        <v>1</v>
      </c>
      <c r="O352" s="265"/>
      <c r="P352" s="265"/>
      <c r="Q352" s="265"/>
      <c r="R352" s="352"/>
      <c r="S352" s="350">
        <f t="shared" si="16"/>
        <v>210515.46</v>
      </c>
      <c r="T352" s="350">
        <f t="shared" si="17"/>
        <v>0</v>
      </c>
    </row>
    <row r="353" spans="1:20" ht="30">
      <c r="A353" s="251" t="s">
        <v>406</v>
      </c>
      <c r="B353" s="361">
        <v>355</v>
      </c>
      <c r="C353" s="251" t="s">
        <v>416</v>
      </c>
      <c r="D353" s="251" t="s">
        <v>546</v>
      </c>
      <c r="E353" s="361">
        <v>3550059</v>
      </c>
      <c r="F353" s="361">
        <v>14585</v>
      </c>
      <c r="G353" s="253">
        <v>42369</v>
      </c>
      <c r="H353" s="268">
        <v>1</v>
      </c>
      <c r="I353" s="251" t="s">
        <v>409</v>
      </c>
      <c r="J353" s="251" t="s">
        <v>609</v>
      </c>
      <c r="K353" s="269">
        <v>35117.99</v>
      </c>
      <c r="L353" s="270" t="s">
        <v>511</v>
      </c>
      <c r="M353" s="362"/>
      <c r="N353" s="265">
        <v>1</v>
      </c>
      <c r="O353" s="265"/>
      <c r="P353" s="265"/>
      <c r="Q353" s="265"/>
      <c r="R353" s="352"/>
      <c r="S353" s="350">
        <f t="shared" si="16"/>
        <v>35117.99</v>
      </c>
      <c r="T353" s="350">
        <f t="shared" si="17"/>
        <v>0</v>
      </c>
    </row>
    <row r="354" spans="1:20" ht="30">
      <c r="A354" s="251" t="s">
        <v>406</v>
      </c>
      <c r="B354" s="361">
        <v>355</v>
      </c>
      <c r="C354" s="251" t="s">
        <v>416</v>
      </c>
      <c r="D354" s="251" t="s">
        <v>546</v>
      </c>
      <c r="E354" s="361">
        <v>3550059</v>
      </c>
      <c r="F354" s="361">
        <v>14584</v>
      </c>
      <c r="G354" s="253">
        <v>42369</v>
      </c>
      <c r="H354" s="268">
        <v>3</v>
      </c>
      <c r="I354" s="251" t="s">
        <v>409</v>
      </c>
      <c r="J354" s="251" t="s">
        <v>610</v>
      </c>
      <c r="K354" s="269">
        <v>98633.51</v>
      </c>
      <c r="L354" s="270" t="s">
        <v>511</v>
      </c>
      <c r="M354" s="362"/>
      <c r="N354" s="265">
        <v>1</v>
      </c>
      <c r="O354" s="265"/>
      <c r="P354" s="265"/>
      <c r="Q354" s="265"/>
      <c r="R354" s="352"/>
      <c r="S354" s="350">
        <f t="shared" si="16"/>
        <v>98633.51</v>
      </c>
      <c r="T354" s="350">
        <f t="shared" si="17"/>
        <v>0</v>
      </c>
    </row>
    <row r="355" spans="1:20" ht="30">
      <c r="A355" s="251" t="s">
        <v>406</v>
      </c>
      <c r="B355" s="361">
        <v>355</v>
      </c>
      <c r="C355" s="251" t="s">
        <v>416</v>
      </c>
      <c r="D355" s="251" t="s">
        <v>546</v>
      </c>
      <c r="E355" s="361">
        <v>3550059</v>
      </c>
      <c r="F355" s="361">
        <v>14583</v>
      </c>
      <c r="G355" s="253">
        <v>42369</v>
      </c>
      <c r="H355" s="268">
        <v>5</v>
      </c>
      <c r="I355" s="251" t="s">
        <v>409</v>
      </c>
      <c r="J355" s="251" t="s">
        <v>611</v>
      </c>
      <c r="K355" s="269">
        <v>130319.09</v>
      </c>
      <c r="L355" s="270" t="s">
        <v>511</v>
      </c>
      <c r="M355" s="362"/>
      <c r="N355" s="265">
        <v>1</v>
      </c>
      <c r="O355" s="265"/>
      <c r="P355" s="265"/>
      <c r="Q355" s="265"/>
      <c r="R355" s="352"/>
      <c r="S355" s="350">
        <f t="shared" si="16"/>
        <v>130319.09</v>
      </c>
      <c r="T355" s="350">
        <f t="shared" si="17"/>
        <v>0</v>
      </c>
    </row>
    <row r="356" spans="1:20" ht="30">
      <c r="A356" s="251" t="s">
        <v>406</v>
      </c>
      <c r="B356" s="361">
        <v>355</v>
      </c>
      <c r="C356" s="251" t="s">
        <v>416</v>
      </c>
      <c r="D356" s="251" t="s">
        <v>546</v>
      </c>
      <c r="E356" s="361">
        <v>3550059</v>
      </c>
      <c r="F356" s="361">
        <v>14582</v>
      </c>
      <c r="G356" s="253">
        <v>42369</v>
      </c>
      <c r="H356" s="268">
        <v>1</v>
      </c>
      <c r="I356" s="251" t="s">
        <v>409</v>
      </c>
      <c r="J356" s="251" t="s">
        <v>612</v>
      </c>
      <c r="K356" s="269">
        <v>22454.98</v>
      </c>
      <c r="L356" s="270" t="s">
        <v>511</v>
      </c>
      <c r="M356" s="362"/>
      <c r="N356" s="265">
        <v>1</v>
      </c>
      <c r="O356" s="265"/>
      <c r="P356" s="265"/>
      <c r="Q356" s="265"/>
      <c r="R356" s="352"/>
      <c r="S356" s="350">
        <f t="shared" si="16"/>
        <v>22454.98</v>
      </c>
      <c r="T356" s="350">
        <f t="shared" si="17"/>
        <v>0</v>
      </c>
    </row>
    <row r="357" spans="1:20" ht="30">
      <c r="A357" s="251" t="s">
        <v>406</v>
      </c>
      <c r="B357" s="361">
        <v>355</v>
      </c>
      <c r="C357" s="251" t="s">
        <v>416</v>
      </c>
      <c r="D357" s="251" t="s">
        <v>546</v>
      </c>
      <c r="E357" s="361">
        <v>3550059</v>
      </c>
      <c r="F357" s="361">
        <v>14581</v>
      </c>
      <c r="G357" s="253">
        <v>42369</v>
      </c>
      <c r="H357" s="268">
        <v>1</v>
      </c>
      <c r="I357" s="251" t="s">
        <v>409</v>
      </c>
      <c r="J357" s="251" t="s">
        <v>613</v>
      </c>
      <c r="K357" s="269">
        <v>30731.25</v>
      </c>
      <c r="L357" s="270" t="s">
        <v>511</v>
      </c>
      <c r="M357" s="362"/>
      <c r="N357" s="265">
        <v>1</v>
      </c>
      <c r="O357" s="265"/>
      <c r="P357" s="265"/>
      <c r="Q357" s="265"/>
      <c r="R357" s="352"/>
      <c r="S357" s="350">
        <f t="shared" si="16"/>
        <v>30731.25</v>
      </c>
      <c r="T357" s="350">
        <f t="shared" si="17"/>
        <v>0</v>
      </c>
    </row>
    <row r="358" spans="1:20" ht="30">
      <c r="A358" s="251" t="s">
        <v>406</v>
      </c>
      <c r="B358" s="361">
        <v>355</v>
      </c>
      <c r="C358" s="251" t="s">
        <v>416</v>
      </c>
      <c r="D358" s="251" t="s">
        <v>546</v>
      </c>
      <c r="E358" s="361">
        <v>3550059</v>
      </c>
      <c r="F358" s="361">
        <v>14580</v>
      </c>
      <c r="G358" s="253">
        <v>42369</v>
      </c>
      <c r="H358" s="268">
        <v>1</v>
      </c>
      <c r="I358" s="251" t="s">
        <v>409</v>
      </c>
      <c r="J358" s="251" t="s">
        <v>614</v>
      </c>
      <c r="K358" s="269">
        <v>28068.73</v>
      </c>
      <c r="L358" s="270" t="s">
        <v>511</v>
      </c>
      <c r="M358" s="362"/>
      <c r="N358" s="265">
        <v>1</v>
      </c>
      <c r="O358" s="265"/>
      <c r="P358" s="265"/>
      <c r="Q358" s="265"/>
      <c r="R358" s="352"/>
      <c r="S358" s="350">
        <f t="shared" si="16"/>
        <v>28068.73</v>
      </c>
      <c r="T358" s="350">
        <f t="shared" si="17"/>
        <v>0</v>
      </c>
    </row>
    <row r="359" spans="1:20" ht="45">
      <c r="A359" s="251" t="s">
        <v>406</v>
      </c>
      <c r="B359" s="361">
        <v>355</v>
      </c>
      <c r="C359" s="251" t="s">
        <v>416</v>
      </c>
      <c r="D359" s="251" t="s">
        <v>546</v>
      </c>
      <c r="E359" s="361">
        <v>3550059</v>
      </c>
      <c r="F359" s="361">
        <v>14579</v>
      </c>
      <c r="G359" s="253">
        <v>42369</v>
      </c>
      <c r="H359" s="268">
        <v>1</v>
      </c>
      <c r="I359" s="251" t="s">
        <v>409</v>
      </c>
      <c r="J359" s="251" t="s">
        <v>615</v>
      </c>
      <c r="K359" s="269">
        <v>127039.06</v>
      </c>
      <c r="L359" s="270" t="s">
        <v>511</v>
      </c>
      <c r="M359" s="362"/>
      <c r="N359" s="265">
        <v>0.5</v>
      </c>
      <c r="O359" s="265">
        <v>0.5</v>
      </c>
      <c r="P359" s="265"/>
      <c r="Q359" s="265"/>
      <c r="R359" s="353" t="s">
        <v>989</v>
      </c>
      <c r="S359" s="350">
        <f t="shared" si="16"/>
        <v>63519.53</v>
      </c>
      <c r="T359" s="350">
        <f t="shared" si="17"/>
        <v>63519.53</v>
      </c>
    </row>
    <row r="360" spans="1:20" ht="30">
      <c r="A360" s="251" t="s">
        <v>406</v>
      </c>
      <c r="B360" s="361">
        <v>355</v>
      </c>
      <c r="C360" s="251" t="s">
        <v>416</v>
      </c>
      <c r="D360" s="251" t="s">
        <v>546</v>
      </c>
      <c r="E360" s="361">
        <v>3550059</v>
      </c>
      <c r="F360" s="361">
        <v>14578</v>
      </c>
      <c r="G360" s="253">
        <v>42369</v>
      </c>
      <c r="H360" s="268">
        <v>1</v>
      </c>
      <c r="I360" s="251" t="s">
        <v>409</v>
      </c>
      <c r="J360" s="251" t="s">
        <v>616</v>
      </c>
      <c r="K360" s="269">
        <v>109521.5</v>
      </c>
      <c r="L360" s="270" t="s">
        <v>511</v>
      </c>
      <c r="M360" s="362"/>
      <c r="N360" s="265">
        <v>0.5</v>
      </c>
      <c r="O360" s="265">
        <v>0.5</v>
      </c>
      <c r="P360" s="265"/>
      <c r="Q360" s="265"/>
      <c r="R360" s="352"/>
      <c r="S360" s="350">
        <f t="shared" si="16"/>
        <v>54760.75</v>
      </c>
      <c r="T360" s="350">
        <f t="shared" si="17"/>
        <v>54760.75</v>
      </c>
    </row>
    <row r="361" spans="1:20" ht="30">
      <c r="A361" s="251" t="s">
        <v>406</v>
      </c>
      <c r="B361" s="361">
        <v>355</v>
      </c>
      <c r="C361" s="251" t="s">
        <v>416</v>
      </c>
      <c r="D361" s="251" t="s">
        <v>546</v>
      </c>
      <c r="E361" s="361">
        <v>3550059</v>
      </c>
      <c r="F361" s="361">
        <v>14577</v>
      </c>
      <c r="G361" s="253">
        <v>42369</v>
      </c>
      <c r="H361" s="268">
        <v>3</v>
      </c>
      <c r="I361" s="251" t="s">
        <v>409</v>
      </c>
      <c r="J361" s="251" t="s">
        <v>617</v>
      </c>
      <c r="K361" s="269">
        <v>142749.53</v>
      </c>
      <c r="L361" s="270" t="s">
        <v>511</v>
      </c>
      <c r="M361" s="362"/>
      <c r="N361" s="265">
        <v>0.5</v>
      </c>
      <c r="O361" s="265">
        <v>0.5</v>
      </c>
      <c r="P361" s="265"/>
      <c r="Q361" s="265"/>
      <c r="R361" s="352"/>
      <c r="S361" s="350">
        <f t="shared" si="16"/>
        <v>71374.764999999999</v>
      </c>
      <c r="T361" s="350">
        <f t="shared" si="17"/>
        <v>71374.764999999999</v>
      </c>
    </row>
    <row r="362" spans="1:20" ht="30">
      <c r="A362" s="251" t="s">
        <v>406</v>
      </c>
      <c r="B362" s="361">
        <v>355</v>
      </c>
      <c r="C362" s="251" t="s">
        <v>416</v>
      </c>
      <c r="D362" s="251" t="s">
        <v>546</v>
      </c>
      <c r="E362" s="361">
        <v>3550059</v>
      </c>
      <c r="F362" s="361">
        <v>14576</v>
      </c>
      <c r="G362" s="253">
        <v>42369</v>
      </c>
      <c r="H362" s="268">
        <v>1</v>
      </c>
      <c r="I362" s="251" t="s">
        <v>409</v>
      </c>
      <c r="J362" s="251" t="s">
        <v>618</v>
      </c>
      <c r="K362" s="269">
        <v>45578.27</v>
      </c>
      <c r="L362" s="270" t="s">
        <v>511</v>
      </c>
      <c r="M362" s="362"/>
      <c r="N362" s="265">
        <v>0.5</v>
      </c>
      <c r="O362" s="265">
        <v>0.5</v>
      </c>
      <c r="P362" s="265"/>
      <c r="Q362" s="265"/>
      <c r="R362" s="352"/>
      <c r="S362" s="350">
        <f t="shared" si="16"/>
        <v>22789.134999999998</v>
      </c>
      <c r="T362" s="350">
        <f t="shared" si="17"/>
        <v>22789.134999999998</v>
      </c>
    </row>
    <row r="363" spans="1:20" ht="30">
      <c r="A363" s="251" t="s">
        <v>406</v>
      </c>
      <c r="B363" s="361">
        <v>355</v>
      </c>
      <c r="C363" s="251" t="s">
        <v>416</v>
      </c>
      <c r="D363" s="251" t="s">
        <v>546</v>
      </c>
      <c r="E363" s="361">
        <v>3550059</v>
      </c>
      <c r="F363" s="361">
        <v>14575</v>
      </c>
      <c r="G363" s="253">
        <v>42369</v>
      </c>
      <c r="H363" s="268">
        <v>1</v>
      </c>
      <c r="I363" s="251" t="s">
        <v>409</v>
      </c>
      <c r="J363" s="251" t="s">
        <v>619</v>
      </c>
      <c r="K363" s="269">
        <v>33949.79</v>
      </c>
      <c r="L363" s="270" t="s">
        <v>511</v>
      </c>
      <c r="M363" s="362"/>
      <c r="N363" s="265">
        <v>0.5</v>
      </c>
      <c r="O363" s="265">
        <v>0.5</v>
      </c>
      <c r="P363" s="265"/>
      <c r="Q363" s="265"/>
      <c r="R363" s="352"/>
      <c r="S363" s="350">
        <f t="shared" si="16"/>
        <v>16974.895</v>
      </c>
      <c r="T363" s="350">
        <f t="shared" si="17"/>
        <v>16974.895</v>
      </c>
    </row>
    <row r="364" spans="1:20" ht="30">
      <c r="A364" s="251" t="s">
        <v>406</v>
      </c>
      <c r="B364" s="361">
        <v>355</v>
      </c>
      <c r="C364" s="251" t="s">
        <v>416</v>
      </c>
      <c r="D364" s="251" t="s">
        <v>546</v>
      </c>
      <c r="E364" s="361">
        <v>3550059</v>
      </c>
      <c r="F364" s="361">
        <v>14574</v>
      </c>
      <c r="G364" s="253">
        <v>42369</v>
      </c>
      <c r="H364" s="268">
        <v>1</v>
      </c>
      <c r="I364" s="251" t="s">
        <v>409</v>
      </c>
      <c r="J364" s="251" t="s">
        <v>620</v>
      </c>
      <c r="K364" s="269">
        <v>28774.46</v>
      </c>
      <c r="L364" s="270" t="s">
        <v>511</v>
      </c>
      <c r="M364" s="362"/>
      <c r="N364" s="265">
        <v>0.5</v>
      </c>
      <c r="O364" s="265">
        <v>0.5</v>
      </c>
      <c r="P364" s="265"/>
      <c r="Q364" s="265"/>
      <c r="R364" s="352"/>
      <c r="S364" s="350">
        <f t="shared" si="16"/>
        <v>14387.23</v>
      </c>
      <c r="T364" s="350">
        <f t="shared" si="17"/>
        <v>14387.23</v>
      </c>
    </row>
    <row r="365" spans="1:20" ht="30">
      <c r="A365" s="251" t="s">
        <v>406</v>
      </c>
      <c r="B365" s="361">
        <v>355</v>
      </c>
      <c r="C365" s="251" t="s">
        <v>416</v>
      </c>
      <c r="D365" s="251" t="s">
        <v>546</v>
      </c>
      <c r="E365" s="361">
        <v>3550059</v>
      </c>
      <c r="F365" s="361">
        <v>14573</v>
      </c>
      <c r="G365" s="253">
        <v>42369</v>
      </c>
      <c r="H365" s="268">
        <v>1</v>
      </c>
      <c r="I365" s="251" t="s">
        <v>409</v>
      </c>
      <c r="J365" s="251" t="s">
        <v>621</v>
      </c>
      <c r="K365" s="269">
        <v>23262.29</v>
      </c>
      <c r="L365" s="270" t="s">
        <v>511</v>
      </c>
      <c r="M365" s="362"/>
      <c r="N365" s="265">
        <v>0.5</v>
      </c>
      <c r="O365" s="265">
        <v>0.5</v>
      </c>
      <c r="P365" s="265"/>
      <c r="Q365" s="265"/>
      <c r="R365" s="352"/>
      <c r="S365" s="350">
        <f t="shared" si="16"/>
        <v>11631.145</v>
      </c>
      <c r="T365" s="350">
        <f t="shared" si="17"/>
        <v>11631.145</v>
      </c>
    </row>
    <row r="366" spans="1:20" ht="30">
      <c r="A366" s="251" t="s">
        <v>406</v>
      </c>
      <c r="B366" s="361">
        <v>355</v>
      </c>
      <c r="C366" s="251" t="s">
        <v>416</v>
      </c>
      <c r="D366" s="251" t="s">
        <v>546</v>
      </c>
      <c r="E366" s="361">
        <v>3550059</v>
      </c>
      <c r="F366" s="361">
        <v>14572</v>
      </c>
      <c r="G366" s="253">
        <v>42369</v>
      </c>
      <c r="H366" s="268">
        <v>1</v>
      </c>
      <c r="I366" s="251" t="s">
        <v>409</v>
      </c>
      <c r="J366" s="251" t="s">
        <v>622</v>
      </c>
      <c r="K366" s="269">
        <v>49775.21</v>
      </c>
      <c r="L366" s="270" t="s">
        <v>511</v>
      </c>
      <c r="M366" s="362"/>
      <c r="N366" s="265">
        <v>0.5</v>
      </c>
      <c r="O366" s="265">
        <v>0.5</v>
      </c>
      <c r="P366" s="265"/>
      <c r="Q366" s="265"/>
      <c r="R366" s="352"/>
      <c r="S366" s="350">
        <f t="shared" si="16"/>
        <v>24887.605</v>
      </c>
      <c r="T366" s="350">
        <f t="shared" si="17"/>
        <v>24887.605</v>
      </c>
    </row>
    <row r="367" spans="1:20" ht="30">
      <c r="A367" s="251" t="s">
        <v>406</v>
      </c>
      <c r="B367" s="361">
        <v>355</v>
      </c>
      <c r="C367" s="251" t="s">
        <v>416</v>
      </c>
      <c r="D367" s="251" t="s">
        <v>546</v>
      </c>
      <c r="E367" s="361">
        <v>3550059</v>
      </c>
      <c r="F367" s="361">
        <v>14571</v>
      </c>
      <c r="G367" s="253">
        <v>42369</v>
      </c>
      <c r="H367" s="268">
        <v>1</v>
      </c>
      <c r="I367" s="251" t="s">
        <v>409</v>
      </c>
      <c r="J367" s="251" t="s">
        <v>623</v>
      </c>
      <c r="K367" s="269">
        <v>46463.1</v>
      </c>
      <c r="L367" s="270" t="s">
        <v>511</v>
      </c>
      <c r="M367" s="362"/>
      <c r="N367" s="265">
        <v>0.5</v>
      </c>
      <c r="O367" s="265">
        <v>0.5</v>
      </c>
      <c r="P367" s="265"/>
      <c r="Q367" s="265"/>
      <c r="R367" s="352"/>
      <c r="S367" s="350">
        <f t="shared" si="16"/>
        <v>23231.55</v>
      </c>
      <c r="T367" s="350">
        <f t="shared" si="17"/>
        <v>23231.55</v>
      </c>
    </row>
    <row r="368" spans="1:20" ht="30">
      <c r="A368" s="251" t="s">
        <v>406</v>
      </c>
      <c r="B368" s="361">
        <v>355</v>
      </c>
      <c r="C368" s="251" t="s">
        <v>416</v>
      </c>
      <c r="D368" s="251" t="s">
        <v>546</v>
      </c>
      <c r="E368" s="361">
        <v>3550059</v>
      </c>
      <c r="F368" s="361">
        <v>14570</v>
      </c>
      <c r="G368" s="253">
        <v>42369</v>
      </c>
      <c r="H368" s="268">
        <v>3</v>
      </c>
      <c r="I368" s="251" t="s">
        <v>409</v>
      </c>
      <c r="J368" s="251" t="s">
        <v>624</v>
      </c>
      <c r="K368" s="269">
        <v>129789.8</v>
      </c>
      <c r="L368" s="270" t="s">
        <v>511</v>
      </c>
      <c r="M368" s="362"/>
      <c r="N368" s="265">
        <v>0.5</v>
      </c>
      <c r="O368" s="265">
        <v>0.5</v>
      </c>
      <c r="P368" s="265"/>
      <c r="Q368" s="265"/>
      <c r="R368" s="352"/>
      <c r="S368" s="350">
        <f t="shared" si="16"/>
        <v>64894.9</v>
      </c>
      <c r="T368" s="350">
        <f t="shared" si="17"/>
        <v>64894.9</v>
      </c>
    </row>
    <row r="369" spans="1:20" ht="30">
      <c r="A369" s="251" t="s">
        <v>406</v>
      </c>
      <c r="B369" s="361">
        <v>355</v>
      </c>
      <c r="C369" s="251" t="s">
        <v>416</v>
      </c>
      <c r="D369" s="251" t="s">
        <v>546</v>
      </c>
      <c r="E369" s="361">
        <v>3550059</v>
      </c>
      <c r="F369" s="361">
        <v>14569</v>
      </c>
      <c r="G369" s="253">
        <v>42369</v>
      </c>
      <c r="H369" s="268">
        <v>3</v>
      </c>
      <c r="I369" s="251" t="s">
        <v>409</v>
      </c>
      <c r="J369" s="251" t="s">
        <v>625</v>
      </c>
      <c r="K369" s="269">
        <v>181372.1</v>
      </c>
      <c r="L369" s="270" t="s">
        <v>511</v>
      </c>
      <c r="M369" s="362"/>
      <c r="N369" s="265">
        <v>0.5</v>
      </c>
      <c r="O369" s="265">
        <v>0.5</v>
      </c>
      <c r="P369" s="265"/>
      <c r="Q369" s="265"/>
      <c r="R369" s="352"/>
      <c r="S369" s="350">
        <f t="shared" si="16"/>
        <v>90686.05</v>
      </c>
      <c r="T369" s="350">
        <f t="shared" si="17"/>
        <v>90686.05</v>
      </c>
    </row>
    <row r="370" spans="1:20" ht="30">
      <c r="A370" s="251" t="s">
        <v>406</v>
      </c>
      <c r="B370" s="361">
        <v>355</v>
      </c>
      <c r="C370" s="251" t="s">
        <v>416</v>
      </c>
      <c r="D370" s="251" t="s">
        <v>546</v>
      </c>
      <c r="E370" s="361">
        <v>3550059</v>
      </c>
      <c r="F370" s="361">
        <v>14568</v>
      </c>
      <c r="G370" s="253">
        <v>42369</v>
      </c>
      <c r="H370" s="268">
        <v>2</v>
      </c>
      <c r="I370" s="251" t="s">
        <v>409</v>
      </c>
      <c r="J370" s="251" t="s">
        <v>626</v>
      </c>
      <c r="K370" s="269">
        <v>107810.65</v>
      </c>
      <c r="L370" s="270" t="s">
        <v>511</v>
      </c>
      <c r="M370" s="362"/>
      <c r="N370" s="265">
        <v>0.5</v>
      </c>
      <c r="O370" s="265">
        <v>0.5</v>
      </c>
      <c r="P370" s="265"/>
      <c r="Q370" s="265"/>
      <c r="R370" s="352"/>
      <c r="S370" s="350">
        <f t="shared" si="16"/>
        <v>53905.324999999997</v>
      </c>
      <c r="T370" s="350">
        <f t="shared" si="17"/>
        <v>53905.324999999997</v>
      </c>
    </row>
    <row r="371" spans="1:20" ht="30">
      <c r="A371" s="251" t="s">
        <v>406</v>
      </c>
      <c r="B371" s="361">
        <v>355</v>
      </c>
      <c r="C371" s="251" t="s">
        <v>416</v>
      </c>
      <c r="D371" s="251" t="s">
        <v>546</v>
      </c>
      <c r="E371" s="361">
        <v>3550059</v>
      </c>
      <c r="F371" s="361">
        <v>14567</v>
      </c>
      <c r="G371" s="253">
        <v>42369</v>
      </c>
      <c r="H371" s="268">
        <v>1</v>
      </c>
      <c r="I371" s="251" t="s">
        <v>409</v>
      </c>
      <c r="J371" s="251" t="s">
        <v>627</v>
      </c>
      <c r="K371" s="269">
        <v>61350.22</v>
      </c>
      <c r="L371" s="270" t="s">
        <v>511</v>
      </c>
      <c r="M371" s="362"/>
      <c r="N371" s="265">
        <v>0.5</v>
      </c>
      <c r="O371" s="265">
        <v>0.5</v>
      </c>
      <c r="P371" s="265"/>
      <c r="Q371" s="265"/>
      <c r="R371" s="352"/>
      <c r="S371" s="350">
        <f t="shared" ref="S371:S434" si="18">N371*K371</f>
        <v>30675.11</v>
      </c>
      <c r="T371" s="350">
        <f t="shared" ref="T371:T434" si="19">K371*O371</f>
        <v>30675.11</v>
      </c>
    </row>
    <row r="372" spans="1:20" ht="30">
      <c r="A372" s="251" t="s">
        <v>406</v>
      </c>
      <c r="B372" s="361">
        <v>355</v>
      </c>
      <c r="C372" s="251" t="s">
        <v>416</v>
      </c>
      <c r="D372" s="251" t="s">
        <v>546</v>
      </c>
      <c r="E372" s="361">
        <v>3550059</v>
      </c>
      <c r="F372" s="361">
        <v>14566</v>
      </c>
      <c r="G372" s="253">
        <v>42369</v>
      </c>
      <c r="H372" s="268">
        <v>2</v>
      </c>
      <c r="I372" s="251" t="s">
        <v>409</v>
      </c>
      <c r="J372" s="251" t="s">
        <v>628</v>
      </c>
      <c r="K372" s="269">
        <v>241257.4</v>
      </c>
      <c r="L372" s="270" t="s">
        <v>511</v>
      </c>
      <c r="M372" s="362"/>
      <c r="N372" s="265">
        <v>0.5</v>
      </c>
      <c r="O372" s="265">
        <v>0.5</v>
      </c>
      <c r="P372" s="265"/>
      <c r="Q372" s="265"/>
      <c r="R372" s="352"/>
      <c r="S372" s="350">
        <f t="shared" si="18"/>
        <v>120628.7</v>
      </c>
      <c r="T372" s="350">
        <f t="shared" si="19"/>
        <v>120628.7</v>
      </c>
    </row>
    <row r="373" spans="1:20" ht="30">
      <c r="A373" s="251" t="s">
        <v>406</v>
      </c>
      <c r="B373" s="361">
        <v>355</v>
      </c>
      <c r="C373" s="251" t="s">
        <v>416</v>
      </c>
      <c r="D373" s="251" t="s">
        <v>546</v>
      </c>
      <c r="E373" s="361">
        <v>3550059</v>
      </c>
      <c r="F373" s="361">
        <v>14565</v>
      </c>
      <c r="G373" s="253">
        <v>42369</v>
      </c>
      <c r="H373" s="268">
        <v>1</v>
      </c>
      <c r="I373" s="251" t="s">
        <v>409</v>
      </c>
      <c r="J373" s="251" t="s">
        <v>629</v>
      </c>
      <c r="K373" s="269">
        <v>67765.929999999993</v>
      </c>
      <c r="L373" s="270" t="s">
        <v>511</v>
      </c>
      <c r="M373" s="362"/>
      <c r="N373" s="265">
        <v>0.5</v>
      </c>
      <c r="O373" s="265">
        <v>0.5</v>
      </c>
      <c r="P373" s="265"/>
      <c r="Q373" s="265"/>
      <c r="R373" s="352"/>
      <c r="S373" s="350">
        <f t="shared" si="18"/>
        <v>33882.964999999997</v>
      </c>
      <c r="T373" s="350">
        <f t="shared" si="19"/>
        <v>33882.964999999997</v>
      </c>
    </row>
    <row r="374" spans="1:20" ht="30">
      <c r="A374" s="251" t="s">
        <v>406</v>
      </c>
      <c r="B374" s="361">
        <v>355</v>
      </c>
      <c r="C374" s="251" t="s">
        <v>416</v>
      </c>
      <c r="D374" s="251" t="s">
        <v>546</v>
      </c>
      <c r="E374" s="361">
        <v>3550059</v>
      </c>
      <c r="F374" s="361">
        <v>14564</v>
      </c>
      <c r="G374" s="253">
        <v>42369</v>
      </c>
      <c r="H374" s="268">
        <v>1</v>
      </c>
      <c r="I374" s="251" t="s">
        <v>409</v>
      </c>
      <c r="J374" s="251" t="s">
        <v>630</v>
      </c>
      <c r="K374" s="269">
        <v>59211.65</v>
      </c>
      <c r="L374" s="270" t="s">
        <v>511</v>
      </c>
      <c r="M374" s="362"/>
      <c r="N374" s="265">
        <v>0.5</v>
      </c>
      <c r="O374" s="265">
        <v>0.5</v>
      </c>
      <c r="P374" s="265"/>
      <c r="Q374" s="265"/>
      <c r="R374" s="352"/>
      <c r="S374" s="350">
        <f t="shared" si="18"/>
        <v>29605.825000000001</v>
      </c>
      <c r="T374" s="350">
        <f t="shared" si="19"/>
        <v>29605.825000000001</v>
      </c>
    </row>
    <row r="375" spans="1:20" ht="30">
      <c r="A375" s="251" t="s">
        <v>406</v>
      </c>
      <c r="B375" s="361">
        <v>355</v>
      </c>
      <c r="C375" s="251" t="s">
        <v>416</v>
      </c>
      <c r="D375" s="251" t="s">
        <v>546</v>
      </c>
      <c r="E375" s="361">
        <v>3550059</v>
      </c>
      <c r="F375" s="361">
        <v>14563</v>
      </c>
      <c r="G375" s="253">
        <v>42369</v>
      </c>
      <c r="H375" s="268">
        <v>1</v>
      </c>
      <c r="I375" s="251" t="s">
        <v>409</v>
      </c>
      <c r="J375" s="251" t="s">
        <v>631</v>
      </c>
      <c r="K375" s="269">
        <v>44519.68</v>
      </c>
      <c r="L375" s="270" t="s">
        <v>511</v>
      </c>
      <c r="M375" s="362"/>
      <c r="N375" s="265">
        <v>0.5</v>
      </c>
      <c r="O375" s="265">
        <v>0.5</v>
      </c>
      <c r="P375" s="265"/>
      <c r="Q375" s="265"/>
      <c r="R375" s="352"/>
      <c r="S375" s="350">
        <f t="shared" si="18"/>
        <v>22259.84</v>
      </c>
      <c r="T375" s="350">
        <f t="shared" si="19"/>
        <v>22259.84</v>
      </c>
    </row>
    <row r="376" spans="1:20" ht="30">
      <c r="A376" s="251" t="s">
        <v>406</v>
      </c>
      <c r="B376" s="361">
        <v>355</v>
      </c>
      <c r="C376" s="251" t="s">
        <v>416</v>
      </c>
      <c r="D376" s="251" t="s">
        <v>546</v>
      </c>
      <c r="E376" s="361">
        <v>3550059</v>
      </c>
      <c r="F376" s="361">
        <v>14562</v>
      </c>
      <c r="G376" s="253">
        <v>42369</v>
      </c>
      <c r="H376" s="268">
        <v>1</v>
      </c>
      <c r="I376" s="251" t="s">
        <v>409</v>
      </c>
      <c r="J376" s="251" t="s">
        <v>632</v>
      </c>
      <c r="K376" s="269">
        <v>57915.14</v>
      </c>
      <c r="L376" s="270" t="s">
        <v>511</v>
      </c>
      <c r="M376" s="362"/>
      <c r="N376" s="265">
        <v>0.5</v>
      </c>
      <c r="O376" s="265">
        <v>0.5</v>
      </c>
      <c r="P376" s="265"/>
      <c r="Q376" s="265"/>
      <c r="R376" s="352"/>
      <c r="S376" s="350">
        <f t="shared" si="18"/>
        <v>28957.57</v>
      </c>
      <c r="T376" s="350">
        <f t="shared" si="19"/>
        <v>28957.57</v>
      </c>
    </row>
    <row r="377" spans="1:20" ht="30">
      <c r="A377" s="251" t="s">
        <v>406</v>
      </c>
      <c r="B377" s="361">
        <v>355</v>
      </c>
      <c r="C377" s="251" t="s">
        <v>416</v>
      </c>
      <c r="D377" s="251" t="s">
        <v>546</v>
      </c>
      <c r="E377" s="361">
        <v>3550059</v>
      </c>
      <c r="F377" s="361">
        <v>14561</v>
      </c>
      <c r="G377" s="253">
        <v>42369</v>
      </c>
      <c r="H377" s="268">
        <v>1</v>
      </c>
      <c r="I377" s="251" t="s">
        <v>409</v>
      </c>
      <c r="J377" s="251" t="s">
        <v>633</v>
      </c>
      <c r="K377" s="269">
        <v>56979.519999999997</v>
      </c>
      <c r="L377" s="270" t="s">
        <v>511</v>
      </c>
      <c r="M377" s="362"/>
      <c r="N377" s="265">
        <v>0.5</v>
      </c>
      <c r="O377" s="265">
        <v>0.5</v>
      </c>
      <c r="P377" s="265"/>
      <c r="Q377" s="265"/>
      <c r="R377" s="352"/>
      <c r="S377" s="350">
        <f t="shared" si="18"/>
        <v>28489.759999999998</v>
      </c>
      <c r="T377" s="350">
        <f t="shared" si="19"/>
        <v>28489.759999999998</v>
      </c>
    </row>
    <row r="378" spans="1:20" ht="30">
      <c r="A378" s="251" t="s">
        <v>406</v>
      </c>
      <c r="B378" s="361">
        <v>355</v>
      </c>
      <c r="C378" s="251" t="s">
        <v>416</v>
      </c>
      <c r="D378" s="251" t="s">
        <v>546</v>
      </c>
      <c r="E378" s="361">
        <v>3550059</v>
      </c>
      <c r="F378" s="361">
        <v>14560</v>
      </c>
      <c r="G378" s="253">
        <v>42369</v>
      </c>
      <c r="H378" s="268">
        <v>1</v>
      </c>
      <c r="I378" s="251" t="s">
        <v>409</v>
      </c>
      <c r="J378" s="251" t="s">
        <v>634</v>
      </c>
      <c r="K378" s="269">
        <v>95888.12</v>
      </c>
      <c r="L378" s="270" t="s">
        <v>511</v>
      </c>
      <c r="M378" s="362"/>
      <c r="N378" s="265">
        <v>0.5</v>
      </c>
      <c r="O378" s="265">
        <v>0.5</v>
      </c>
      <c r="P378" s="265"/>
      <c r="Q378" s="265"/>
      <c r="R378" s="352"/>
      <c r="S378" s="350">
        <f t="shared" si="18"/>
        <v>47944.06</v>
      </c>
      <c r="T378" s="350">
        <f t="shared" si="19"/>
        <v>47944.06</v>
      </c>
    </row>
    <row r="379" spans="1:20" ht="30">
      <c r="A379" s="251" t="s">
        <v>406</v>
      </c>
      <c r="B379" s="361">
        <v>355</v>
      </c>
      <c r="C379" s="251" t="s">
        <v>416</v>
      </c>
      <c r="D379" s="251" t="s">
        <v>546</v>
      </c>
      <c r="E379" s="361">
        <v>3550059</v>
      </c>
      <c r="F379" s="361">
        <v>14559</v>
      </c>
      <c r="G379" s="253">
        <v>42369</v>
      </c>
      <c r="H379" s="268">
        <v>3</v>
      </c>
      <c r="I379" s="251" t="s">
        <v>409</v>
      </c>
      <c r="J379" s="251" t="s">
        <v>635</v>
      </c>
      <c r="K379" s="269">
        <v>141546.59</v>
      </c>
      <c r="L379" s="270" t="s">
        <v>511</v>
      </c>
      <c r="M379" s="362"/>
      <c r="N379" s="265">
        <v>0.5</v>
      </c>
      <c r="O379" s="265">
        <v>0.5</v>
      </c>
      <c r="P379" s="265"/>
      <c r="Q379" s="265"/>
      <c r="R379" s="352"/>
      <c r="S379" s="350">
        <f t="shared" si="18"/>
        <v>70773.294999999998</v>
      </c>
      <c r="T379" s="350">
        <f t="shared" si="19"/>
        <v>70773.294999999998</v>
      </c>
    </row>
    <row r="380" spans="1:20" ht="30">
      <c r="A380" s="251" t="s">
        <v>406</v>
      </c>
      <c r="B380" s="361">
        <v>355</v>
      </c>
      <c r="C380" s="251" t="s">
        <v>416</v>
      </c>
      <c r="D380" s="251" t="s">
        <v>546</v>
      </c>
      <c r="E380" s="361">
        <v>3550059</v>
      </c>
      <c r="F380" s="361">
        <v>14558</v>
      </c>
      <c r="G380" s="253">
        <v>42369</v>
      </c>
      <c r="H380" s="268">
        <v>3</v>
      </c>
      <c r="I380" s="251" t="s">
        <v>409</v>
      </c>
      <c r="J380" s="251" t="s">
        <v>636</v>
      </c>
      <c r="K380" s="269">
        <v>106661.17</v>
      </c>
      <c r="L380" s="270" t="s">
        <v>511</v>
      </c>
      <c r="M380" s="362"/>
      <c r="N380" s="265">
        <v>0.5</v>
      </c>
      <c r="O380" s="265">
        <v>0.5</v>
      </c>
      <c r="P380" s="265"/>
      <c r="Q380" s="265"/>
      <c r="R380" s="352"/>
      <c r="S380" s="350">
        <f t="shared" si="18"/>
        <v>53330.584999999999</v>
      </c>
      <c r="T380" s="350">
        <f t="shared" si="19"/>
        <v>53330.584999999999</v>
      </c>
    </row>
    <row r="381" spans="1:20" ht="30">
      <c r="A381" s="251" t="s">
        <v>406</v>
      </c>
      <c r="B381" s="361">
        <v>355</v>
      </c>
      <c r="C381" s="251" t="s">
        <v>416</v>
      </c>
      <c r="D381" s="251" t="s">
        <v>546</v>
      </c>
      <c r="E381" s="361">
        <v>3550059</v>
      </c>
      <c r="F381" s="361">
        <v>14557</v>
      </c>
      <c r="G381" s="253">
        <v>42369</v>
      </c>
      <c r="H381" s="268">
        <v>1</v>
      </c>
      <c r="I381" s="251" t="s">
        <v>409</v>
      </c>
      <c r="J381" s="251" t="s">
        <v>637</v>
      </c>
      <c r="K381" s="269">
        <v>57337.73</v>
      </c>
      <c r="L381" s="270" t="s">
        <v>511</v>
      </c>
      <c r="M381" s="362"/>
      <c r="N381" s="265">
        <v>0.5</v>
      </c>
      <c r="O381" s="265">
        <v>0.5</v>
      </c>
      <c r="P381" s="265"/>
      <c r="Q381" s="265"/>
      <c r="R381" s="352"/>
      <c r="S381" s="350">
        <f t="shared" si="18"/>
        <v>28668.865000000002</v>
      </c>
      <c r="T381" s="350">
        <f t="shared" si="19"/>
        <v>28668.865000000002</v>
      </c>
    </row>
    <row r="382" spans="1:20" ht="30">
      <c r="A382" s="251" t="s">
        <v>406</v>
      </c>
      <c r="B382" s="361">
        <v>355</v>
      </c>
      <c r="C382" s="251" t="s">
        <v>416</v>
      </c>
      <c r="D382" s="251" t="s">
        <v>546</v>
      </c>
      <c r="E382" s="361">
        <v>3550059</v>
      </c>
      <c r="F382" s="361">
        <v>14556</v>
      </c>
      <c r="G382" s="253">
        <v>42369</v>
      </c>
      <c r="H382" s="268">
        <v>6</v>
      </c>
      <c r="I382" s="251" t="s">
        <v>409</v>
      </c>
      <c r="J382" s="251" t="s">
        <v>638</v>
      </c>
      <c r="K382" s="269">
        <v>315348.15000000002</v>
      </c>
      <c r="L382" s="270" t="s">
        <v>511</v>
      </c>
      <c r="M382" s="362"/>
      <c r="N382" s="265">
        <v>0.5</v>
      </c>
      <c r="O382" s="265">
        <v>0.5</v>
      </c>
      <c r="P382" s="265"/>
      <c r="Q382" s="265"/>
      <c r="R382" s="352"/>
      <c r="S382" s="350">
        <f t="shared" si="18"/>
        <v>157674.07500000001</v>
      </c>
      <c r="T382" s="350">
        <f t="shared" si="19"/>
        <v>157674.07500000001</v>
      </c>
    </row>
    <row r="383" spans="1:20" ht="30">
      <c r="A383" s="251" t="s">
        <v>406</v>
      </c>
      <c r="B383" s="361">
        <v>355</v>
      </c>
      <c r="C383" s="251" t="s">
        <v>416</v>
      </c>
      <c r="D383" s="251" t="s">
        <v>546</v>
      </c>
      <c r="E383" s="361">
        <v>3550059</v>
      </c>
      <c r="F383" s="361">
        <v>14555</v>
      </c>
      <c r="G383" s="253">
        <v>42369</v>
      </c>
      <c r="H383" s="268">
        <v>1</v>
      </c>
      <c r="I383" s="251" t="s">
        <v>409</v>
      </c>
      <c r="J383" s="251" t="s">
        <v>639</v>
      </c>
      <c r="K383" s="269">
        <v>50122.73</v>
      </c>
      <c r="L383" s="270" t="s">
        <v>511</v>
      </c>
      <c r="M383" s="362"/>
      <c r="N383" s="265">
        <v>0.5</v>
      </c>
      <c r="O383" s="265">
        <v>0.5</v>
      </c>
      <c r="P383" s="265"/>
      <c r="Q383" s="265"/>
      <c r="R383" s="352"/>
      <c r="S383" s="350">
        <f t="shared" si="18"/>
        <v>25061.365000000002</v>
      </c>
      <c r="T383" s="350">
        <f t="shared" si="19"/>
        <v>25061.365000000002</v>
      </c>
    </row>
    <row r="384" spans="1:20" ht="30">
      <c r="A384" s="251" t="s">
        <v>406</v>
      </c>
      <c r="B384" s="361">
        <v>355</v>
      </c>
      <c r="C384" s="251" t="s">
        <v>416</v>
      </c>
      <c r="D384" s="251" t="s">
        <v>546</v>
      </c>
      <c r="E384" s="361">
        <v>3550059</v>
      </c>
      <c r="F384" s="361">
        <v>14554</v>
      </c>
      <c r="G384" s="253">
        <v>42369</v>
      </c>
      <c r="H384" s="268">
        <v>1</v>
      </c>
      <c r="I384" s="251" t="s">
        <v>409</v>
      </c>
      <c r="J384" s="251" t="s">
        <v>640</v>
      </c>
      <c r="K384" s="269">
        <v>47716.84</v>
      </c>
      <c r="L384" s="270" t="s">
        <v>511</v>
      </c>
      <c r="M384" s="362"/>
      <c r="N384" s="265">
        <v>0.5</v>
      </c>
      <c r="O384" s="265">
        <v>0.5</v>
      </c>
      <c r="P384" s="265"/>
      <c r="Q384" s="265"/>
      <c r="R384" s="352"/>
      <c r="S384" s="350">
        <f t="shared" si="18"/>
        <v>23858.42</v>
      </c>
      <c r="T384" s="350">
        <f t="shared" si="19"/>
        <v>23858.42</v>
      </c>
    </row>
    <row r="385" spans="1:20" ht="30">
      <c r="A385" s="251" t="s">
        <v>406</v>
      </c>
      <c r="B385" s="361">
        <v>355</v>
      </c>
      <c r="C385" s="251" t="s">
        <v>416</v>
      </c>
      <c r="D385" s="251" t="s">
        <v>546</v>
      </c>
      <c r="E385" s="361">
        <v>3550059</v>
      </c>
      <c r="F385" s="361">
        <v>14553</v>
      </c>
      <c r="G385" s="253">
        <v>42369</v>
      </c>
      <c r="H385" s="268">
        <v>1</v>
      </c>
      <c r="I385" s="251" t="s">
        <v>409</v>
      </c>
      <c r="J385" s="251" t="s">
        <v>641</v>
      </c>
      <c r="K385" s="269">
        <v>41969.43</v>
      </c>
      <c r="L385" s="270" t="s">
        <v>511</v>
      </c>
      <c r="M385" s="362"/>
      <c r="N385" s="265">
        <v>0.5</v>
      </c>
      <c r="O385" s="265">
        <v>0.5</v>
      </c>
      <c r="P385" s="265"/>
      <c r="Q385" s="265"/>
      <c r="R385" s="352"/>
      <c r="S385" s="350">
        <f t="shared" si="18"/>
        <v>20984.715</v>
      </c>
      <c r="T385" s="350">
        <f t="shared" si="19"/>
        <v>20984.715</v>
      </c>
    </row>
    <row r="386" spans="1:20" ht="30">
      <c r="A386" s="251" t="s">
        <v>406</v>
      </c>
      <c r="B386" s="361">
        <v>355</v>
      </c>
      <c r="C386" s="251" t="s">
        <v>416</v>
      </c>
      <c r="D386" s="251" t="s">
        <v>546</v>
      </c>
      <c r="E386" s="361">
        <v>3550059</v>
      </c>
      <c r="F386" s="361">
        <v>14552</v>
      </c>
      <c r="G386" s="253">
        <v>42369</v>
      </c>
      <c r="H386" s="268">
        <v>1</v>
      </c>
      <c r="I386" s="251" t="s">
        <v>409</v>
      </c>
      <c r="J386" s="251" t="s">
        <v>642</v>
      </c>
      <c r="K386" s="269">
        <v>62352.67</v>
      </c>
      <c r="L386" s="270" t="s">
        <v>511</v>
      </c>
      <c r="M386" s="362"/>
      <c r="N386" s="265">
        <v>0.5</v>
      </c>
      <c r="O386" s="265">
        <v>0.5</v>
      </c>
      <c r="P386" s="265"/>
      <c r="Q386" s="265"/>
      <c r="R386" s="352"/>
      <c r="S386" s="350">
        <f t="shared" si="18"/>
        <v>31176.334999999999</v>
      </c>
      <c r="T386" s="350">
        <f t="shared" si="19"/>
        <v>31176.334999999999</v>
      </c>
    </row>
    <row r="387" spans="1:20" ht="30">
      <c r="A387" s="251" t="s">
        <v>406</v>
      </c>
      <c r="B387" s="361">
        <v>355</v>
      </c>
      <c r="C387" s="251" t="s">
        <v>416</v>
      </c>
      <c r="D387" s="251" t="s">
        <v>546</v>
      </c>
      <c r="E387" s="361">
        <v>3550059</v>
      </c>
      <c r="F387" s="361">
        <v>14551</v>
      </c>
      <c r="G387" s="253">
        <v>42369</v>
      </c>
      <c r="H387" s="268">
        <v>1</v>
      </c>
      <c r="I387" s="251" t="s">
        <v>409</v>
      </c>
      <c r="J387" s="251" t="s">
        <v>643</v>
      </c>
      <c r="K387" s="269">
        <v>44075.92</v>
      </c>
      <c r="L387" s="270" t="s">
        <v>511</v>
      </c>
      <c r="M387" s="362"/>
      <c r="N387" s="265">
        <v>0.5</v>
      </c>
      <c r="O387" s="265">
        <v>0.5</v>
      </c>
      <c r="P387" s="265"/>
      <c r="Q387" s="265"/>
      <c r="R387" s="352"/>
      <c r="S387" s="350">
        <f t="shared" si="18"/>
        <v>22037.96</v>
      </c>
      <c r="T387" s="350">
        <f t="shared" si="19"/>
        <v>22037.96</v>
      </c>
    </row>
    <row r="388" spans="1:20" ht="30">
      <c r="A388" s="251" t="s">
        <v>406</v>
      </c>
      <c r="B388" s="361">
        <v>355</v>
      </c>
      <c r="C388" s="251" t="s">
        <v>416</v>
      </c>
      <c r="D388" s="251" t="s">
        <v>546</v>
      </c>
      <c r="E388" s="361">
        <v>3550059</v>
      </c>
      <c r="F388" s="361">
        <v>14550</v>
      </c>
      <c r="G388" s="253">
        <v>42369</v>
      </c>
      <c r="H388" s="268">
        <v>3</v>
      </c>
      <c r="I388" s="251" t="s">
        <v>409</v>
      </c>
      <c r="J388" s="251" t="s">
        <v>644</v>
      </c>
      <c r="K388" s="269">
        <v>155372.44</v>
      </c>
      <c r="L388" s="270" t="s">
        <v>511</v>
      </c>
      <c r="M388" s="362"/>
      <c r="N388" s="265">
        <v>0.5</v>
      </c>
      <c r="O388" s="265">
        <v>0.5</v>
      </c>
      <c r="P388" s="265"/>
      <c r="Q388" s="265"/>
      <c r="R388" s="352"/>
      <c r="S388" s="350">
        <f t="shared" si="18"/>
        <v>77686.22</v>
      </c>
      <c r="T388" s="350">
        <f t="shared" si="19"/>
        <v>77686.22</v>
      </c>
    </row>
    <row r="389" spans="1:20" ht="30">
      <c r="A389" s="251" t="s">
        <v>406</v>
      </c>
      <c r="B389" s="361">
        <v>355</v>
      </c>
      <c r="C389" s="251" t="s">
        <v>416</v>
      </c>
      <c r="D389" s="251" t="s">
        <v>546</v>
      </c>
      <c r="E389" s="361">
        <v>3550059</v>
      </c>
      <c r="F389" s="361">
        <v>14549</v>
      </c>
      <c r="G389" s="253">
        <v>42369</v>
      </c>
      <c r="H389" s="268">
        <v>3</v>
      </c>
      <c r="I389" s="251" t="s">
        <v>409</v>
      </c>
      <c r="J389" s="251" t="s">
        <v>645</v>
      </c>
      <c r="K389" s="269">
        <v>142669.32999999999</v>
      </c>
      <c r="L389" s="270" t="s">
        <v>511</v>
      </c>
      <c r="M389" s="362"/>
      <c r="N389" s="265">
        <v>0.5</v>
      </c>
      <c r="O389" s="265">
        <v>0.5</v>
      </c>
      <c r="P389" s="265"/>
      <c r="Q389" s="265"/>
      <c r="R389" s="352"/>
      <c r="S389" s="350">
        <f t="shared" si="18"/>
        <v>71334.664999999994</v>
      </c>
      <c r="T389" s="350">
        <f t="shared" si="19"/>
        <v>71334.664999999994</v>
      </c>
    </row>
    <row r="390" spans="1:20" ht="30">
      <c r="A390" s="251" t="s">
        <v>406</v>
      </c>
      <c r="B390" s="361">
        <v>355</v>
      </c>
      <c r="C390" s="251" t="s">
        <v>416</v>
      </c>
      <c r="D390" s="251" t="s">
        <v>546</v>
      </c>
      <c r="E390" s="361">
        <v>3550059</v>
      </c>
      <c r="F390" s="361">
        <v>14548</v>
      </c>
      <c r="G390" s="253">
        <v>42369</v>
      </c>
      <c r="H390" s="268">
        <v>3</v>
      </c>
      <c r="I390" s="251" t="s">
        <v>409</v>
      </c>
      <c r="J390" s="251" t="s">
        <v>646</v>
      </c>
      <c r="K390" s="269">
        <v>142942</v>
      </c>
      <c r="L390" s="270" t="s">
        <v>511</v>
      </c>
      <c r="M390" s="362"/>
      <c r="N390" s="265">
        <v>0.5</v>
      </c>
      <c r="O390" s="265">
        <v>0.5</v>
      </c>
      <c r="P390" s="265"/>
      <c r="Q390" s="265"/>
      <c r="R390" s="352"/>
      <c r="S390" s="350">
        <f t="shared" si="18"/>
        <v>71471</v>
      </c>
      <c r="T390" s="350">
        <f t="shared" si="19"/>
        <v>71471</v>
      </c>
    </row>
    <row r="391" spans="1:20" ht="30">
      <c r="A391" s="251" t="s">
        <v>406</v>
      </c>
      <c r="B391" s="361">
        <v>355</v>
      </c>
      <c r="C391" s="251" t="s">
        <v>416</v>
      </c>
      <c r="D391" s="251" t="s">
        <v>546</v>
      </c>
      <c r="E391" s="361">
        <v>3550059</v>
      </c>
      <c r="F391" s="361">
        <v>14547</v>
      </c>
      <c r="G391" s="253">
        <v>42369</v>
      </c>
      <c r="H391" s="268">
        <v>2</v>
      </c>
      <c r="I391" s="251" t="s">
        <v>409</v>
      </c>
      <c r="J391" s="251" t="s">
        <v>647</v>
      </c>
      <c r="K391" s="269">
        <v>91151.19</v>
      </c>
      <c r="L391" s="270" t="s">
        <v>511</v>
      </c>
      <c r="M391" s="362"/>
      <c r="N391" s="265">
        <v>0.5</v>
      </c>
      <c r="O391" s="265">
        <v>0.5</v>
      </c>
      <c r="P391" s="265"/>
      <c r="Q391" s="265"/>
      <c r="R391" s="352"/>
      <c r="S391" s="350">
        <f t="shared" si="18"/>
        <v>45575.595000000001</v>
      </c>
      <c r="T391" s="350">
        <f t="shared" si="19"/>
        <v>45575.595000000001</v>
      </c>
    </row>
    <row r="392" spans="1:20" ht="30">
      <c r="A392" s="251" t="s">
        <v>406</v>
      </c>
      <c r="B392" s="361">
        <v>355</v>
      </c>
      <c r="C392" s="251" t="s">
        <v>416</v>
      </c>
      <c r="D392" s="251" t="s">
        <v>546</v>
      </c>
      <c r="E392" s="361">
        <v>3550059</v>
      </c>
      <c r="F392" s="361">
        <v>14546</v>
      </c>
      <c r="G392" s="253">
        <v>42369</v>
      </c>
      <c r="H392" s="268">
        <v>2</v>
      </c>
      <c r="I392" s="251" t="s">
        <v>409</v>
      </c>
      <c r="J392" s="251" t="s">
        <v>648</v>
      </c>
      <c r="K392" s="269">
        <v>87146.72</v>
      </c>
      <c r="L392" s="270" t="s">
        <v>511</v>
      </c>
      <c r="M392" s="362"/>
      <c r="N392" s="265">
        <v>0.5</v>
      </c>
      <c r="O392" s="265">
        <v>0.5</v>
      </c>
      <c r="P392" s="265"/>
      <c r="Q392" s="265"/>
      <c r="R392" s="352"/>
      <c r="S392" s="350">
        <f t="shared" si="18"/>
        <v>43573.36</v>
      </c>
      <c r="T392" s="350">
        <f t="shared" si="19"/>
        <v>43573.36</v>
      </c>
    </row>
    <row r="393" spans="1:20" ht="30">
      <c r="A393" s="251" t="s">
        <v>406</v>
      </c>
      <c r="B393" s="361">
        <v>355</v>
      </c>
      <c r="C393" s="251" t="s">
        <v>416</v>
      </c>
      <c r="D393" s="251" t="s">
        <v>546</v>
      </c>
      <c r="E393" s="361">
        <v>3550059</v>
      </c>
      <c r="F393" s="361">
        <v>14545</v>
      </c>
      <c r="G393" s="253">
        <v>42369</v>
      </c>
      <c r="H393" s="268">
        <v>5</v>
      </c>
      <c r="I393" s="251" t="s">
        <v>409</v>
      </c>
      <c r="J393" s="251" t="s">
        <v>649</v>
      </c>
      <c r="K393" s="269">
        <v>207173.94</v>
      </c>
      <c r="L393" s="270" t="s">
        <v>511</v>
      </c>
      <c r="M393" s="362"/>
      <c r="N393" s="265">
        <v>0.5</v>
      </c>
      <c r="O393" s="265">
        <v>0.5</v>
      </c>
      <c r="P393" s="265"/>
      <c r="Q393" s="265"/>
      <c r="R393" s="352"/>
      <c r="S393" s="350">
        <f t="shared" si="18"/>
        <v>103586.97</v>
      </c>
      <c r="T393" s="350">
        <f t="shared" si="19"/>
        <v>103586.97</v>
      </c>
    </row>
    <row r="394" spans="1:20" ht="30">
      <c r="A394" s="251" t="s">
        <v>406</v>
      </c>
      <c r="B394" s="361">
        <v>355</v>
      </c>
      <c r="C394" s="251" t="s">
        <v>416</v>
      </c>
      <c r="D394" s="251" t="s">
        <v>546</v>
      </c>
      <c r="E394" s="361">
        <v>3550059</v>
      </c>
      <c r="F394" s="361">
        <v>14544</v>
      </c>
      <c r="G394" s="253">
        <v>42369</v>
      </c>
      <c r="H394" s="268">
        <v>1</v>
      </c>
      <c r="I394" s="251" t="s">
        <v>409</v>
      </c>
      <c r="J394" s="251" t="s">
        <v>650</v>
      </c>
      <c r="K394" s="269">
        <v>30691.15</v>
      </c>
      <c r="L394" s="270" t="s">
        <v>511</v>
      </c>
      <c r="M394" s="362"/>
      <c r="N394" s="265">
        <v>1</v>
      </c>
      <c r="O394" s="265"/>
      <c r="P394" s="265"/>
      <c r="Q394" s="265"/>
      <c r="R394" s="352"/>
      <c r="S394" s="350">
        <f t="shared" si="18"/>
        <v>30691.15</v>
      </c>
      <c r="T394" s="350">
        <f t="shared" si="19"/>
        <v>0</v>
      </c>
    </row>
    <row r="395" spans="1:20" ht="30">
      <c r="A395" s="251" t="s">
        <v>406</v>
      </c>
      <c r="B395" s="361">
        <v>355</v>
      </c>
      <c r="C395" s="251" t="s">
        <v>416</v>
      </c>
      <c r="D395" s="251" t="s">
        <v>546</v>
      </c>
      <c r="E395" s="361">
        <v>3550059</v>
      </c>
      <c r="F395" s="361">
        <v>14543</v>
      </c>
      <c r="G395" s="253">
        <v>42369</v>
      </c>
      <c r="H395" s="268">
        <v>1</v>
      </c>
      <c r="I395" s="251" t="s">
        <v>409</v>
      </c>
      <c r="J395" s="251" t="s">
        <v>651</v>
      </c>
      <c r="K395" s="269">
        <v>30423.83</v>
      </c>
      <c r="L395" s="270" t="s">
        <v>511</v>
      </c>
      <c r="M395" s="362"/>
      <c r="N395" s="265">
        <v>1</v>
      </c>
      <c r="O395" s="265"/>
      <c r="P395" s="265"/>
      <c r="Q395" s="265"/>
      <c r="R395" s="352"/>
      <c r="S395" s="350">
        <f t="shared" si="18"/>
        <v>30423.83</v>
      </c>
      <c r="T395" s="350">
        <f t="shared" si="19"/>
        <v>0</v>
      </c>
    </row>
    <row r="396" spans="1:20" ht="30">
      <c r="A396" s="251" t="s">
        <v>406</v>
      </c>
      <c r="B396" s="361">
        <v>355</v>
      </c>
      <c r="C396" s="251" t="s">
        <v>416</v>
      </c>
      <c r="D396" s="251" t="s">
        <v>546</v>
      </c>
      <c r="E396" s="361">
        <v>3550059</v>
      </c>
      <c r="F396" s="361">
        <v>14542</v>
      </c>
      <c r="G396" s="253">
        <v>42369</v>
      </c>
      <c r="H396" s="268">
        <v>1</v>
      </c>
      <c r="I396" s="251" t="s">
        <v>409</v>
      </c>
      <c r="J396" s="251" t="s">
        <v>652</v>
      </c>
      <c r="K396" s="269">
        <v>29039.1</v>
      </c>
      <c r="L396" s="270" t="s">
        <v>511</v>
      </c>
      <c r="M396" s="362"/>
      <c r="N396" s="265">
        <v>1</v>
      </c>
      <c r="O396" s="265"/>
      <c r="P396" s="265"/>
      <c r="Q396" s="265"/>
      <c r="R396" s="352"/>
      <c r="S396" s="350">
        <f t="shared" si="18"/>
        <v>29039.1</v>
      </c>
      <c r="T396" s="350">
        <f t="shared" si="19"/>
        <v>0</v>
      </c>
    </row>
    <row r="397" spans="1:20" ht="30">
      <c r="A397" s="251" t="s">
        <v>406</v>
      </c>
      <c r="B397" s="361">
        <v>355</v>
      </c>
      <c r="C397" s="251" t="s">
        <v>416</v>
      </c>
      <c r="D397" s="251" t="s">
        <v>546</v>
      </c>
      <c r="E397" s="361">
        <v>3550059</v>
      </c>
      <c r="F397" s="361">
        <v>14541</v>
      </c>
      <c r="G397" s="253">
        <v>42369</v>
      </c>
      <c r="H397" s="268">
        <v>4</v>
      </c>
      <c r="I397" s="251" t="s">
        <v>409</v>
      </c>
      <c r="J397" s="251" t="s">
        <v>653</v>
      </c>
      <c r="K397" s="269">
        <v>128848.83</v>
      </c>
      <c r="L397" s="270" t="s">
        <v>511</v>
      </c>
      <c r="M397" s="362"/>
      <c r="N397" s="265">
        <v>1</v>
      </c>
      <c r="O397" s="265"/>
      <c r="P397" s="265"/>
      <c r="Q397" s="265"/>
      <c r="R397" s="352"/>
      <c r="S397" s="350">
        <f t="shared" si="18"/>
        <v>128848.83</v>
      </c>
      <c r="T397" s="350">
        <f t="shared" si="19"/>
        <v>0</v>
      </c>
    </row>
    <row r="398" spans="1:20" ht="30">
      <c r="A398" s="251" t="s">
        <v>406</v>
      </c>
      <c r="B398" s="361">
        <v>355</v>
      </c>
      <c r="C398" s="251" t="s">
        <v>416</v>
      </c>
      <c r="D398" s="251" t="s">
        <v>546</v>
      </c>
      <c r="E398" s="361">
        <v>3550059</v>
      </c>
      <c r="F398" s="361">
        <v>14540</v>
      </c>
      <c r="G398" s="253">
        <v>42369</v>
      </c>
      <c r="H398" s="268">
        <v>3</v>
      </c>
      <c r="I398" s="251" t="s">
        <v>409</v>
      </c>
      <c r="J398" s="251" t="s">
        <v>654</v>
      </c>
      <c r="K398" s="269">
        <v>91423.86</v>
      </c>
      <c r="L398" s="270" t="s">
        <v>511</v>
      </c>
      <c r="M398" s="362"/>
      <c r="N398" s="265">
        <v>1</v>
      </c>
      <c r="O398" s="265"/>
      <c r="P398" s="265"/>
      <c r="Q398" s="265"/>
      <c r="R398" s="352"/>
      <c r="S398" s="350">
        <f t="shared" si="18"/>
        <v>91423.86</v>
      </c>
      <c r="T398" s="350">
        <f t="shared" si="19"/>
        <v>0</v>
      </c>
    </row>
    <row r="399" spans="1:20" ht="30">
      <c r="A399" s="251" t="s">
        <v>406</v>
      </c>
      <c r="B399" s="361">
        <v>355</v>
      </c>
      <c r="C399" s="251" t="s">
        <v>416</v>
      </c>
      <c r="D399" s="251" t="s">
        <v>546</v>
      </c>
      <c r="E399" s="361">
        <v>3550059</v>
      </c>
      <c r="F399" s="361">
        <v>14539</v>
      </c>
      <c r="G399" s="253">
        <v>42369</v>
      </c>
      <c r="H399" s="268">
        <v>1</v>
      </c>
      <c r="I399" s="251" t="s">
        <v>409</v>
      </c>
      <c r="J399" s="251" t="s">
        <v>655</v>
      </c>
      <c r="K399" s="269">
        <v>42878.32</v>
      </c>
      <c r="L399" s="270" t="s">
        <v>511</v>
      </c>
      <c r="M399" s="362"/>
      <c r="N399" s="265">
        <v>1</v>
      </c>
      <c r="O399" s="265"/>
      <c r="P399" s="265"/>
      <c r="Q399" s="265"/>
      <c r="R399" s="352"/>
      <c r="S399" s="350">
        <f t="shared" si="18"/>
        <v>42878.32</v>
      </c>
      <c r="T399" s="350">
        <f t="shared" si="19"/>
        <v>0</v>
      </c>
    </row>
    <row r="400" spans="1:20" ht="30">
      <c r="A400" s="251" t="s">
        <v>406</v>
      </c>
      <c r="B400" s="361">
        <v>355</v>
      </c>
      <c r="C400" s="251" t="s">
        <v>416</v>
      </c>
      <c r="D400" s="251" t="s">
        <v>546</v>
      </c>
      <c r="E400" s="361">
        <v>3550059</v>
      </c>
      <c r="F400" s="361">
        <v>14538</v>
      </c>
      <c r="G400" s="253">
        <v>42369</v>
      </c>
      <c r="H400" s="268">
        <v>1</v>
      </c>
      <c r="I400" s="251" t="s">
        <v>409</v>
      </c>
      <c r="J400" s="251" t="s">
        <v>656</v>
      </c>
      <c r="K400" s="269">
        <v>41087.269999999997</v>
      </c>
      <c r="L400" s="270" t="s">
        <v>511</v>
      </c>
      <c r="M400" s="362"/>
      <c r="N400" s="265">
        <v>1</v>
      </c>
      <c r="O400" s="265"/>
      <c r="P400" s="265"/>
      <c r="Q400" s="265"/>
      <c r="R400" s="352"/>
      <c r="S400" s="350">
        <f t="shared" si="18"/>
        <v>41087.269999999997</v>
      </c>
      <c r="T400" s="350">
        <f t="shared" si="19"/>
        <v>0</v>
      </c>
    </row>
    <row r="401" spans="1:20" ht="30">
      <c r="A401" s="251" t="s">
        <v>406</v>
      </c>
      <c r="B401" s="361">
        <v>355</v>
      </c>
      <c r="C401" s="251" t="s">
        <v>416</v>
      </c>
      <c r="D401" s="251" t="s">
        <v>546</v>
      </c>
      <c r="E401" s="361">
        <v>3550059</v>
      </c>
      <c r="F401" s="361">
        <v>14537</v>
      </c>
      <c r="G401" s="253">
        <v>42369</v>
      </c>
      <c r="H401" s="268">
        <v>7</v>
      </c>
      <c r="I401" s="251" t="s">
        <v>409</v>
      </c>
      <c r="J401" s="251" t="s">
        <v>657</v>
      </c>
      <c r="K401" s="269">
        <v>275110.96000000002</v>
      </c>
      <c r="L401" s="270" t="s">
        <v>511</v>
      </c>
      <c r="M401" s="362"/>
      <c r="N401" s="265">
        <v>1</v>
      </c>
      <c r="O401" s="265"/>
      <c r="P401" s="265"/>
      <c r="Q401" s="265"/>
      <c r="R401" s="352"/>
      <c r="S401" s="350">
        <f t="shared" si="18"/>
        <v>275110.96000000002</v>
      </c>
      <c r="T401" s="350">
        <f t="shared" si="19"/>
        <v>0</v>
      </c>
    </row>
    <row r="402" spans="1:20" ht="30">
      <c r="A402" s="251" t="s">
        <v>406</v>
      </c>
      <c r="B402" s="361">
        <v>355</v>
      </c>
      <c r="C402" s="251" t="s">
        <v>416</v>
      </c>
      <c r="D402" s="251" t="s">
        <v>546</v>
      </c>
      <c r="E402" s="361">
        <v>3550059</v>
      </c>
      <c r="F402" s="361">
        <v>14536</v>
      </c>
      <c r="G402" s="253">
        <v>42369</v>
      </c>
      <c r="H402" s="268">
        <v>9</v>
      </c>
      <c r="I402" s="251" t="s">
        <v>409</v>
      </c>
      <c r="J402" s="251" t="s">
        <v>658</v>
      </c>
      <c r="K402" s="269">
        <v>338027.68</v>
      </c>
      <c r="L402" s="270" t="s">
        <v>511</v>
      </c>
      <c r="M402" s="362"/>
      <c r="N402" s="265">
        <v>1</v>
      </c>
      <c r="O402" s="265"/>
      <c r="P402" s="265"/>
      <c r="Q402" s="265"/>
      <c r="R402" s="352"/>
      <c r="S402" s="350">
        <f t="shared" si="18"/>
        <v>338027.68</v>
      </c>
      <c r="T402" s="350">
        <f t="shared" si="19"/>
        <v>0</v>
      </c>
    </row>
    <row r="403" spans="1:20" ht="30">
      <c r="A403" s="251" t="s">
        <v>406</v>
      </c>
      <c r="B403" s="361">
        <v>355</v>
      </c>
      <c r="C403" s="251" t="s">
        <v>416</v>
      </c>
      <c r="D403" s="251" t="s">
        <v>546</v>
      </c>
      <c r="E403" s="361">
        <v>3550059</v>
      </c>
      <c r="F403" s="361">
        <v>14535</v>
      </c>
      <c r="G403" s="253">
        <v>42369</v>
      </c>
      <c r="H403" s="268">
        <v>5</v>
      </c>
      <c r="I403" s="251" t="s">
        <v>409</v>
      </c>
      <c r="J403" s="251" t="s">
        <v>659</v>
      </c>
      <c r="K403" s="269">
        <v>178436.91</v>
      </c>
      <c r="L403" s="270" t="s">
        <v>511</v>
      </c>
      <c r="M403" s="362"/>
      <c r="N403" s="265">
        <v>1</v>
      </c>
      <c r="O403" s="265"/>
      <c r="P403" s="265"/>
      <c r="Q403" s="265"/>
      <c r="R403" s="352"/>
      <c r="S403" s="350">
        <f t="shared" si="18"/>
        <v>178436.91</v>
      </c>
      <c r="T403" s="350">
        <f t="shared" si="19"/>
        <v>0</v>
      </c>
    </row>
    <row r="404" spans="1:20" ht="30">
      <c r="A404" s="251" t="s">
        <v>406</v>
      </c>
      <c r="B404" s="361">
        <v>355</v>
      </c>
      <c r="C404" s="251" t="s">
        <v>416</v>
      </c>
      <c r="D404" s="251" t="s">
        <v>546</v>
      </c>
      <c r="E404" s="361">
        <v>3550059</v>
      </c>
      <c r="F404" s="361">
        <v>14534</v>
      </c>
      <c r="G404" s="253">
        <v>42369</v>
      </c>
      <c r="H404" s="268">
        <v>8</v>
      </c>
      <c r="I404" s="251" t="s">
        <v>409</v>
      </c>
      <c r="J404" s="251" t="s">
        <v>660</v>
      </c>
      <c r="K404" s="269">
        <v>133660.60999999999</v>
      </c>
      <c r="L404" s="270" t="s">
        <v>511</v>
      </c>
      <c r="M404" s="362"/>
      <c r="N404" s="265">
        <v>1</v>
      </c>
      <c r="O404" s="265"/>
      <c r="P404" s="265"/>
      <c r="Q404" s="265"/>
      <c r="R404" s="352"/>
      <c r="S404" s="350">
        <f t="shared" si="18"/>
        <v>133660.60999999999</v>
      </c>
      <c r="T404" s="350">
        <f t="shared" si="19"/>
        <v>0</v>
      </c>
    </row>
    <row r="405" spans="1:20" ht="30">
      <c r="A405" s="251" t="s">
        <v>406</v>
      </c>
      <c r="B405" s="361">
        <v>355</v>
      </c>
      <c r="C405" s="251" t="s">
        <v>416</v>
      </c>
      <c r="D405" s="251" t="s">
        <v>546</v>
      </c>
      <c r="E405" s="361">
        <v>3550059</v>
      </c>
      <c r="F405" s="361">
        <v>14533</v>
      </c>
      <c r="G405" s="253">
        <v>42369</v>
      </c>
      <c r="H405" s="268">
        <v>4</v>
      </c>
      <c r="I405" s="251" t="s">
        <v>409</v>
      </c>
      <c r="J405" s="251" t="s">
        <v>661</v>
      </c>
      <c r="K405" s="269">
        <v>55335.49</v>
      </c>
      <c r="L405" s="270" t="s">
        <v>511</v>
      </c>
      <c r="M405" s="362"/>
      <c r="N405" s="265">
        <v>1</v>
      </c>
      <c r="O405" s="265"/>
      <c r="P405" s="265"/>
      <c r="Q405" s="265"/>
      <c r="R405" s="352"/>
      <c r="S405" s="350">
        <f t="shared" si="18"/>
        <v>55335.49</v>
      </c>
      <c r="T405" s="350">
        <f t="shared" si="19"/>
        <v>0</v>
      </c>
    </row>
    <row r="406" spans="1:20" ht="45">
      <c r="A406" s="251" t="s">
        <v>406</v>
      </c>
      <c r="B406" s="361">
        <v>355</v>
      </c>
      <c r="C406" s="251" t="s">
        <v>416</v>
      </c>
      <c r="D406" s="251" t="s">
        <v>546</v>
      </c>
      <c r="E406" s="361">
        <v>3550059</v>
      </c>
      <c r="F406" s="361">
        <v>14532</v>
      </c>
      <c r="G406" s="253">
        <v>42369</v>
      </c>
      <c r="H406" s="268">
        <v>1</v>
      </c>
      <c r="I406" s="251" t="s">
        <v>409</v>
      </c>
      <c r="J406" s="251" t="s">
        <v>662</v>
      </c>
      <c r="K406" s="269">
        <v>11227.49</v>
      </c>
      <c r="L406" s="270" t="s">
        <v>511</v>
      </c>
      <c r="M406" s="362"/>
      <c r="N406" s="265">
        <v>0.5</v>
      </c>
      <c r="O406" s="265">
        <v>0.5</v>
      </c>
      <c r="P406" s="265"/>
      <c r="Q406" s="265"/>
      <c r="R406" s="353" t="s">
        <v>989</v>
      </c>
      <c r="S406" s="350">
        <f t="shared" si="18"/>
        <v>5613.7449999999999</v>
      </c>
      <c r="T406" s="350">
        <f t="shared" si="19"/>
        <v>5613.7449999999999</v>
      </c>
    </row>
    <row r="407" spans="1:20" ht="30">
      <c r="A407" s="251" t="s">
        <v>406</v>
      </c>
      <c r="B407" s="361">
        <v>355</v>
      </c>
      <c r="C407" s="251" t="s">
        <v>416</v>
      </c>
      <c r="D407" s="251" t="s">
        <v>546</v>
      </c>
      <c r="E407" s="361">
        <v>3550059</v>
      </c>
      <c r="F407" s="361">
        <v>14531</v>
      </c>
      <c r="G407" s="253">
        <v>42369</v>
      </c>
      <c r="H407" s="268">
        <v>3</v>
      </c>
      <c r="I407" s="251" t="s">
        <v>409</v>
      </c>
      <c r="J407" s="251" t="s">
        <v>663</v>
      </c>
      <c r="K407" s="269">
        <v>28870.69</v>
      </c>
      <c r="L407" s="270" t="s">
        <v>511</v>
      </c>
      <c r="M407" s="362"/>
      <c r="N407" s="265">
        <v>0.5</v>
      </c>
      <c r="O407" s="265">
        <v>0.5</v>
      </c>
      <c r="P407" s="265"/>
      <c r="Q407" s="265"/>
      <c r="R407" s="352"/>
      <c r="S407" s="350">
        <f t="shared" si="18"/>
        <v>14435.344999999999</v>
      </c>
      <c r="T407" s="350">
        <f t="shared" si="19"/>
        <v>14435.344999999999</v>
      </c>
    </row>
    <row r="408" spans="1:20" ht="30">
      <c r="A408" s="251" t="s">
        <v>406</v>
      </c>
      <c r="B408" s="361">
        <v>355</v>
      </c>
      <c r="C408" s="251" t="s">
        <v>416</v>
      </c>
      <c r="D408" s="251" t="s">
        <v>546</v>
      </c>
      <c r="E408" s="361">
        <v>3550059</v>
      </c>
      <c r="F408" s="361">
        <v>14530</v>
      </c>
      <c r="G408" s="253">
        <v>42369</v>
      </c>
      <c r="H408" s="268">
        <v>2</v>
      </c>
      <c r="I408" s="251" t="s">
        <v>409</v>
      </c>
      <c r="J408" s="251" t="s">
        <v>664</v>
      </c>
      <c r="K408" s="269">
        <v>24860.87</v>
      </c>
      <c r="L408" s="270" t="s">
        <v>511</v>
      </c>
      <c r="M408" s="362"/>
      <c r="N408" s="265">
        <v>0.5</v>
      </c>
      <c r="O408" s="265">
        <v>0.5</v>
      </c>
      <c r="P408" s="265"/>
      <c r="Q408" s="265"/>
      <c r="R408" s="352"/>
      <c r="S408" s="350">
        <f t="shared" si="18"/>
        <v>12430.434999999999</v>
      </c>
      <c r="T408" s="350">
        <f t="shared" si="19"/>
        <v>12430.434999999999</v>
      </c>
    </row>
    <row r="409" spans="1:20" ht="30">
      <c r="A409" s="251" t="s">
        <v>406</v>
      </c>
      <c r="B409" s="361">
        <v>355</v>
      </c>
      <c r="C409" s="251" t="s">
        <v>416</v>
      </c>
      <c r="D409" s="251" t="s">
        <v>546</v>
      </c>
      <c r="E409" s="361">
        <v>3550059</v>
      </c>
      <c r="F409" s="361">
        <v>14529</v>
      </c>
      <c r="G409" s="253">
        <v>42369</v>
      </c>
      <c r="H409" s="268">
        <v>5</v>
      </c>
      <c r="I409" s="251" t="s">
        <v>409</v>
      </c>
      <c r="J409" s="251" t="s">
        <v>990</v>
      </c>
      <c r="K409" s="269">
        <v>145021.76000000001</v>
      </c>
      <c r="L409" s="270" t="s">
        <v>511</v>
      </c>
      <c r="M409" s="362"/>
      <c r="N409" s="265"/>
      <c r="O409" s="265">
        <v>1</v>
      </c>
      <c r="P409" s="265"/>
      <c r="Q409" s="265"/>
      <c r="R409" s="352"/>
      <c r="S409" s="350">
        <f t="shared" si="18"/>
        <v>0</v>
      </c>
      <c r="T409" s="350">
        <f t="shared" si="19"/>
        <v>145021.76000000001</v>
      </c>
    </row>
    <row r="410" spans="1:20" ht="30">
      <c r="A410" s="251" t="s">
        <v>406</v>
      </c>
      <c r="B410" s="361">
        <v>355</v>
      </c>
      <c r="C410" s="251" t="s">
        <v>416</v>
      </c>
      <c r="D410" s="251" t="s">
        <v>546</v>
      </c>
      <c r="E410" s="361">
        <v>3550059</v>
      </c>
      <c r="F410" s="361">
        <v>14528</v>
      </c>
      <c r="G410" s="253">
        <v>42369</v>
      </c>
      <c r="H410" s="268">
        <v>3</v>
      </c>
      <c r="I410" s="251" t="s">
        <v>409</v>
      </c>
      <c r="J410" s="251" t="s">
        <v>991</v>
      </c>
      <c r="K410" s="269">
        <v>116501.26</v>
      </c>
      <c r="L410" s="270" t="s">
        <v>511</v>
      </c>
      <c r="M410" s="362"/>
      <c r="N410" s="265"/>
      <c r="O410" s="265">
        <v>1</v>
      </c>
      <c r="P410" s="265"/>
      <c r="Q410" s="265"/>
      <c r="R410" s="352"/>
      <c r="S410" s="350">
        <f t="shared" si="18"/>
        <v>0</v>
      </c>
      <c r="T410" s="350">
        <f t="shared" si="19"/>
        <v>116501.26</v>
      </c>
    </row>
    <row r="411" spans="1:20" ht="30">
      <c r="A411" s="251" t="s">
        <v>406</v>
      </c>
      <c r="B411" s="361">
        <v>355</v>
      </c>
      <c r="C411" s="251" t="s">
        <v>416</v>
      </c>
      <c r="D411" s="251" t="s">
        <v>438</v>
      </c>
      <c r="E411" s="361">
        <v>3550010</v>
      </c>
      <c r="F411" s="361">
        <v>14524</v>
      </c>
      <c r="G411" s="253">
        <v>42369</v>
      </c>
      <c r="H411" s="268">
        <v>-1</v>
      </c>
      <c r="I411" s="251" t="s">
        <v>409</v>
      </c>
      <c r="J411" s="251" t="s">
        <v>992</v>
      </c>
      <c r="K411" s="269">
        <v>-775.49</v>
      </c>
      <c r="L411" s="270" t="s">
        <v>409</v>
      </c>
      <c r="M411" s="362"/>
      <c r="N411" s="265"/>
      <c r="O411" s="265">
        <v>1</v>
      </c>
      <c r="P411" s="265"/>
      <c r="Q411" s="265"/>
      <c r="R411" s="349"/>
      <c r="S411" s="350">
        <f t="shared" si="18"/>
        <v>0</v>
      </c>
      <c r="T411" s="350">
        <f t="shared" si="19"/>
        <v>-775.49</v>
      </c>
    </row>
    <row r="412" spans="1:20" ht="30">
      <c r="A412" s="251" t="s">
        <v>406</v>
      </c>
      <c r="B412" s="361">
        <v>355</v>
      </c>
      <c r="C412" s="251" t="s">
        <v>416</v>
      </c>
      <c r="D412" s="251" t="s">
        <v>438</v>
      </c>
      <c r="E412" s="361">
        <v>3550010</v>
      </c>
      <c r="F412" s="361">
        <v>14523</v>
      </c>
      <c r="G412" s="253">
        <v>42369</v>
      </c>
      <c r="H412" s="268">
        <v>1</v>
      </c>
      <c r="I412" s="251" t="s">
        <v>409</v>
      </c>
      <c r="J412" s="251" t="s">
        <v>993</v>
      </c>
      <c r="K412" s="269">
        <v>13096.36</v>
      </c>
      <c r="L412" s="270" t="s">
        <v>994</v>
      </c>
      <c r="M412" s="362"/>
      <c r="N412" s="265"/>
      <c r="O412" s="265">
        <v>1</v>
      </c>
      <c r="P412" s="265"/>
      <c r="Q412" s="265"/>
      <c r="R412" s="349"/>
      <c r="S412" s="350">
        <f t="shared" si="18"/>
        <v>0</v>
      </c>
      <c r="T412" s="350">
        <f t="shared" si="19"/>
        <v>13096.36</v>
      </c>
    </row>
    <row r="413" spans="1:20">
      <c r="A413" s="251" t="s">
        <v>406</v>
      </c>
      <c r="B413" s="361">
        <v>355</v>
      </c>
      <c r="C413" s="251" t="s">
        <v>416</v>
      </c>
      <c r="D413" s="251" t="s">
        <v>419</v>
      </c>
      <c r="E413" s="361">
        <v>3550007</v>
      </c>
      <c r="F413" s="361">
        <v>14520</v>
      </c>
      <c r="G413" s="253">
        <v>42369</v>
      </c>
      <c r="H413" s="268">
        <v>-2</v>
      </c>
      <c r="I413" s="251" t="s">
        <v>409</v>
      </c>
      <c r="J413" s="251" t="s">
        <v>995</v>
      </c>
      <c r="K413" s="269">
        <v>-1146.78</v>
      </c>
      <c r="L413" s="270" t="s">
        <v>409</v>
      </c>
      <c r="M413" s="362"/>
      <c r="N413" s="265"/>
      <c r="O413" s="265">
        <v>1</v>
      </c>
      <c r="P413" s="265"/>
      <c r="Q413" s="265"/>
      <c r="R413" s="349"/>
      <c r="S413" s="350">
        <f t="shared" si="18"/>
        <v>0</v>
      </c>
      <c r="T413" s="350">
        <f t="shared" si="19"/>
        <v>-1146.78</v>
      </c>
    </row>
    <row r="414" spans="1:20">
      <c r="A414" s="251" t="s">
        <v>406</v>
      </c>
      <c r="B414" s="361">
        <v>355</v>
      </c>
      <c r="C414" s="251" t="s">
        <v>416</v>
      </c>
      <c r="D414" s="251" t="s">
        <v>418</v>
      </c>
      <c r="E414" s="361">
        <v>3550006</v>
      </c>
      <c r="F414" s="361">
        <v>14519</v>
      </c>
      <c r="G414" s="253">
        <v>42369</v>
      </c>
      <c r="H414" s="268">
        <v>-1</v>
      </c>
      <c r="I414" s="251" t="s">
        <v>409</v>
      </c>
      <c r="J414" s="251" t="s">
        <v>452</v>
      </c>
      <c r="K414" s="269">
        <v>-426.6</v>
      </c>
      <c r="L414" s="270" t="s">
        <v>409</v>
      </c>
      <c r="M414" s="362"/>
      <c r="N414" s="265"/>
      <c r="O414" s="265">
        <v>1</v>
      </c>
      <c r="P414" s="265"/>
      <c r="Q414" s="265"/>
      <c r="R414" s="349"/>
      <c r="S414" s="350">
        <f t="shared" si="18"/>
        <v>0</v>
      </c>
      <c r="T414" s="350">
        <f t="shared" si="19"/>
        <v>-426.6</v>
      </c>
    </row>
    <row r="415" spans="1:20">
      <c r="A415" s="251" t="s">
        <v>406</v>
      </c>
      <c r="B415" s="361">
        <v>355</v>
      </c>
      <c r="C415" s="251" t="s">
        <v>416</v>
      </c>
      <c r="D415" s="251" t="s">
        <v>419</v>
      </c>
      <c r="E415" s="361">
        <v>3550007</v>
      </c>
      <c r="F415" s="361">
        <v>14518</v>
      </c>
      <c r="G415" s="253">
        <v>42369</v>
      </c>
      <c r="H415" s="268">
        <v>2</v>
      </c>
      <c r="I415" s="251" t="s">
        <v>454</v>
      </c>
      <c r="J415" s="251" t="s">
        <v>996</v>
      </c>
      <c r="K415" s="269">
        <v>6300.81</v>
      </c>
      <c r="L415" s="270" t="s">
        <v>997</v>
      </c>
      <c r="M415" s="362" t="s">
        <v>876</v>
      </c>
      <c r="N415" s="265"/>
      <c r="O415" s="265"/>
      <c r="P415" s="265"/>
      <c r="Q415" s="265"/>
      <c r="R415" s="349"/>
      <c r="S415" s="350">
        <f t="shared" si="18"/>
        <v>0</v>
      </c>
      <c r="T415" s="350">
        <f t="shared" si="19"/>
        <v>0</v>
      </c>
    </row>
    <row r="416" spans="1:20">
      <c r="A416" s="251" t="s">
        <v>406</v>
      </c>
      <c r="B416" s="361">
        <v>355</v>
      </c>
      <c r="C416" s="251" t="s">
        <v>416</v>
      </c>
      <c r="D416" s="251" t="s">
        <v>418</v>
      </c>
      <c r="E416" s="361">
        <v>3550006</v>
      </c>
      <c r="F416" s="361">
        <v>14517</v>
      </c>
      <c r="G416" s="253">
        <v>42369</v>
      </c>
      <c r="H416" s="268">
        <v>1</v>
      </c>
      <c r="I416" s="251" t="s">
        <v>453</v>
      </c>
      <c r="J416" s="251" t="s">
        <v>998</v>
      </c>
      <c r="K416" s="269">
        <v>2575.4699999999998</v>
      </c>
      <c r="L416" s="270" t="s">
        <v>997</v>
      </c>
      <c r="M416" s="362" t="s">
        <v>876</v>
      </c>
      <c r="N416" s="265"/>
      <c r="O416" s="265"/>
      <c r="P416" s="265"/>
      <c r="Q416" s="265"/>
      <c r="R416" s="349"/>
      <c r="S416" s="350">
        <f t="shared" si="18"/>
        <v>0</v>
      </c>
      <c r="T416" s="350">
        <f t="shared" si="19"/>
        <v>0</v>
      </c>
    </row>
    <row r="417" spans="1:20">
      <c r="A417" s="251" t="s">
        <v>406</v>
      </c>
      <c r="B417" s="361">
        <v>355</v>
      </c>
      <c r="C417" s="251" t="s">
        <v>416</v>
      </c>
      <c r="D417" s="251" t="s">
        <v>420</v>
      </c>
      <c r="E417" s="361">
        <v>3550008</v>
      </c>
      <c r="F417" s="361">
        <v>14516</v>
      </c>
      <c r="G417" s="253">
        <v>42369</v>
      </c>
      <c r="H417" s="268">
        <v>-3</v>
      </c>
      <c r="I417" s="251" t="s">
        <v>409</v>
      </c>
      <c r="J417" s="251" t="s">
        <v>999</v>
      </c>
      <c r="K417" s="269">
        <v>-1954.53</v>
      </c>
      <c r="L417" s="270" t="s">
        <v>409</v>
      </c>
      <c r="M417" s="362" t="s">
        <v>876</v>
      </c>
      <c r="N417" s="265"/>
      <c r="O417" s="265"/>
      <c r="P417" s="265"/>
      <c r="Q417" s="265"/>
      <c r="R417" s="349"/>
      <c r="S417" s="350">
        <f t="shared" si="18"/>
        <v>0</v>
      </c>
      <c r="T417" s="350">
        <f t="shared" si="19"/>
        <v>0</v>
      </c>
    </row>
    <row r="418" spans="1:20">
      <c r="A418" s="251" t="s">
        <v>406</v>
      </c>
      <c r="B418" s="361">
        <v>355</v>
      </c>
      <c r="C418" s="251" t="s">
        <v>416</v>
      </c>
      <c r="D418" s="251" t="s">
        <v>420</v>
      </c>
      <c r="E418" s="361">
        <v>3550008</v>
      </c>
      <c r="F418" s="361">
        <v>14515</v>
      </c>
      <c r="G418" s="253">
        <v>42369</v>
      </c>
      <c r="H418" s="268">
        <v>3</v>
      </c>
      <c r="I418" s="251" t="s">
        <v>409</v>
      </c>
      <c r="J418" s="251" t="s">
        <v>420</v>
      </c>
      <c r="K418" s="269">
        <v>17494.330000000002</v>
      </c>
      <c r="L418" s="270" t="s">
        <v>1000</v>
      </c>
      <c r="M418" s="362" t="s">
        <v>253</v>
      </c>
      <c r="N418" s="265"/>
      <c r="O418" s="265"/>
      <c r="P418" s="265"/>
      <c r="Q418" s="265"/>
      <c r="R418" s="349"/>
      <c r="S418" s="350">
        <f t="shared" si="18"/>
        <v>0</v>
      </c>
      <c r="T418" s="350">
        <f t="shared" si="19"/>
        <v>0</v>
      </c>
    </row>
    <row r="419" spans="1:20">
      <c r="A419" s="251" t="s">
        <v>406</v>
      </c>
      <c r="B419" s="361">
        <v>355</v>
      </c>
      <c r="C419" s="251" t="s">
        <v>416</v>
      </c>
      <c r="D419" s="251" t="s">
        <v>421</v>
      </c>
      <c r="E419" s="361">
        <v>3550009</v>
      </c>
      <c r="F419" s="361">
        <v>14513</v>
      </c>
      <c r="G419" s="253">
        <v>42369</v>
      </c>
      <c r="H419" s="268">
        <v>-3</v>
      </c>
      <c r="I419" s="251" t="s">
        <v>409</v>
      </c>
      <c r="J419" s="251" t="s">
        <v>1001</v>
      </c>
      <c r="K419" s="269">
        <v>-2309.4299999999998</v>
      </c>
      <c r="L419" s="270" t="s">
        <v>409</v>
      </c>
      <c r="M419" s="362" t="s">
        <v>253</v>
      </c>
      <c r="N419" s="265"/>
      <c r="O419" s="265"/>
      <c r="P419" s="265"/>
      <c r="Q419" s="265"/>
      <c r="R419" s="349"/>
      <c r="S419" s="350">
        <f t="shared" si="18"/>
        <v>0</v>
      </c>
      <c r="T419" s="350">
        <f t="shared" si="19"/>
        <v>0</v>
      </c>
    </row>
    <row r="420" spans="1:20">
      <c r="A420" s="251" t="s">
        <v>406</v>
      </c>
      <c r="B420" s="361">
        <v>355</v>
      </c>
      <c r="C420" s="251" t="s">
        <v>416</v>
      </c>
      <c r="D420" s="251" t="s">
        <v>438</v>
      </c>
      <c r="E420" s="361">
        <v>3550010</v>
      </c>
      <c r="F420" s="361">
        <v>14512</v>
      </c>
      <c r="G420" s="253">
        <v>42369</v>
      </c>
      <c r="H420" s="268">
        <v>-3</v>
      </c>
      <c r="I420" s="251" t="s">
        <v>409</v>
      </c>
      <c r="J420" s="251" t="s">
        <v>1002</v>
      </c>
      <c r="K420" s="269">
        <v>-2326.4699999999998</v>
      </c>
      <c r="L420" s="270" t="s">
        <v>409</v>
      </c>
      <c r="M420" s="362" t="s">
        <v>253</v>
      </c>
      <c r="N420" s="265"/>
      <c r="O420" s="265"/>
      <c r="P420" s="265"/>
      <c r="Q420" s="265"/>
      <c r="R420" s="349"/>
      <c r="S420" s="350">
        <f t="shared" si="18"/>
        <v>0</v>
      </c>
      <c r="T420" s="350">
        <f t="shared" si="19"/>
        <v>0</v>
      </c>
    </row>
    <row r="421" spans="1:20">
      <c r="A421" s="251" t="s">
        <v>406</v>
      </c>
      <c r="B421" s="361">
        <v>355</v>
      </c>
      <c r="C421" s="251" t="s">
        <v>416</v>
      </c>
      <c r="D421" s="251" t="s">
        <v>438</v>
      </c>
      <c r="E421" s="361">
        <v>3550010</v>
      </c>
      <c r="F421" s="361">
        <v>14509</v>
      </c>
      <c r="G421" s="253">
        <v>42369</v>
      </c>
      <c r="H421" s="268">
        <v>1</v>
      </c>
      <c r="I421" s="251" t="s">
        <v>1003</v>
      </c>
      <c r="J421" s="251" t="s">
        <v>1004</v>
      </c>
      <c r="K421" s="269">
        <v>3824.78</v>
      </c>
      <c r="L421" s="270" t="s">
        <v>1005</v>
      </c>
      <c r="M421" s="362" t="s">
        <v>253</v>
      </c>
      <c r="N421" s="265"/>
      <c r="O421" s="265"/>
      <c r="P421" s="265"/>
      <c r="Q421" s="265"/>
      <c r="R421" s="349"/>
      <c r="S421" s="350">
        <f t="shared" si="18"/>
        <v>0</v>
      </c>
      <c r="T421" s="350">
        <f t="shared" si="19"/>
        <v>0</v>
      </c>
    </row>
    <row r="422" spans="1:20">
      <c r="A422" s="251" t="s">
        <v>406</v>
      </c>
      <c r="B422" s="361">
        <v>355</v>
      </c>
      <c r="C422" s="251" t="s">
        <v>416</v>
      </c>
      <c r="D422" s="251" t="s">
        <v>421</v>
      </c>
      <c r="E422" s="361">
        <v>3550009</v>
      </c>
      <c r="F422" s="361">
        <v>14508</v>
      </c>
      <c r="G422" s="253">
        <v>42369</v>
      </c>
      <c r="H422" s="268">
        <v>3</v>
      </c>
      <c r="I422" s="251" t="s">
        <v>788</v>
      </c>
      <c r="J422" s="251" t="s">
        <v>1006</v>
      </c>
      <c r="K422" s="269">
        <v>9610.31</v>
      </c>
      <c r="L422" s="270" t="s">
        <v>1005</v>
      </c>
      <c r="M422" s="362" t="s">
        <v>253</v>
      </c>
      <c r="N422" s="265"/>
      <c r="O422" s="265"/>
      <c r="P422" s="265"/>
      <c r="Q422" s="265"/>
      <c r="R422" s="349"/>
      <c r="S422" s="350">
        <f t="shared" si="18"/>
        <v>0</v>
      </c>
      <c r="T422" s="350">
        <f t="shared" si="19"/>
        <v>0</v>
      </c>
    </row>
    <row r="423" spans="1:20" ht="30">
      <c r="A423" s="251" t="s">
        <v>406</v>
      </c>
      <c r="B423" s="361">
        <v>355</v>
      </c>
      <c r="C423" s="251" t="s">
        <v>416</v>
      </c>
      <c r="D423" s="251" t="s">
        <v>438</v>
      </c>
      <c r="E423" s="361">
        <v>3550010</v>
      </c>
      <c r="F423" s="361">
        <v>14507</v>
      </c>
      <c r="G423" s="253">
        <v>42369</v>
      </c>
      <c r="H423" s="271">
        <v>2</v>
      </c>
      <c r="I423" s="251" t="s">
        <v>409</v>
      </c>
      <c r="J423" s="251" t="s">
        <v>1007</v>
      </c>
      <c r="K423" s="269">
        <v>31249.13</v>
      </c>
      <c r="L423" s="270" t="s">
        <v>1005</v>
      </c>
      <c r="M423" s="362" t="s">
        <v>253</v>
      </c>
      <c r="N423" s="265"/>
      <c r="O423" s="265"/>
      <c r="P423" s="265"/>
      <c r="Q423" s="265"/>
      <c r="R423" s="349"/>
      <c r="S423" s="350">
        <f t="shared" si="18"/>
        <v>0</v>
      </c>
      <c r="T423" s="350">
        <f t="shared" si="19"/>
        <v>0</v>
      </c>
    </row>
    <row r="424" spans="1:20" ht="30">
      <c r="A424" s="251" t="s">
        <v>406</v>
      </c>
      <c r="B424" s="361">
        <v>355</v>
      </c>
      <c r="C424" s="251" t="s">
        <v>416</v>
      </c>
      <c r="D424" s="251" t="s">
        <v>1008</v>
      </c>
      <c r="E424" s="361">
        <v>3550502</v>
      </c>
      <c r="F424" s="361">
        <v>14506</v>
      </c>
      <c r="G424" s="253">
        <v>42369</v>
      </c>
      <c r="H424" s="271">
        <v>2</v>
      </c>
      <c r="I424" s="251" t="s">
        <v>409</v>
      </c>
      <c r="J424" s="251" t="s">
        <v>1009</v>
      </c>
      <c r="K424" s="269">
        <v>26132.17</v>
      </c>
      <c r="L424" s="270" t="s">
        <v>1010</v>
      </c>
      <c r="M424" s="362" t="s">
        <v>253</v>
      </c>
      <c r="N424" s="265"/>
      <c r="O424" s="265"/>
      <c r="P424" s="265"/>
      <c r="Q424" s="265"/>
      <c r="R424" s="349"/>
      <c r="S424" s="350">
        <f t="shared" si="18"/>
        <v>0</v>
      </c>
      <c r="T424" s="350">
        <f t="shared" si="19"/>
        <v>0</v>
      </c>
    </row>
    <row r="425" spans="1:20" ht="30">
      <c r="A425" s="251" t="s">
        <v>406</v>
      </c>
      <c r="B425" s="361">
        <v>355</v>
      </c>
      <c r="C425" s="251" t="s">
        <v>416</v>
      </c>
      <c r="D425" s="251" t="s">
        <v>419</v>
      </c>
      <c r="E425" s="361">
        <v>3550007</v>
      </c>
      <c r="F425" s="361">
        <v>14503</v>
      </c>
      <c r="G425" s="253">
        <v>42369</v>
      </c>
      <c r="H425" s="271">
        <v>-1</v>
      </c>
      <c r="I425" s="251" t="s">
        <v>409</v>
      </c>
      <c r="J425" s="251" t="s">
        <v>1011</v>
      </c>
      <c r="K425" s="269">
        <v>-573.39</v>
      </c>
      <c r="L425" s="270" t="s">
        <v>409</v>
      </c>
      <c r="M425" s="362" t="s">
        <v>253</v>
      </c>
      <c r="N425" s="265"/>
      <c r="O425" s="265"/>
      <c r="P425" s="265"/>
      <c r="Q425" s="265"/>
      <c r="R425" s="509"/>
      <c r="S425" s="350">
        <f t="shared" si="18"/>
        <v>0</v>
      </c>
      <c r="T425" s="350">
        <f t="shared" si="19"/>
        <v>0</v>
      </c>
    </row>
    <row r="426" spans="1:20" ht="30">
      <c r="A426" s="251" t="s">
        <v>406</v>
      </c>
      <c r="B426" s="361">
        <v>355</v>
      </c>
      <c r="C426" s="251" t="s">
        <v>416</v>
      </c>
      <c r="D426" s="251" t="s">
        <v>421</v>
      </c>
      <c r="E426" s="361">
        <v>3550009</v>
      </c>
      <c r="F426" s="361">
        <v>14502</v>
      </c>
      <c r="G426" s="253">
        <v>42369</v>
      </c>
      <c r="H426" s="271">
        <v>-1</v>
      </c>
      <c r="I426" s="251" t="s">
        <v>409</v>
      </c>
      <c r="J426" s="251" t="s">
        <v>1012</v>
      </c>
      <c r="K426" s="269">
        <v>-769.81</v>
      </c>
      <c r="L426" s="270" t="s">
        <v>409</v>
      </c>
      <c r="M426" s="362" t="s">
        <v>253</v>
      </c>
      <c r="N426" s="265"/>
      <c r="O426" s="265"/>
      <c r="P426" s="265"/>
      <c r="Q426" s="265"/>
      <c r="R426" s="509"/>
      <c r="S426" s="350">
        <f t="shared" si="18"/>
        <v>0</v>
      </c>
      <c r="T426" s="350">
        <f t="shared" si="19"/>
        <v>0</v>
      </c>
    </row>
    <row r="427" spans="1:20" ht="60">
      <c r="A427" s="251" t="s">
        <v>406</v>
      </c>
      <c r="B427" s="361">
        <v>356</v>
      </c>
      <c r="C427" s="251" t="s">
        <v>425</v>
      </c>
      <c r="D427" s="251" t="s">
        <v>1013</v>
      </c>
      <c r="E427" s="361">
        <v>3560075</v>
      </c>
      <c r="F427" s="361">
        <v>14726</v>
      </c>
      <c r="G427" s="253">
        <v>42369</v>
      </c>
      <c r="H427" s="268">
        <v>3105</v>
      </c>
      <c r="I427" s="251" t="s">
        <v>409</v>
      </c>
      <c r="J427" s="251" t="s">
        <v>1014</v>
      </c>
      <c r="K427" s="269">
        <v>270955.15000000002</v>
      </c>
      <c r="L427" s="270" t="s">
        <v>1015</v>
      </c>
      <c r="M427" s="362" t="s">
        <v>253</v>
      </c>
      <c r="N427" s="265"/>
      <c r="O427" s="265"/>
      <c r="P427" s="265"/>
      <c r="Q427" s="265"/>
      <c r="R427" s="509"/>
      <c r="S427" s="350">
        <f t="shared" si="18"/>
        <v>0</v>
      </c>
      <c r="T427" s="350">
        <f t="shared" si="19"/>
        <v>0</v>
      </c>
    </row>
    <row r="428" spans="1:20" ht="45">
      <c r="A428" s="251" t="s">
        <v>406</v>
      </c>
      <c r="B428" s="361">
        <v>356</v>
      </c>
      <c r="C428" s="251" t="s">
        <v>425</v>
      </c>
      <c r="D428" s="251" t="s">
        <v>1016</v>
      </c>
      <c r="E428" s="361">
        <v>3560500</v>
      </c>
      <c r="F428" s="361">
        <v>14725</v>
      </c>
      <c r="G428" s="253">
        <v>42369</v>
      </c>
      <c r="H428" s="268">
        <v>1</v>
      </c>
      <c r="I428" s="251" t="s">
        <v>409</v>
      </c>
      <c r="J428" s="251" t="s">
        <v>975</v>
      </c>
      <c r="K428" s="269">
        <v>20456.419999999998</v>
      </c>
      <c r="L428" s="270" t="s">
        <v>976</v>
      </c>
      <c r="M428" s="362" t="s">
        <v>253</v>
      </c>
      <c r="N428" s="265"/>
      <c r="O428" s="265"/>
      <c r="P428" s="265"/>
      <c r="Q428" s="265"/>
      <c r="R428" s="509"/>
      <c r="S428" s="350">
        <f t="shared" si="18"/>
        <v>0</v>
      </c>
      <c r="T428" s="350">
        <f t="shared" si="19"/>
        <v>0</v>
      </c>
    </row>
    <row r="429" spans="1:20" ht="45">
      <c r="A429" s="251" t="s">
        <v>406</v>
      </c>
      <c r="B429" s="361">
        <v>356</v>
      </c>
      <c r="C429" s="251" t="s">
        <v>425</v>
      </c>
      <c r="D429" s="251" t="s">
        <v>931</v>
      </c>
      <c r="E429" s="361">
        <v>3560069</v>
      </c>
      <c r="F429" s="361">
        <v>14724</v>
      </c>
      <c r="G429" s="253">
        <v>42369</v>
      </c>
      <c r="H429" s="268">
        <v>1</v>
      </c>
      <c r="I429" s="251" t="s">
        <v>409</v>
      </c>
      <c r="J429" s="251" t="s">
        <v>1017</v>
      </c>
      <c r="K429" s="269">
        <v>59984.56</v>
      </c>
      <c r="L429" s="270" t="s">
        <v>1018</v>
      </c>
      <c r="M429" s="362"/>
      <c r="N429" s="265"/>
      <c r="O429" s="265">
        <v>1</v>
      </c>
      <c r="P429" s="265"/>
      <c r="Q429" s="265"/>
      <c r="R429" s="509"/>
      <c r="S429" s="350">
        <f t="shared" si="18"/>
        <v>0</v>
      </c>
      <c r="T429" s="350">
        <f t="shared" si="19"/>
        <v>59984.56</v>
      </c>
    </row>
    <row r="430" spans="1:20" ht="45">
      <c r="A430" s="251" t="s">
        <v>406</v>
      </c>
      <c r="B430" s="361">
        <v>356</v>
      </c>
      <c r="C430" s="251" t="s">
        <v>425</v>
      </c>
      <c r="D430" s="251" t="s">
        <v>931</v>
      </c>
      <c r="E430" s="361">
        <v>3560069</v>
      </c>
      <c r="F430" s="361">
        <v>14723</v>
      </c>
      <c r="G430" s="253">
        <v>42369</v>
      </c>
      <c r="H430" s="268">
        <v>1</v>
      </c>
      <c r="I430" s="251" t="s">
        <v>409</v>
      </c>
      <c r="J430" s="251" t="s">
        <v>1019</v>
      </c>
      <c r="K430" s="269">
        <v>67096.83</v>
      </c>
      <c r="L430" s="270" t="s">
        <v>1020</v>
      </c>
      <c r="M430" s="362"/>
      <c r="N430" s="265"/>
      <c r="O430" s="265">
        <v>1</v>
      </c>
      <c r="P430" s="265"/>
      <c r="Q430" s="265"/>
      <c r="R430" s="509"/>
      <c r="S430" s="350">
        <f t="shared" si="18"/>
        <v>0</v>
      </c>
      <c r="T430" s="350">
        <f t="shared" si="19"/>
        <v>67096.83</v>
      </c>
    </row>
    <row r="431" spans="1:20" ht="45">
      <c r="A431" s="251" t="s">
        <v>406</v>
      </c>
      <c r="B431" s="361">
        <v>356</v>
      </c>
      <c r="C431" s="251" t="s">
        <v>425</v>
      </c>
      <c r="D431" s="251" t="s">
        <v>429</v>
      </c>
      <c r="E431" s="361">
        <v>3560027</v>
      </c>
      <c r="F431" s="361">
        <v>14722</v>
      </c>
      <c r="G431" s="253">
        <v>42369</v>
      </c>
      <c r="H431" s="268">
        <v>-1</v>
      </c>
      <c r="I431" s="251" t="s">
        <v>409</v>
      </c>
      <c r="J431" s="251" t="s">
        <v>1021</v>
      </c>
      <c r="K431" s="269">
        <v>-5942</v>
      </c>
      <c r="L431" s="270" t="s">
        <v>409</v>
      </c>
      <c r="M431" s="362" t="s">
        <v>876</v>
      </c>
      <c r="N431" s="265"/>
      <c r="O431" s="265"/>
      <c r="P431" s="265"/>
      <c r="Q431" s="265"/>
      <c r="R431" s="509"/>
      <c r="S431" s="350">
        <f t="shared" si="18"/>
        <v>0</v>
      </c>
      <c r="T431" s="350">
        <f t="shared" si="19"/>
        <v>0</v>
      </c>
    </row>
    <row r="432" spans="1:20" ht="45">
      <c r="A432" s="251" t="s">
        <v>406</v>
      </c>
      <c r="B432" s="361">
        <v>356</v>
      </c>
      <c r="C432" s="251" t="s">
        <v>425</v>
      </c>
      <c r="D432" s="251" t="s">
        <v>429</v>
      </c>
      <c r="E432" s="361">
        <v>3560027</v>
      </c>
      <c r="F432" s="361">
        <v>14721</v>
      </c>
      <c r="G432" s="253">
        <v>42369</v>
      </c>
      <c r="H432" s="268">
        <v>1</v>
      </c>
      <c r="I432" s="251" t="s">
        <v>409</v>
      </c>
      <c r="J432" s="251" t="s">
        <v>1022</v>
      </c>
      <c r="K432" s="269">
        <v>48724.45</v>
      </c>
      <c r="L432" s="270" t="s">
        <v>1023</v>
      </c>
      <c r="M432" s="362" t="s">
        <v>876</v>
      </c>
      <c r="N432" s="265"/>
      <c r="O432" s="265"/>
      <c r="P432" s="265"/>
      <c r="Q432" s="265"/>
      <c r="R432" s="509"/>
      <c r="S432" s="350">
        <f t="shared" si="18"/>
        <v>0</v>
      </c>
      <c r="T432" s="350">
        <f t="shared" si="19"/>
        <v>0</v>
      </c>
    </row>
    <row r="433" spans="1:20" ht="45">
      <c r="A433" s="251" t="s">
        <v>406</v>
      </c>
      <c r="B433" s="361">
        <v>356</v>
      </c>
      <c r="C433" s="251" t="s">
        <v>425</v>
      </c>
      <c r="D433" s="251" t="s">
        <v>429</v>
      </c>
      <c r="E433" s="361">
        <v>3560027</v>
      </c>
      <c r="F433" s="361">
        <v>14698</v>
      </c>
      <c r="G433" s="253">
        <v>42369</v>
      </c>
      <c r="H433" s="268">
        <v>5</v>
      </c>
      <c r="I433" s="251" t="s">
        <v>409</v>
      </c>
      <c r="J433" s="251" t="s">
        <v>665</v>
      </c>
      <c r="K433" s="269">
        <v>158497.39799999999</v>
      </c>
      <c r="L433" s="270" t="s">
        <v>515</v>
      </c>
      <c r="M433" s="362"/>
      <c r="N433" s="265">
        <v>1</v>
      </c>
      <c r="O433" s="265"/>
      <c r="P433" s="265"/>
      <c r="Q433" s="265"/>
      <c r="R433" s="509"/>
      <c r="S433" s="350">
        <f t="shared" si="18"/>
        <v>158497.39799999999</v>
      </c>
      <c r="T433" s="350">
        <f t="shared" si="19"/>
        <v>0</v>
      </c>
    </row>
    <row r="434" spans="1:20" ht="45">
      <c r="A434" s="251" t="s">
        <v>406</v>
      </c>
      <c r="B434" s="361">
        <v>356</v>
      </c>
      <c r="C434" s="251" t="s">
        <v>425</v>
      </c>
      <c r="D434" s="251" t="s">
        <v>666</v>
      </c>
      <c r="E434" s="361">
        <v>3560049</v>
      </c>
      <c r="F434" s="361">
        <v>14690</v>
      </c>
      <c r="G434" s="253">
        <v>42369</v>
      </c>
      <c r="H434" s="268">
        <v>7000</v>
      </c>
      <c r="I434" s="251" t="s">
        <v>409</v>
      </c>
      <c r="J434" s="251" t="s">
        <v>667</v>
      </c>
      <c r="K434" s="269">
        <v>7573.3433000000005</v>
      </c>
      <c r="L434" s="270" t="s">
        <v>515</v>
      </c>
      <c r="M434" s="362"/>
      <c r="N434" s="265">
        <v>1</v>
      </c>
      <c r="O434" s="265"/>
      <c r="P434" s="265"/>
      <c r="Q434" s="265"/>
      <c r="R434" s="509"/>
      <c r="S434" s="350">
        <f t="shared" si="18"/>
        <v>7573.3433000000005</v>
      </c>
      <c r="T434" s="350">
        <f t="shared" si="19"/>
        <v>0</v>
      </c>
    </row>
    <row r="435" spans="1:20" ht="45">
      <c r="A435" s="251" t="s">
        <v>406</v>
      </c>
      <c r="B435" s="361">
        <v>356</v>
      </c>
      <c r="C435" s="251" t="s">
        <v>425</v>
      </c>
      <c r="D435" s="251" t="s">
        <v>432</v>
      </c>
      <c r="E435" s="361">
        <v>3560045</v>
      </c>
      <c r="F435" s="361">
        <v>14689</v>
      </c>
      <c r="G435" s="253">
        <v>42369</v>
      </c>
      <c r="H435" s="268">
        <v>6080</v>
      </c>
      <c r="I435" s="251" t="s">
        <v>409</v>
      </c>
      <c r="J435" s="251" t="s">
        <v>668</v>
      </c>
      <c r="K435" s="269">
        <v>9260.0267000000003</v>
      </c>
      <c r="L435" s="270" t="s">
        <v>515</v>
      </c>
      <c r="M435" s="362"/>
      <c r="N435" s="265">
        <v>1</v>
      </c>
      <c r="O435" s="265"/>
      <c r="P435" s="265"/>
      <c r="Q435" s="265"/>
      <c r="R435" s="509"/>
      <c r="S435" s="350">
        <f t="shared" ref="S435:S498" si="20">N435*K435</f>
        <v>9260.0267000000003</v>
      </c>
      <c r="T435" s="350">
        <f t="shared" ref="T435:T498" si="21">K435*O435</f>
        <v>0</v>
      </c>
    </row>
    <row r="436" spans="1:20" ht="45">
      <c r="A436" s="251" t="s">
        <v>406</v>
      </c>
      <c r="B436" s="361">
        <v>356</v>
      </c>
      <c r="C436" s="251" t="s">
        <v>425</v>
      </c>
      <c r="D436" s="251" t="s">
        <v>477</v>
      </c>
      <c r="E436" s="361">
        <v>3560046</v>
      </c>
      <c r="F436" s="361">
        <v>14675</v>
      </c>
      <c r="G436" s="253">
        <v>42369</v>
      </c>
      <c r="H436" s="268">
        <v>1000</v>
      </c>
      <c r="I436" s="251" t="s">
        <v>409</v>
      </c>
      <c r="J436" s="251" t="s">
        <v>669</v>
      </c>
      <c r="K436" s="269">
        <v>13334.5964</v>
      </c>
      <c r="L436" s="270" t="s">
        <v>515</v>
      </c>
      <c r="M436" s="362"/>
      <c r="N436" s="265">
        <v>1</v>
      </c>
      <c r="O436" s="265"/>
      <c r="P436" s="265"/>
      <c r="Q436" s="265"/>
      <c r="R436" s="509"/>
      <c r="S436" s="350">
        <f t="shared" si="20"/>
        <v>13334.5964</v>
      </c>
      <c r="T436" s="350">
        <f t="shared" si="21"/>
        <v>0</v>
      </c>
    </row>
    <row r="437" spans="1:20" ht="45">
      <c r="A437" s="251" t="s">
        <v>406</v>
      </c>
      <c r="B437" s="361">
        <v>356</v>
      </c>
      <c r="C437" s="251" t="s">
        <v>425</v>
      </c>
      <c r="D437" s="251" t="s">
        <v>429</v>
      </c>
      <c r="E437" s="361">
        <v>3560027</v>
      </c>
      <c r="F437" s="361">
        <v>14674</v>
      </c>
      <c r="G437" s="253">
        <v>42369</v>
      </c>
      <c r="H437" s="268">
        <v>8</v>
      </c>
      <c r="I437" s="251" t="s">
        <v>409</v>
      </c>
      <c r="J437" s="251" t="s">
        <v>670</v>
      </c>
      <c r="K437" s="269">
        <v>179494.7463</v>
      </c>
      <c r="L437" s="270" t="s">
        <v>511</v>
      </c>
      <c r="M437" s="362"/>
      <c r="N437" s="265">
        <v>1</v>
      </c>
      <c r="O437" s="265"/>
      <c r="P437" s="265"/>
      <c r="Q437" s="265"/>
      <c r="R437" s="509"/>
      <c r="S437" s="350">
        <f t="shared" si="20"/>
        <v>179494.7463</v>
      </c>
      <c r="T437" s="350">
        <f t="shared" si="21"/>
        <v>0</v>
      </c>
    </row>
    <row r="438" spans="1:20" ht="75">
      <c r="A438" s="251" t="s">
        <v>406</v>
      </c>
      <c r="B438" s="361">
        <v>356</v>
      </c>
      <c r="C438" s="251" t="s">
        <v>425</v>
      </c>
      <c r="D438" s="251" t="s">
        <v>671</v>
      </c>
      <c r="E438" s="361">
        <v>3560074</v>
      </c>
      <c r="F438" s="361">
        <v>14673</v>
      </c>
      <c r="G438" s="253">
        <v>42369</v>
      </c>
      <c r="H438" s="268">
        <v>322156</v>
      </c>
      <c r="I438" s="251" t="s">
        <v>409</v>
      </c>
      <c r="J438" s="251" t="s">
        <v>672</v>
      </c>
      <c r="K438" s="269">
        <v>880648.46270000003</v>
      </c>
      <c r="L438" s="270" t="s">
        <v>511</v>
      </c>
      <c r="M438" s="362"/>
      <c r="N438" s="265">
        <v>1</v>
      </c>
      <c r="O438" s="265"/>
      <c r="P438" s="265"/>
      <c r="Q438" s="265"/>
      <c r="R438" s="509"/>
      <c r="S438" s="350">
        <f t="shared" si="20"/>
        <v>880648.46270000003</v>
      </c>
      <c r="T438" s="350">
        <f t="shared" si="21"/>
        <v>0</v>
      </c>
    </row>
    <row r="439" spans="1:20" ht="45">
      <c r="A439" s="251" t="s">
        <v>406</v>
      </c>
      <c r="B439" s="361">
        <v>356</v>
      </c>
      <c r="C439" s="251" t="s">
        <v>425</v>
      </c>
      <c r="D439" s="251" t="s">
        <v>673</v>
      </c>
      <c r="E439" s="361">
        <v>3560073</v>
      </c>
      <c r="F439" s="361">
        <v>14672</v>
      </c>
      <c r="G439" s="253">
        <v>42369</v>
      </c>
      <c r="H439" s="268">
        <v>6570</v>
      </c>
      <c r="I439" s="251" t="s">
        <v>409</v>
      </c>
      <c r="J439" s="251" t="s">
        <v>674</v>
      </c>
      <c r="K439" s="269">
        <v>18663.2107</v>
      </c>
      <c r="L439" s="270" t="s">
        <v>511</v>
      </c>
      <c r="M439" s="362"/>
      <c r="N439" s="265">
        <v>1</v>
      </c>
      <c r="O439" s="265"/>
      <c r="P439" s="265"/>
      <c r="Q439" s="265"/>
      <c r="R439" s="509"/>
      <c r="S439" s="350">
        <f t="shared" si="20"/>
        <v>18663.2107</v>
      </c>
      <c r="T439" s="350">
        <f t="shared" si="21"/>
        <v>0</v>
      </c>
    </row>
    <row r="440" spans="1:20" ht="45">
      <c r="A440" s="251" t="s">
        <v>406</v>
      </c>
      <c r="B440" s="361">
        <v>356</v>
      </c>
      <c r="C440" s="251" t="s">
        <v>425</v>
      </c>
      <c r="D440" s="251" t="s">
        <v>429</v>
      </c>
      <c r="E440" s="361">
        <v>3560027</v>
      </c>
      <c r="F440" s="361">
        <v>14671</v>
      </c>
      <c r="G440" s="253">
        <v>42369</v>
      </c>
      <c r="H440" s="268">
        <v>8</v>
      </c>
      <c r="I440" s="251" t="s">
        <v>409</v>
      </c>
      <c r="J440" s="251" t="s">
        <v>675</v>
      </c>
      <c r="K440" s="269">
        <v>557501.51190000004</v>
      </c>
      <c r="L440" s="270" t="s">
        <v>511</v>
      </c>
      <c r="M440" s="362"/>
      <c r="N440" s="265">
        <v>1</v>
      </c>
      <c r="O440" s="265"/>
      <c r="P440" s="265"/>
      <c r="Q440" s="265"/>
      <c r="R440" s="509"/>
      <c r="S440" s="350">
        <f t="shared" si="20"/>
        <v>557501.51190000004</v>
      </c>
      <c r="T440" s="350">
        <f t="shared" si="21"/>
        <v>0</v>
      </c>
    </row>
    <row r="441" spans="1:20" ht="45">
      <c r="A441" s="251" t="s">
        <v>406</v>
      </c>
      <c r="B441" s="361">
        <v>356</v>
      </c>
      <c r="C441" s="251" t="s">
        <v>425</v>
      </c>
      <c r="D441" s="251" t="s">
        <v>666</v>
      </c>
      <c r="E441" s="361">
        <v>3560049</v>
      </c>
      <c r="F441" s="361">
        <v>14661</v>
      </c>
      <c r="G441" s="253">
        <v>42369</v>
      </c>
      <c r="H441" s="268">
        <v>6004</v>
      </c>
      <c r="I441" s="251" t="s">
        <v>409</v>
      </c>
      <c r="J441" s="251" t="s">
        <v>667</v>
      </c>
      <c r="K441" s="269">
        <v>6914.2735000000002</v>
      </c>
      <c r="L441" s="270" t="s">
        <v>511</v>
      </c>
      <c r="M441" s="362"/>
      <c r="N441" s="265">
        <v>1</v>
      </c>
      <c r="O441" s="265"/>
      <c r="P441" s="265"/>
      <c r="Q441" s="265"/>
      <c r="R441" s="509"/>
      <c r="S441" s="350">
        <f t="shared" si="20"/>
        <v>6914.2735000000002</v>
      </c>
      <c r="T441" s="350">
        <f t="shared" si="21"/>
        <v>0</v>
      </c>
    </row>
    <row r="442" spans="1:20" ht="60">
      <c r="A442" s="251" t="s">
        <v>406</v>
      </c>
      <c r="B442" s="361">
        <v>356</v>
      </c>
      <c r="C442" s="251" t="s">
        <v>425</v>
      </c>
      <c r="D442" s="251" t="s">
        <v>442</v>
      </c>
      <c r="E442" s="361">
        <v>3560051</v>
      </c>
      <c r="F442" s="361">
        <v>14660</v>
      </c>
      <c r="G442" s="253">
        <v>42369</v>
      </c>
      <c r="H442" s="268">
        <v>24585</v>
      </c>
      <c r="I442" s="251" t="s">
        <v>409</v>
      </c>
      <c r="J442" s="251" t="s">
        <v>676</v>
      </c>
      <c r="K442" s="269">
        <v>56692.8992</v>
      </c>
      <c r="L442" s="270" t="s">
        <v>511</v>
      </c>
      <c r="M442" s="362"/>
      <c r="N442" s="265">
        <v>1</v>
      </c>
      <c r="O442" s="265"/>
      <c r="P442" s="265"/>
      <c r="Q442" s="265"/>
      <c r="R442" s="509"/>
      <c r="S442" s="350">
        <f t="shared" si="20"/>
        <v>56692.8992</v>
      </c>
      <c r="T442" s="350">
        <f t="shared" si="21"/>
        <v>0</v>
      </c>
    </row>
    <row r="443" spans="1:20" ht="45">
      <c r="A443" s="251" t="s">
        <v>406</v>
      </c>
      <c r="B443" s="361">
        <v>356</v>
      </c>
      <c r="C443" s="251" t="s">
        <v>425</v>
      </c>
      <c r="D443" s="251" t="s">
        <v>432</v>
      </c>
      <c r="E443" s="361">
        <v>3560045</v>
      </c>
      <c r="F443" s="361">
        <v>14659</v>
      </c>
      <c r="G443" s="253">
        <v>42369</v>
      </c>
      <c r="H443" s="268">
        <v>110</v>
      </c>
      <c r="I443" s="251" t="s">
        <v>409</v>
      </c>
      <c r="J443" s="251" t="s">
        <v>668</v>
      </c>
      <c r="K443" s="269">
        <v>183.18799999999999</v>
      </c>
      <c r="L443" s="270" t="s">
        <v>511</v>
      </c>
      <c r="M443" s="362"/>
      <c r="N443" s="265">
        <v>1</v>
      </c>
      <c r="O443" s="265"/>
      <c r="P443" s="265"/>
      <c r="Q443" s="265"/>
      <c r="R443" s="509"/>
      <c r="S443" s="350">
        <f t="shared" si="20"/>
        <v>183.18799999999999</v>
      </c>
      <c r="T443" s="350">
        <f t="shared" si="21"/>
        <v>0</v>
      </c>
    </row>
    <row r="444" spans="1:20" ht="45">
      <c r="A444" s="251" t="s">
        <v>406</v>
      </c>
      <c r="B444" s="361">
        <v>356</v>
      </c>
      <c r="C444" s="251" t="s">
        <v>425</v>
      </c>
      <c r="D444" s="251" t="s">
        <v>431</v>
      </c>
      <c r="E444" s="361">
        <v>3560042</v>
      </c>
      <c r="F444" s="361">
        <v>14658</v>
      </c>
      <c r="G444" s="253">
        <v>42369</v>
      </c>
      <c r="H444" s="268">
        <v>3899</v>
      </c>
      <c r="I444" s="251" t="s">
        <v>409</v>
      </c>
      <c r="J444" s="251" t="s">
        <v>677</v>
      </c>
      <c r="K444" s="269">
        <v>4976.7191000000003</v>
      </c>
      <c r="L444" s="270" t="s">
        <v>511</v>
      </c>
      <c r="M444" s="362"/>
      <c r="N444" s="265">
        <v>1</v>
      </c>
      <c r="O444" s="265"/>
      <c r="P444" s="265"/>
      <c r="Q444" s="265"/>
      <c r="R444" s="509"/>
      <c r="S444" s="350">
        <f t="shared" si="20"/>
        <v>4976.7191000000003</v>
      </c>
      <c r="T444" s="350">
        <f t="shared" si="21"/>
        <v>0</v>
      </c>
    </row>
    <row r="445" spans="1:20" ht="45">
      <c r="A445" s="251" t="s">
        <v>406</v>
      </c>
      <c r="B445" s="361">
        <v>356</v>
      </c>
      <c r="C445" s="251" t="s">
        <v>425</v>
      </c>
      <c r="D445" s="251" t="s">
        <v>477</v>
      </c>
      <c r="E445" s="361">
        <v>3560046</v>
      </c>
      <c r="F445" s="361">
        <v>14657</v>
      </c>
      <c r="G445" s="253">
        <v>42369</v>
      </c>
      <c r="H445" s="271">
        <v>240000</v>
      </c>
      <c r="I445" s="251" t="s">
        <v>409</v>
      </c>
      <c r="J445" s="251" t="s">
        <v>678</v>
      </c>
      <c r="K445" s="269">
        <v>1181655.7960000001</v>
      </c>
      <c r="L445" s="270" t="s">
        <v>511</v>
      </c>
      <c r="M445" s="362"/>
      <c r="N445" s="265">
        <v>1</v>
      </c>
      <c r="O445" s="265"/>
      <c r="P445" s="265"/>
      <c r="Q445" s="265"/>
      <c r="R445" s="509"/>
      <c r="S445" s="350">
        <f t="shared" si="20"/>
        <v>1181655.7960000001</v>
      </c>
      <c r="T445" s="350">
        <f t="shared" si="21"/>
        <v>0</v>
      </c>
    </row>
    <row r="446" spans="1:20" ht="45">
      <c r="A446" s="251" t="s">
        <v>406</v>
      </c>
      <c r="B446" s="361">
        <v>356</v>
      </c>
      <c r="C446" s="251" t="s">
        <v>425</v>
      </c>
      <c r="D446" s="251" t="s">
        <v>477</v>
      </c>
      <c r="E446" s="361">
        <v>3560046</v>
      </c>
      <c r="F446" s="361">
        <v>14656</v>
      </c>
      <c r="G446" s="253">
        <v>42369</v>
      </c>
      <c r="H446" s="268">
        <v>227276</v>
      </c>
      <c r="I446" s="251" t="s">
        <v>409</v>
      </c>
      <c r="J446" s="251" t="s">
        <v>679</v>
      </c>
      <c r="K446" s="269">
        <v>1185102.5998</v>
      </c>
      <c r="L446" s="270" t="s">
        <v>511</v>
      </c>
      <c r="M446" s="362"/>
      <c r="N446" s="265">
        <v>1</v>
      </c>
      <c r="O446" s="265"/>
      <c r="P446" s="265"/>
      <c r="Q446" s="265"/>
      <c r="R446" s="509"/>
      <c r="S446" s="350">
        <f t="shared" si="20"/>
        <v>1185102.5998</v>
      </c>
      <c r="T446" s="350">
        <f t="shared" si="21"/>
        <v>0</v>
      </c>
    </row>
    <row r="447" spans="1:20" ht="75">
      <c r="A447" s="251" t="s">
        <v>406</v>
      </c>
      <c r="B447" s="361">
        <v>356</v>
      </c>
      <c r="C447" s="251" t="s">
        <v>425</v>
      </c>
      <c r="D447" s="251" t="s">
        <v>680</v>
      </c>
      <c r="E447" s="361">
        <v>3560072</v>
      </c>
      <c r="F447" s="361">
        <v>14655</v>
      </c>
      <c r="G447" s="253">
        <v>42369</v>
      </c>
      <c r="H447" s="268">
        <v>30000</v>
      </c>
      <c r="I447" s="251" t="s">
        <v>409</v>
      </c>
      <c r="J447" s="251" t="s">
        <v>681</v>
      </c>
      <c r="K447" s="269">
        <v>50543.480300000003</v>
      </c>
      <c r="L447" s="270" t="s">
        <v>511</v>
      </c>
      <c r="M447" s="362"/>
      <c r="N447" s="265">
        <v>1</v>
      </c>
      <c r="O447" s="265"/>
      <c r="P447" s="265"/>
      <c r="Q447" s="265"/>
      <c r="R447" s="509"/>
      <c r="S447" s="350">
        <f t="shared" si="20"/>
        <v>50543.480300000003</v>
      </c>
      <c r="T447" s="350">
        <f t="shared" si="21"/>
        <v>0</v>
      </c>
    </row>
    <row r="448" spans="1:20" ht="75">
      <c r="A448" s="251" t="s">
        <v>406</v>
      </c>
      <c r="B448" s="361">
        <v>356</v>
      </c>
      <c r="C448" s="251" t="s">
        <v>425</v>
      </c>
      <c r="D448" s="251" t="s">
        <v>680</v>
      </c>
      <c r="E448" s="361">
        <v>3560072</v>
      </c>
      <c r="F448" s="361">
        <v>14654</v>
      </c>
      <c r="G448" s="253">
        <v>42369</v>
      </c>
      <c r="H448" s="268">
        <v>2800</v>
      </c>
      <c r="I448" s="251" t="s">
        <v>409</v>
      </c>
      <c r="J448" s="251" t="s">
        <v>682</v>
      </c>
      <c r="K448" s="269">
        <v>5579.0155000000004</v>
      </c>
      <c r="L448" s="270" t="s">
        <v>511</v>
      </c>
      <c r="M448" s="362"/>
      <c r="N448" s="265">
        <v>1</v>
      </c>
      <c r="O448" s="265"/>
      <c r="P448" s="265"/>
      <c r="Q448" s="265"/>
      <c r="R448" s="509"/>
      <c r="S448" s="350">
        <f t="shared" si="20"/>
        <v>5579.0155000000004</v>
      </c>
      <c r="T448" s="350">
        <f t="shared" si="21"/>
        <v>0</v>
      </c>
    </row>
    <row r="449" spans="1:25" ht="75">
      <c r="A449" s="251" t="s">
        <v>406</v>
      </c>
      <c r="B449" s="361">
        <v>356</v>
      </c>
      <c r="C449" s="251" t="s">
        <v>425</v>
      </c>
      <c r="D449" s="251" t="s">
        <v>680</v>
      </c>
      <c r="E449" s="361">
        <v>3560072</v>
      </c>
      <c r="F449" s="361">
        <v>14653</v>
      </c>
      <c r="G449" s="253">
        <v>42369</v>
      </c>
      <c r="H449" s="268">
        <v>50000</v>
      </c>
      <c r="I449" s="251" t="s">
        <v>409</v>
      </c>
      <c r="J449" s="251" t="s">
        <v>683</v>
      </c>
      <c r="K449" s="269">
        <v>42119.584999999999</v>
      </c>
      <c r="L449" s="270" t="s">
        <v>511</v>
      </c>
      <c r="M449" s="362"/>
      <c r="N449" s="265">
        <v>1</v>
      </c>
      <c r="O449" s="265"/>
      <c r="P449" s="265"/>
      <c r="Q449" s="265"/>
      <c r="R449" s="509"/>
      <c r="S449" s="350">
        <f t="shared" si="20"/>
        <v>42119.584999999999</v>
      </c>
      <c r="T449" s="350">
        <f t="shared" si="21"/>
        <v>0</v>
      </c>
    </row>
    <row r="450" spans="1:25" ht="45">
      <c r="A450" s="251" t="s">
        <v>406</v>
      </c>
      <c r="B450" s="361">
        <v>356</v>
      </c>
      <c r="C450" s="251" t="s">
        <v>425</v>
      </c>
      <c r="D450" s="251" t="s">
        <v>666</v>
      </c>
      <c r="E450" s="361">
        <v>3560049</v>
      </c>
      <c r="F450" s="361">
        <v>14652</v>
      </c>
      <c r="G450" s="253">
        <v>42369</v>
      </c>
      <c r="H450" s="268">
        <v>7575</v>
      </c>
      <c r="I450" s="251" t="s">
        <v>409</v>
      </c>
      <c r="J450" s="251" t="s">
        <v>684</v>
      </c>
      <c r="K450" s="269">
        <v>8391.6025000000009</v>
      </c>
      <c r="L450" s="270" t="s">
        <v>511</v>
      </c>
      <c r="M450" s="362"/>
      <c r="N450" s="265">
        <v>1</v>
      </c>
      <c r="O450" s="265"/>
      <c r="P450" s="265"/>
      <c r="Q450" s="265"/>
      <c r="R450" s="509"/>
      <c r="S450" s="350">
        <f t="shared" si="20"/>
        <v>8391.6025000000009</v>
      </c>
      <c r="T450" s="350">
        <f t="shared" si="21"/>
        <v>0</v>
      </c>
    </row>
    <row r="451" spans="1:25" ht="45">
      <c r="A451" s="251" t="s">
        <v>406</v>
      </c>
      <c r="B451" s="361">
        <v>356</v>
      </c>
      <c r="C451" s="251" t="s">
        <v>425</v>
      </c>
      <c r="D451" s="251" t="s">
        <v>666</v>
      </c>
      <c r="E451" s="361">
        <v>3560049</v>
      </c>
      <c r="F451" s="361">
        <v>14651</v>
      </c>
      <c r="G451" s="253">
        <v>42369</v>
      </c>
      <c r="H451" s="268">
        <v>22725</v>
      </c>
      <c r="I451" s="251" t="s">
        <v>409</v>
      </c>
      <c r="J451" s="251" t="s">
        <v>685</v>
      </c>
      <c r="K451" s="269">
        <v>25174.807499999999</v>
      </c>
      <c r="L451" s="270" t="s">
        <v>511</v>
      </c>
      <c r="M451" s="362"/>
      <c r="N451" s="265">
        <v>1</v>
      </c>
      <c r="O451" s="265"/>
      <c r="P451" s="265"/>
      <c r="Q451" s="265"/>
      <c r="R451" s="509"/>
      <c r="S451" s="350">
        <f t="shared" si="20"/>
        <v>25174.807499999999</v>
      </c>
      <c r="T451" s="350">
        <f t="shared" si="21"/>
        <v>0</v>
      </c>
    </row>
    <row r="452" spans="1:25" ht="45">
      <c r="A452" s="251" t="s">
        <v>406</v>
      </c>
      <c r="B452" s="361">
        <v>356</v>
      </c>
      <c r="C452" s="251" t="s">
        <v>425</v>
      </c>
      <c r="D452" s="251" t="s">
        <v>432</v>
      </c>
      <c r="E452" s="361">
        <v>3560045</v>
      </c>
      <c r="F452" s="361">
        <v>14650</v>
      </c>
      <c r="G452" s="253">
        <v>42369</v>
      </c>
      <c r="H452" s="268">
        <v>100000</v>
      </c>
      <c r="I452" s="251" t="s">
        <v>409</v>
      </c>
      <c r="J452" s="251" t="s">
        <v>686</v>
      </c>
      <c r="K452" s="269">
        <v>188480.25390000001</v>
      </c>
      <c r="L452" s="270" t="s">
        <v>511</v>
      </c>
      <c r="M452" s="362"/>
      <c r="N452" s="265">
        <v>1</v>
      </c>
      <c r="O452" s="265"/>
      <c r="P452" s="265"/>
      <c r="Q452" s="265"/>
      <c r="R452" s="509"/>
      <c r="S452" s="350">
        <f t="shared" si="20"/>
        <v>188480.25390000001</v>
      </c>
      <c r="T452" s="350">
        <f t="shared" si="21"/>
        <v>0</v>
      </c>
    </row>
    <row r="453" spans="1:25" ht="60">
      <c r="A453" s="251" t="s">
        <v>406</v>
      </c>
      <c r="B453" s="361">
        <v>356</v>
      </c>
      <c r="C453" s="251" t="s">
        <v>425</v>
      </c>
      <c r="D453" s="251" t="s">
        <v>442</v>
      </c>
      <c r="E453" s="361">
        <v>3560051</v>
      </c>
      <c r="F453" s="361">
        <v>14649</v>
      </c>
      <c r="G453" s="253">
        <v>42369</v>
      </c>
      <c r="H453" s="268">
        <v>420000</v>
      </c>
      <c r="I453" s="251" t="s">
        <v>409</v>
      </c>
      <c r="J453" s="251" t="s">
        <v>687</v>
      </c>
      <c r="K453" s="269">
        <v>1017793.3712000001</v>
      </c>
      <c r="L453" s="270" t="s">
        <v>511</v>
      </c>
      <c r="M453" s="362"/>
      <c r="N453" s="265">
        <v>1</v>
      </c>
      <c r="O453" s="265"/>
      <c r="P453" s="265"/>
      <c r="Q453" s="265"/>
      <c r="R453" s="509"/>
      <c r="S453" s="350">
        <f t="shared" si="20"/>
        <v>1017793.3712000001</v>
      </c>
      <c r="T453" s="350">
        <f t="shared" si="21"/>
        <v>0</v>
      </c>
    </row>
    <row r="454" spans="1:25" ht="45">
      <c r="A454" s="251" t="s">
        <v>406</v>
      </c>
      <c r="B454" s="361">
        <v>356</v>
      </c>
      <c r="C454" s="251" t="s">
        <v>425</v>
      </c>
      <c r="D454" s="251" t="s">
        <v>688</v>
      </c>
      <c r="E454" s="361">
        <v>3560071</v>
      </c>
      <c r="F454" s="361">
        <v>14648</v>
      </c>
      <c r="G454" s="253">
        <v>42369</v>
      </c>
      <c r="H454" s="268">
        <v>120000</v>
      </c>
      <c r="I454" s="251" t="s">
        <v>409</v>
      </c>
      <c r="J454" s="251" t="s">
        <v>689</v>
      </c>
      <c r="K454" s="269">
        <v>268642.05989999999</v>
      </c>
      <c r="L454" s="270" t="s">
        <v>511</v>
      </c>
      <c r="M454" s="362"/>
      <c r="N454" s="265">
        <v>1</v>
      </c>
      <c r="O454" s="265"/>
      <c r="P454" s="265"/>
      <c r="Q454" s="265"/>
      <c r="R454" s="509"/>
      <c r="S454" s="350">
        <f t="shared" si="20"/>
        <v>268642.05989999999</v>
      </c>
      <c r="T454" s="350">
        <f t="shared" si="21"/>
        <v>0</v>
      </c>
      <c r="W454" s="366"/>
      <c r="X454" s="366"/>
      <c r="Y454" s="366"/>
    </row>
    <row r="455" spans="1:25" ht="45">
      <c r="A455" s="251" t="s">
        <v>406</v>
      </c>
      <c r="B455" s="361">
        <v>356</v>
      </c>
      <c r="C455" s="251" t="s">
        <v>425</v>
      </c>
      <c r="D455" s="251" t="s">
        <v>429</v>
      </c>
      <c r="E455" s="361">
        <v>3560027</v>
      </c>
      <c r="F455" s="361">
        <v>14527</v>
      </c>
      <c r="G455" s="253">
        <v>42369</v>
      </c>
      <c r="H455" s="268">
        <v>-1</v>
      </c>
      <c r="I455" s="251" t="s">
        <v>409</v>
      </c>
      <c r="J455" s="251" t="s">
        <v>1024</v>
      </c>
      <c r="K455" s="269">
        <v>-5942</v>
      </c>
      <c r="L455" s="270" t="s">
        <v>409</v>
      </c>
      <c r="M455" s="362" t="s">
        <v>876</v>
      </c>
      <c r="N455" s="265"/>
      <c r="O455" s="265"/>
      <c r="P455" s="265"/>
      <c r="Q455" s="265"/>
      <c r="R455" s="354"/>
      <c r="S455" s="350">
        <f t="shared" si="20"/>
        <v>0</v>
      </c>
      <c r="T455" s="350">
        <f t="shared" si="21"/>
        <v>0</v>
      </c>
      <c r="W455" s="367"/>
      <c r="X455" s="367"/>
    </row>
    <row r="456" spans="1:25" ht="45">
      <c r="A456" s="251" t="s">
        <v>406</v>
      </c>
      <c r="B456" s="361">
        <v>356</v>
      </c>
      <c r="C456" s="251" t="s">
        <v>425</v>
      </c>
      <c r="D456" s="251" t="s">
        <v>429</v>
      </c>
      <c r="E456" s="361">
        <v>3560027</v>
      </c>
      <c r="F456" s="361">
        <v>14526</v>
      </c>
      <c r="G456" s="253">
        <v>42369</v>
      </c>
      <c r="H456" s="268">
        <v>1</v>
      </c>
      <c r="I456" s="251" t="s">
        <v>409</v>
      </c>
      <c r="J456" s="251" t="s">
        <v>675</v>
      </c>
      <c r="K456" s="269">
        <v>36887.06</v>
      </c>
      <c r="L456" s="270" t="s">
        <v>994</v>
      </c>
      <c r="M456" s="362"/>
      <c r="N456" s="265"/>
      <c r="O456" s="265">
        <v>1</v>
      </c>
      <c r="P456" s="265"/>
      <c r="Q456" s="265"/>
      <c r="R456" s="509"/>
      <c r="S456" s="350">
        <f t="shared" si="20"/>
        <v>0</v>
      </c>
      <c r="T456" s="350">
        <f t="shared" si="21"/>
        <v>36887.06</v>
      </c>
    </row>
    <row r="457" spans="1:25" ht="45">
      <c r="A457" s="251" t="s">
        <v>406</v>
      </c>
      <c r="B457" s="361">
        <v>356</v>
      </c>
      <c r="C457" s="251" t="s">
        <v>425</v>
      </c>
      <c r="D457" s="251" t="s">
        <v>429</v>
      </c>
      <c r="E457" s="361">
        <v>3560027</v>
      </c>
      <c r="F457" s="361">
        <v>14525</v>
      </c>
      <c r="G457" s="253">
        <v>42369</v>
      </c>
      <c r="H457" s="268">
        <v>1</v>
      </c>
      <c r="I457" s="251" t="s">
        <v>1025</v>
      </c>
      <c r="J457" s="251" t="s">
        <v>1026</v>
      </c>
      <c r="K457" s="269">
        <v>4277.75</v>
      </c>
      <c r="L457" s="270" t="s">
        <v>994</v>
      </c>
      <c r="M457" s="362"/>
      <c r="N457" s="265"/>
      <c r="O457" s="265">
        <v>1</v>
      </c>
      <c r="P457" s="265"/>
      <c r="Q457" s="265"/>
      <c r="R457" s="509"/>
      <c r="S457" s="350">
        <f t="shared" si="20"/>
        <v>0</v>
      </c>
      <c r="T457" s="350">
        <f t="shared" si="21"/>
        <v>4277.75</v>
      </c>
    </row>
    <row r="458" spans="1:25" ht="45">
      <c r="A458" s="251" t="s">
        <v>406</v>
      </c>
      <c r="B458" s="361">
        <v>356</v>
      </c>
      <c r="C458" s="251" t="s">
        <v>425</v>
      </c>
      <c r="D458" s="251" t="s">
        <v>429</v>
      </c>
      <c r="E458" s="361">
        <v>3560027</v>
      </c>
      <c r="F458" s="361">
        <v>14522</v>
      </c>
      <c r="G458" s="253">
        <v>42369</v>
      </c>
      <c r="H458" s="268">
        <v>-1</v>
      </c>
      <c r="I458" s="251" t="s">
        <v>409</v>
      </c>
      <c r="J458" s="251" t="s">
        <v>1027</v>
      </c>
      <c r="K458" s="269">
        <v>-1312</v>
      </c>
      <c r="L458" s="270" t="s">
        <v>409</v>
      </c>
      <c r="M458" s="362" t="s">
        <v>876</v>
      </c>
      <c r="N458" s="265"/>
      <c r="O458" s="265"/>
      <c r="P458" s="265"/>
      <c r="Q458" s="265"/>
      <c r="R458" s="509"/>
      <c r="S458" s="350">
        <f t="shared" si="20"/>
        <v>0</v>
      </c>
      <c r="T458" s="350">
        <f t="shared" si="21"/>
        <v>0</v>
      </c>
    </row>
    <row r="459" spans="1:25" ht="45">
      <c r="A459" s="251" t="s">
        <v>406</v>
      </c>
      <c r="B459" s="361">
        <v>356</v>
      </c>
      <c r="C459" s="251" t="s">
        <v>425</v>
      </c>
      <c r="D459" s="251" t="s">
        <v>429</v>
      </c>
      <c r="E459" s="361">
        <v>3560027</v>
      </c>
      <c r="F459" s="361">
        <v>14521</v>
      </c>
      <c r="G459" s="253">
        <v>42369</v>
      </c>
      <c r="H459" s="268">
        <v>1</v>
      </c>
      <c r="I459" s="251" t="s">
        <v>409</v>
      </c>
      <c r="J459" s="251" t="s">
        <v>1028</v>
      </c>
      <c r="K459" s="269">
        <v>46635.07</v>
      </c>
      <c r="L459" s="270" t="s">
        <v>997</v>
      </c>
      <c r="M459" s="362" t="s">
        <v>876</v>
      </c>
      <c r="N459" s="265"/>
      <c r="O459" s="265"/>
      <c r="P459" s="265"/>
      <c r="Q459" s="265"/>
      <c r="R459" s="509"/>
      <c r="S459" s="350">
        <f t="shared" si="20"/>
        <v>0</v>
      </c>
      <c r="T459" s="350">
        <f t="shared" si="21"/>
        <v>0</v>
      </c>
    </row>
    <row r="460" spans="1:25" ht="45">
      <c r="A460" s="251" t="s">
        <v>406</v>
      </c>
      <c r="B460" s="361">
        <v>356</v>
      </c>
      <c r="C460" s="251" t="s">
        <v>425</v>
      </c>
      <c r="D460" s="251" t="s">
        <v>429</v>
      </c>
      <c r="E460" s="361">
        <v>3560027</v>
      </c>
      <c r="F460" s="361">
        <v>14514</v>
      </c>
      <c r="G460" s="253">
        <v>42369</v>
      </c>
      <c r="H460" s="268">
        <v>-2</v>
      </c>
      <c r="I460" s="251" t="s">
        <v>409</v>
      </c>
      <c r="J460" s="251" t="s">
        <v>1029</v>
      </c>
      <c r="K460" s="269">
        <v>-11884</v>
      </c>
      <c r="L460" s="270" t="s">
        <v>409</v>
      </c>
      <c r="M460" s="362" t="s">
        <v>876</v>
      </c>
      <c r="N460" s="265"/>
      <c r="O460" s="265"/>
      <c r="P460" s="265"/>
      <c r="Q460" s="265"/>
      <c r="R460" s="509"/>
      <c r="S460" s="350">
        <f t="shared" si="20"/>
        <v>0</v>
      </c>
      <c r="T460" s="350">
        <f t="shared" si="21"/>
        <v>0</v>
      </c>
    </row>
    <row r="461" spans="1:25" ht="45">
      <c r="A461" s="251" t="s">
        <v>406</v>
      </c>
      <c r="B461" s="361">
        <v>356</v>
      </c>
      <c r="C461" s="251" t="s">
        <v>425</v>
      </c>
      <c r="D461" s="251" t="s">
        <v>429</v>
      </c>
      <c r="E461" s="361">
        <v>3560027</v>
      </c>
      <c r="F461" s="361">
        <v>14511</v>
      </c>
      <c r="G461" s="253">
        <v>42369</v>
      </c>
      <c r="H461" s="268">
        <v>2</v>
      </c>
      <c r="I461" s="251" t="s">
        <v>409</v>
      </c>
      <c r="J461" s="251" t="s">
        <v>1030</v>
      </c>
      <c r="K461" s="269">
        <v>103092.57</v>
      </c>
      <c r="L461" s="270" t="s">
        <v>1005</v>
      </c>
      <c r="M461" s="362" t="s">
        <v>876</v>
      </c>
      <c r="N461" s="265"/>
      <c r="O461" s="265"/>
      <c r="P461" s="265"/>
      <c r="Q461" s="265"/>
      <c r="R461" s="509"/>
      <c r="S461" s="350">
        <f t="shared" si="20"/>
        <v>0</v>
      </c>
      <c r="T461" s="350">
        <f t="shared" si="21"/>
        <v>0</v>
      </c>
    </row>
    <row r="462" spans="1:25" ht="45">
      <c r="A462" s="251" t="s">
        <v>406</v>
      </c>
      <c r="B462" s="361">
        <v>356</v>
      </c>
      <c r="C462" s="251" t="s">
        <v>425</v>
      </c>
      <c r="D462" s="251" t="s">
        <v>432</v>
      </c>
      <c r="E462" s="361">
        <v>3560045</v>
      </c>
      <c r="F462" s="361">
        <v>14510</v>
      </c>
      <c r="G462" s="253">
        <v>42369</v>
      </c>
      <c r="H462" s="268">
        <v>1050</v>
      </c>
      <c r="I462" s="251" t="s">
        <v>840</v>
      </c>
      <c r="J462" s="251" t="s">
        <v>1031</v>
      </c>
      <c r="K462" s="269">
        <v>978.4</v>
      </c>
      <c r="L462" s="270" t="s">
        <v>1005</v>
      </c>
      <c r="M462" s="362" t="s">
        <v>876</v>
      </c>
      <c r="N462" s="265"/>
      <c r="O462" s="265"/>
      <c r="P462" s="265"/>
      <c r="Q462" s="265"/>
      <c r="R462" s="509"/>
      <c r="S462" s="350">
        <f t="shared" si="20"/>
        <v>0</v>
      </c>
      <c r="T462" s="350">
        <f t="shared" si="21"/>
        <v>0</v>
      </c>
    </row>
    <row r="463" spans="1:25" ht="75">
      <c r="A463" s="251" t="s">
        <v>406</v>
      </c>
      <c r="B463" s="361">
        <v>353</v>
      </c>
      <c r="C463" s="251" t="s">
        <v>410</v>
      </c>
      <c r="D463" s="251" t="s">
        <v>469</v>
      </c>
      <c r="E463" s="361">
        <v>3530012</v>
      </c>
      <c r="F463" s="361">
        <v>14498</v>
      </c>
      <c r="G463" s="253">
        <v>42338</v>
      </c>
      <c r="H463" s="268">
        <v>1</v>
      </c>
      <c r="I463" s="251" t="s">
        <v>409</v>
      </c>
      <c r="J463" s="251" t="s">
        <v>690</v>
      </c>
      <c r="K463" s="269">
        <v>52516.19</v>
      </c>
      <c r="L463" s="270" t="s">
        <v>691</v>
      </c>
      <c r="M463" s="362"/>
      <c r="N463" s="265">
        <v>1</v>
      </c>
      <c r="O463" s="265"/>
      <c r="P463" s="265"/>
      <c r="Q463" s="265"/>
      <c r="R463" s="509"/>
      <c r="S463" s="350">
        <f t="shared" si="20"/>
        <v>52516.19</v>
      </c>
      <c r="T463" s="350">
        <f t="shared" si="21"/>
        <v>0</v>
      </c>
    </row>
    <row r="464" spans="1:25" ht="75">
      <c r="A464" s="251" t="s">
        <v>406</v>
      </c>
      <c r="B464" s="361">
        <v>353</v>
      </c>
      <c r="C464" s="251" t="s">
        <v>410</v>
      </c>
      <c r="D464" s="251" t="s">
        <v>1032</v>
      </c>
      <c r="E464" s="361">
        <v>3530300</v>
      </c>
      <c r="F464" s="361">
        <v>14427</v>
      </c>
      <c r="G464" s="253">
        <v>42308</v>
      </c>
      <c r="H464" s="268">
        <v>0</v>
      </c>
      <c r="I464" s="251" t="s">
        <v>1033</v>
      </c>
      <c r="J464" s="251" t="s">
        <v>1034</v>
      </c>
      <c r="K464" s="269">
        <v>17037.61</v>
      </c>
      <c r="L464" s="270" t="s">
        <v>1035</v>
      </c>
      <c r="M464" s="362" t="s">
        <v>876</v>
      </c>
      <c r="N464" s="265"/>
      <c r="O464" s="265"/>
      <c r="P464" s="265"/>
      <c r="Q464" s="265"/>
      <c r="R464" s="509"/>
      <c r="S464" s="350">
        <f t="shared" si="20"/>
        <v>0</v>
      </c>
      <c r="T464" s="350">
        <f t="shared" si="21"/>
        <v>0</v>
      </c>
    </row>
    <row r="465" spans="1:20" ht="60">
      <c r="A465" s="251" t="s">
        <v>406</v>
      </c>
      <c r="B465" s="361">
        <v>353</v>
      </c>
      <c r="C465" s="251" t="s">
        <v>410</v>
      </c>
      <c r="D465" s="251" t="s">
        <v>473</v>
      </c>
      <c r="E465" s="361">
        <v>3530100</v>
      </c>
      <c r="F465" s="361">
        <v>14426</v>
      </c>
      <c r="G465" s="253">
        <v>42216</v>
      </c>
      <c r="H465" s="271">
        <v>40520</v>
      </c>
      <c r="I465" s="251" t="s">
        <v>409</v>
      </c>
      <c r="J465" s="251" t="s">
        <v>692</v>
      </c>
      <c r="K465" s="269">
        <v>220748.76</v>
      </c>
      <c r="L465" s="270" t="s">
        <v>693</v>
      </c>
      <c r="M465" s="362"/>
      <c r="N465" s="265">
        <v>0.5</v>
      </c>
      <c r="O465" s="265">
        <v>0.5</v>
      </c>
      <c r="P465" s="265"/>
      <c r="Q465" s="265"/>
      <c r="R465" s="354"/>
      <c r="S465" s="350">
        <f t="shared" si="20"/>
        <v>110374.38</v>
      </c>
      <c r="T465" s="350">
        <f t="shared" si="21"/>
        <v>110374.38</v>
      </c>
    </row>
    <row r="466" spans="1:20" ht="60">
      <c r="A466" s="251" t="s">
        <v>406</v>
      </c>
      <c r="B466" s="361">
        <v>353</v>
      </c>
      <c r="C466" s="251" t="s">
        <v>410</v>
      </c>
      <c r="D466" s="251" t="s">
        <v>473</v>
      </c>
      <c r="E466" s="361">
        <v>3530100</v>
      </c>
      <c r="F466" s="361">
        <v>14425</v>
      </c>
      <c r="G466" s="253">
        <v>42216</v>
      </c>
      <c r="H466" s="268">
        <v>0</v>
      </c>
      <c r="I466" s="251" t="s">
        <v>409</v>
      </c>
      <c r="J466" s="251" t="s">
        <v>1036</v>
      </c>
      <c r="K466" s="269">
        <v>14038.59</v>
      </c>
      <c r="L466" s="270" t="s">
        <v>1037</v>
      </c>
      <c r="M466" s="362" t="s">
        <v>876</v>
      </c>
      <c r="N466" s="265"/>
      <c r="O466" s="265"/>
      <c r="P466" s="265"/>
      <c r="Q466" s="265"/>
      <c r="R466" s="509"/>
      <c r="S466" s="350">
        <f t="shared" si="20"/>
        <v>0</v>
      </c>
      <c r="T466" s="350">
        <f t="shared" si="21"/>
        <v>0</v>
      </c>
    </row>
    <row r="467" spans="1:20" ht="60">
      <c r="A467" s="251" t="s">
        <v>406</v>
      </c>
      <c r="B467" s="361">
        <v>353</v>
      </c>
      <c r="C467" s="251" t="s">
        <v>410</v>
      </c>
      <c r="D467" s="251" t="s">
        <v>473</v>
      </c>
      <c r="E467" s="361">
        <v>3530100</v>
      </c>
      <c r="F467" s="361">
        <v>14424</v>
      </c>
      <c r="G467" s="253">
        <v>42216</v>
      </c>
      <c r="H467" s="268">
        <v>0</v>
      </c>
      <c r="I467" s="251" t="s">
        <v>409</v>
      </c>
      <c r="J467" s="251" t="s">
        <v>1038</v>
      </c>
      <c r="K467" s="269">
        <v>830.74</v>
      </c>
      <c r="L467" s="270" t="s">
        <v>1039</v>
      </c>
      <c r="M467" s="362" t="s">
        <v>876</v>
      </c>
      <c r="N467" s="265"/>
      <c r="O467" s="265"/>
      <c r="P467" s="265"/>
      <c r="Q467" s="265"/>
      <c r="R467" s="509"/>
      <c r="S467" s="350">
        <f t="shared" si="20"/>
        <v>0</v>
      </c>
      <c r="T467" s="350">
        <f t="shared" si="21"/>
        <v>0</v>
      </c>
    </row>
    <row r="468" spans="1:20" ht="60">
      <c r="A468" s="251" t="s">
        <v>406</v>
      </c>
      <c r="B468" s="361">
        <v>353</v>
      </c>
      <c r="C468" s="251" t="s">
        <v>410</v>
      </c>
      <c r="D468" s="251" t="s">
        <v>473</v>
      </c>
      <c r="E468" s="361">
        <v>3530100</v>
      </c>
      <c r="F468" s="361">
        <v>14423</v>
      </c>
      <c r="G468" s="253">
        <v>42216</v>
      </c>
      <c r="H468" s="268">
        <v>0</v>
      </c>
      <c r="I468" s="251" t="s">
        <v>409</v>
      </c>
      <c r="J468" s="251" t="s">
        <v>1040</v>
      </c>
      <c r="K468" s="269">
        <v>4077.61</v>
      </c>
      <c r="L468" s="270" t="s">
        <v>1041</v>
      </c>
      <c r="M468" s="362" t="s">
        <v>876</v>
      </c>
      <c r="N468" s="265"/>
      <c r="O468" s="265"/>
      <c r="P468" s="265"/>
      <c r="Q468" s="265"/>
      <c r="R468" s="509"/>
      <c r="S468" s="350">
        <f t="shared" si="20"/>
        <v>0</v>
      </c>
      <c r="T468" s="350">
        <f t="shared" si="21"/>
        <v>0</v>
      </c>
    </row>
    <row r="469" spans="1:20" ht="45">
      <c r="A469" s="251" t="s">
        <v>406</v>
      </c>
      <c r="B469" s="361">
        <v>353</v>
      </c>
      <c r="C469" s="251" t="s">
        <v>410</v>
      </c>
      <c r="D469" s="251" t="s">
        <v>408</v>
      </c>
      <c r="E469" s="361">
        <v>3530002</v>
      </c>
      <c r="F469" s="361">
        <v>14422</v>
      </c>
      <c r="G469" s="253">
        <v>42216</v>
      </c>
      <c r="H469" s="268">
        <v>3</v>
      </c>
      <c r="I469" s="251" t="s">
        <v>776</v>
      </c>
      <c r="J469" s="251" t="s">
        <v>1042</v>
      </c>
      <c r="K469" s="269">
        <v>267642.57</v>
      </c>
      <c r="L469" s="270" t="s">
        <v>1043</v>
      </c>
      <c r="M469" s="362"/>
      <c r="N469" s="265"/>
      <c r="O469" s="265">
        <v>1</v>
      </c>
      <c r="P469" s="265"/>
      <c r="Q469" s="265"/>
      <c r="R469" s="509"/>
      <c r="S469" s="350">
        <f t="shared" si="20"/>
        <v>0</v>
      </c>
      <c r="T469" s="350">
        <f t="shared" si="21"/>
        <v>267642.57</v>
      </c>
    </row>
    <row r="470" spans="1:20" ht="60">
      <c r="A470" s="251" t="s">
        <v>406</v>
      </c>
      <c r="B470" s="361">
        <v>353</v>
      </c>
      <c r="C470" s="251" t="s">
        <v>410</v>
      </c>
      <c r="D470" s="251" t="s">
        <v>408</v>
      </c>
      <c r="E470" s="361">
        <v>3530002</v>
      </c>
      <c r="F470" s="361">
        <v>14421</v>
      </c>
      <c r="G470" s="253">
        <v>42216</v>
      </c>
      <c r="H470" s="268">
        <v>7</v>
      </c>
      <c r="I470" s="251" t="s">
        <v>1044</v>
      </c>
      <c r="J470" s="251" t="s">
        <v>1045</v>
      </c>
      <c r="K470" s="269">
        <v>40743.68</v>
      </c>
      <c r="L470" s="270" t="s">
        <v>1043</v>
      </c>
      <c r="M470" s="362"/>
      <c r="N470" s="265"/>
      <c r="O470" s="368">
        <f>5/7</f>
        <v>0.7142857142857143</v>
      </c>
      <c r="P470" s="265"/>
      <c r="Q470" s="265"/>
      <c r="R470" s="354" t="s">
        <v>1046</v>
      </c>
      <c r="S470" s="350">
        <f t="shared" si="20"/>
        <v>0</v>
      </c>
      <c r="T470" s="350">
        <f t="shared" si="21"/>
        <v>29102.628571428573</v>
      </c>
    </row>
    <row r="471" spans="1:20" ht="45">
      <c r="A471" s="251" t="s">
        <v>406</v>
      </c>
      <c r="B471" s="361">
        <v>353</v>
      </c>
      <c r="C471" s="251" t="s">
        <v>410</v>
      </c>
      <c r="D471" s="251" t="s">
        <v>408</v>
      </c>
      <c r="E471" s="361">
        <v>3530002</v>
      </c>
      <c r="F471" s="361">
        <v>14420</v>
      </c>
      <c r="G471" s="253">
        <v>42216</v>
      </c>
      <c r="H471" s="268">
        <v>1</v>
      </c>
      <c r="I471" s="251" t="s">
        <v>1047</v>
      </c>
      <c r="J471" s="251" t="s">
        <v>1048</v>
      </c>
      <c r="K471" s="269">
        <v>5317.81</v>
      </c>
      <c r="L471" s="270" t="s">
        <v>1043</v>
      </c>
      <c r="M471" s="362"/>
      <c r="N471" s="265"/>
      <c r="O471" s="368">
        <f>5/7</f>
        <v>0.7142857142857143</v>
      </c>
      <c r="P471" s="265"/>
      <c r="Q471" s="265"/>
      <c r="R471" s="354" t="s">
        <v>1046</v>
      </c>
      <c r="S471" s="350">
        <f t="shared" si="20"/>
        <v>0</v>
      </c>
      <c r="T471" s="350">
        <f t="shared" si="21"/>
        <v>3798.4357142857148</v>
      </c>
    </row>
    <row r="472" spans="1:20" ht="60">
      <c r="A472" s="251" t="s">
        <v>406</v>
      </c>
      <c r="B472" s="361">
        <v>353</v>
      </c>
      <c r="C472" s="251" t="s">
        <v>410</v>
      </c>
      <c r="D472" s="251" t="s">
        <v>473</v>
      </c>
      <c r="E472" s="361">
        <v>3530100</v>
      </c>
      <c r="F472" s="361">
        <v>14419</v>
      </c>
      <c r="G472" s="253">
        <v>42216</v>
      </c>
      <c r="H472" s="268">
        <v>0</v>
      </c>
      <c r="I472" s="251" t="s">
        <v>409</v>
      </c>
      <c r="J472" s="251" t="s">
        <v>1049</v>
      </c>
      <c r="K472" s="269">
        <v>2213.4</v>
      </c>
      <c r="L472" s="270" t="s">
        <v>1050</v>
      </c>
      <c r="M472" s="362" t="s">
        <v>876</v>
      </c>
      <c r="N472" s="265"/>
      <c r="O472" s="265"/>
      <c r="P472" s="265"/>
      <c r="Q472" s="265"/>
      <c r="R472" s="509"/>
      <c r="S472" s="350">
        <f t="shared" si="20"/>
        <v>0</v>
      </c>
      <c r="T472" s="350">
        <f t="shared" si="21"/>
        <v>0</v>
      </c>
    </row>
    <row r="473" spans="1:20" ht="60">
      <c r="A473" s="251" t="s">
        <v>406</v>
      </c>
      <c r="B473" s="361">
        <v>353</v>
      </c>
      <c r="C473" s="251" t="s">
        <v>410</v>
      </c>
      <c r="D473" s="251" t="s">
        <v>473</v>
      </c>
      <c r="E473" s="361">
        <v>3530100</v>
      </c>
      <c r="F473" s="361">
        <v>14418</v>
      </c>
      <c r="G473" s="253">
        <v>42216</v>
      </c>
      <c r="H473" s="268">
        <v>0</v>
      </c>
      <c r="I473" s="251" t="s">
        <v>409</v>
      </c>
      <c r="J473" s="251" t="s">
        <v>694</v>
      </c>
      <c r="K473" s="269">
        <v>6646.55</v>
      </c>
      <c r="L473" s="270" t="s">
        <v>695</v>
      </c>
      <c r="M473" s="362"/>
      <c r="N473" s="265">
        <v>1</v>
      </c>
      <c r="O473" s="265"/>
      <c r="P473" s="265"/>
      <c r="Q473" s="265"/>
      <c r="R473" s="354"/>
      <c r="S473" s="350">
        <f t="shared" si="20"/>
        <v>6646.55</v>
      </c>
      <c r="T473" s="350">
        <f t="shared" si="21"/>
        <v>0</v>
      </c>
    </row>
    <row r="474" spans="1:20" ht="60">
      <c r="A474" s="251" t="s">
        <v>406</v>
      </c>
      <c r="B474" s="361">
        <v>353</v>
      </c>
      <c r="C474" s="251" t="s">
        <v>410</v>
      </c>
      <c r="D474" s="251" t="s">
        <v>473</v>
      </c>
      <c r="E474" s="361">
        <v>3530100</v>
      </c>
      <c r="F474" s="361">
        <v>14417</v>
      </c>
      <c r="G474" s="253">
        <v>42216</v>
      </c>
      <c r="H474" s="268">
        <v>0</v>
      </c>
      <c r="I474" s="251" t="s">
        <v>409</v>
      </c>
      <c r="J474" s="251" t="s">
        <v>696</v>
      </c>
      <c r="K474" s="269">
        <v>20642.09</v>
      </c>
      <c r="L474" s="270" t="s">
        <v>697</v>
      </c>
      <c r="M474" s="362"/>
      <c r="N474" s="265">
        <v>0.5</v>
      </c>
      <c r="O474" s="265">
        <v>0.5</v>
      </c>
      <c r="P474" s="356"/>
      <c r="Q474" s="356"/>
      <c r="R474" s="354"/>
      <c r="S474" s="350">
        <f t="shared" si="20"/>
        <v>10321.045</v>
      </c>
      <c r="T474" s="350">
        <f t="shared" si="21"/>
        <v>10321.045</v>
      </c>
    </row>
    <row r="475" spans="1:20" ht="60">
      <c r="A475" s="251" t="s">
        <v>406</v>
      </c>
      <c r="B475" s="361">
        <v>353</v>
      </c>
      <c r="C475" s="251" t="s">
        <v>410</v>
      </c>
      <c r="D475" s="251" t="s">
        <v>473</v>
      </c>
      <c r="E475" s="361">
        <v>3530100</v>
      </c>
      <c r="F475" s="361">
        <v>14416</v>
      </c>
      <c r="G475" s="253">
        <v>42216</v>
      </c>
      <c r="H475" s="268">
        <v>0</v>
      </c>
      <c r="I475" s="251" t="s">
        <v>409</v>
      </c>
      <c r="J475" s="251" t="s">
        <v>1051</v>
      </c>
      <c r="K475" s="269">
        <v>4840.4399999999996</v>
      </c>
      <c r="L475" s="270" t="s">
        <v>1052</v>
      </c>
      <c r="M475" s="362" t="s">
        <v>876</v>
      </c>
      <c r="N475" s="265"/>
      <c r="O475" s="265"/>
      <c r="P475" s="265"/>
      <c r="Q475" s="265"/>
      <c r="R475" s="509"/>
      <c r="S475" s="350">
        <f t="shared" si="20"/>
        <v>0</v>
      </c>
      <c r="T475" s="350">
        <f t="shared" si="21"/>
        <v>0</v>
      </c>
    </row>
    <row r="476" spans="1:20" ht="60">
      <c r="A476" s="251" t="s">
        <v>406</v>
      </c>
      <c r="B476" s="361">
        <v>353</v>
      </c>
      <c r="C476" s="251" t="s">
        <v>410</v>
      </c>
      <c r="D476" s="251" t="s">
        <v>473</v>
      </c>
      <c r="E476" s="361">
        <v>3530100</v>
      </c>
      <c r="F476" s="361">
        <v>14415</v>
      </c>
      <c r="G476" s="253">
        <v>42216</v>
      </c>
      <c r="H476" s="268">
        <v>0</v>
      </c>
      <c r="I476" s="251" t="s">
        <v>409</v>
      </c>
      <c r="J476" s="251" t="s">
        <v>698</v>
      </c>
      <c r="K476" s="269">
        <v>71905</v>
      </c>
      <c r="L476" s="270" t="s">
        <v>699</v>
      </c>
      <c r="M476" s="362"/>
      <c r="N476" s="265">
        <v>0.5</v>
      </c>
      <c r="O476" s="265">
        <v>0.5</v>
      </c>
      <c r="P476" s="265"/>
      <c r="Q476" s="265"/>
      <c r="R476" s="354"/>
      <c r="S476" s="350">
        <f t="shared" si="20"/>
        <v>35952.5</v>
      </c>
      <c r="T476" s="350">
        <f t="shared" si="21"/>
        <v>35952.5</v>
      </c>
    </row>
    <row r="477" spans="1:20" ht="90">
      <c r="A477" s="251" t="s">
        <v>406</v>
      </c>
      <c r="B477" s="361">
        <v>353</v>
      </c>
      <c r="C477" s="251" t="s">
        <v>410</v>
      </c>
      <c r="D477" s="251" t="s">
        <v>471</v>
      </c>
      <c r="E477" s="361">
        <v>3530009</v>
      </c>
      <c r="F477" s="361">
        <v>14407</v>
      </c>
      <c r="G477" s="253">
        <v>42216</v>
      </c>
      <c r="H477" s="268">
        <v>0</v>
      </c>
      <c r="I477" s="251" t="s">
        <v>409</v>
      </c>
      <c r="J477" s="251" t="s">
        <v>1053</v>
      </c>
      <c r="K477" s="269">
        <v>3888.47</v>
      </c>
      <c r="L477" s="270" t="s">
        <v>870</v>
      </c>
      <c r="M477" s="362"/>
      <c r="N477" s="265"/>
      <c r="O477" s="265">
        <v>0.75</v>
      </c>
      <c r="P477" s="265"/>
      <c r="Q477" s="265"/>
      <c r="R477" s="354" t="s">
        <v>1054</v>
      </c>
      <c r="S477" s="350">
        <f t="shared" si="20"/>
        <v>0</v>
      </c>
      <c r="T477" s="350">
        <f t="shared" si="21"/>
        <v>2916.3525</v>
      </c>
    </row>
    <row r="478" spans="1:20" ht="45">
      <c r="A478" s="251" t="s">
        <v>406</v>
      </c>
      <c r="B478" s="361">
        <v>356</v>
      </c>
      <c r="C478" s="251" t="s">
        <v>425</v>
      </c>
      <c r="D478" s="251" t="s">
        <v>429</v>
      </c>
      <c r="E478" s="361">
        <v>3560027</v>
      </c>
      <c r="F478" s="361">
        <v>14720</v>
      </c>
      <c r="G478" s="253">
        <v>42216</v>
      </c>
      <c r="H478" s="268">
        <v>1</v>
      </c>
      <c r="I478" s="251" t="s">
        <v>409</v>
      </c>
      <c r="J478" s="251" t="s">
        <v>1055</v>
      </c>
      <c r="K478" s="269">
        <v>32219.65</v>
      </c>
      <c r="L478" s="270" t="s">
        <v>1056</v>
      </c>
      <c r="M478" s="362" t="s">
        <v>876</v>
      </c>
      <c r="N478" s="265"/>
      <c r="O478" s="265"/>
      <c r="P478" s="265"/>
      <c r="Q478" s="265"/>
      <c r="R478" s="509"/>
      <c r="S478" s="350">
        <f t="shared" si="20"/>
        <v>0</v>
      </c>
      <c r="T478" s="350">
        <f t="shared" si="21"/>
        <v>0</v>
      </c>
    </row>
    <row r="479" spans="1:20" ht="60">
      <c r="A479" s="251" t="s">
        <v>406</v>
      </c>
      <c r="B479" s="361">
        <v>353</v>
      </c>
      <c r="C479" s="251" t="s">
        <v>410</v>
      </c>
      <c r="D479" s="251" t="s">
        <v>473</v>
      </c>
      <c r="E479" s="361">
        <v>3530100</v>
      </c>
      <c r="F479" s="361">
        <v>14414</v>
      </c>
      <c r="G479" s="253">
        <v>42124</v>
      </c>
      <c r="H479" s="268">
        <v>0</v>
      </c>
      <c r="I479" s="251" t="s">
        <v>409</v>
      </c>
      <c r="J479" s="251" t="s">
        <v>1057</v>
      </c>
      <c r="K479" s="269">
        <v>3384</v>
      </c>
      <c r="L479" s="270" t="s">
        <v>1058</v>
      </c>
      <c r="M479" s="362" t="s">
        <v>876</v>
      </c>
      <c r="N479" s="265"/>
      <c r="O479" s="265"/>
      <c r="P479" s="265"/>
      <c r="Q479" s="265"/>
      <c r="R479" s="509"/>
      <c r="S479" s="350">
        <f t="shared" si="20"/>
        <v>0</v>
      </c>
      <c r="T479" s="350">
        <f t="shared" si="21"/>
        <v>0</v>
      </c>
    </row>
    <row r="480" spans="1:20" ht="60">
      <c r="A480" s="251" t="s">
        <v>406</v>
      </c>
      <c r="B480" s="361">
        <v>353</v>
      </c>
      <c r="C480" s="251" t="s">
        <v>410</v>
      </c>
      <c r="D480" s="251" t="s">
        <v>473</v>
      </c>
      <c r="E480" s="361">
        <v>3530100</v>
      </c>
      <c r="F480" s="361">
        <v>14412</v>
      </c>
      <c r="G480" s="253">
        <v>42124</v>
      </c>
      <c r="H480" s="268">
        <v>0</v>
      </c>
      <c r="I480" s="251" t="s">
        <v>409</v>
      </c>
      <c r="J480" s="251" t="s">
        <v>1059</v>
      </c>
      <c r="K480" s="269">
        <v>14391.21</v>
      </c>
      <c r="L480" s="270" t="s">
        <v>1060</v>
      </c>
      <c r="M480" s="362" t="s">
        <v>876</v>
      </c>
      <c r="N480" s="265"/>
      <c r="O480" s="265"/>
      <c r="P480" s="265"/>
      <c r="Q480" s="265"/>
      <c r="R480" s="509"/>
      <c r="S480" s="350">
        <f t="shared" si="20"/>
        <v>0</v>
      </c>
      <c r="T480" s="350">
        <f t="shared" si="21"/>
        <v>0</v>
      </c>
    </row>
    <row r="481" spans="1:20" ht="90">
      <c r="A481" s="251" t="s">
        <v>406</v>
      </c>
      <c r="B481" s="361">
        <v>353</v>
      </c>
      <c r="C481" s="251" t="s">
        <v>410</v>
      </c>
      <c r="D481" s="251" t="s">
        <v>476</v>
      </c>
      <c r="E481" s="361">
        <v>3530086</v>
      </c>
      <c r="F481" s="361">
        <v>14410</v>
      </c>
      <c r="G481" s="253">
        <v>42124</v>
      </c>
      <c r="H481" s="268">
        <v>0</v>
      </c>
      <c r="I481" s="251" t="s">
        <v>409</v>
      </c>
      <c r="J481" s="251" t="s">
        <v>1061</v>
      </c>
      <c r="K481" s="269">
        <v>12247.64</v>
      </c>
      <c r="L481" s="270" t="s">
        <v>872</v>
      </c>
      <c r="M481" s="362"/>
      <c r="N481" s="265"/>
      <c r="O481" s="265">
        <v>1</v>
      </c>
      <c r="P481" s="265"/>
      <c r="Q481" s="265"/>
      <c r="R481" s="509"/>
      <c r="S481" s="350">
        <f t="shared" si="20"/>
        <v>0</v>
      </c>
      <c r="T481" s="350">
        <f t="shared" si="21"/>
        <v>12247.64</v>
      </c>
    </row>
    <row r="482" spans="1:20">
      <c r="A482" s="251" t="s">
        <v>406</v>
      </c>
      <c r="B482" s="361">
        <v>355</v>
      </c>
      <c r="C482" s="251" t="s">
        <v>416</v>
      </c>
      <c r="D482" s="251" t="s">
        <v>420</v>
      </c>
      <c r="E482" s="361">
        <v>3550008</v>
      </c>
      <c r="F482" s="361">
        <v>14505</v>
      </c>
      <c r="G482" s="253">
        <v>42124</v>
      </c>
      <c r="H482" s="268">
        <v>-1</v>
      </c>
      <c r="I482" s="251" t="s">
        <v>409</v>
      </c>
      <c r="J482" s="251" t="s">
        <v>455</v>
      </c>
      <c r="K482" s="269">
        <v>-651.51</v>
      </c>
      <c r="L482" s="270" t="s">
        <v>409</v>
      </c>
      <c r="M482" s="362" t="s">
        <v>876</v>
      </c>
      <c r="N482" s="265"/>
      <c r="O482" s="265"/>
      <c r="P482" s="265"/>
      <c r="Q482" s="265"/>
      <c r="R482" s="509"/>
      <c r="S482" s="350">
        <f t="shared" si="20"/>
        <v>0</v>
      </c>
      <c r="T482" s="350">
        <f t="shared" si="21"/>
        <v>0</v>
      </c>
    </row>
    <row r="483" spans="1:20">
      <c r="A483" s="251" t="s">
        <v>406</v>
      </c>
      <c r="B483" s="361">
        <v>355</v>
      </c>
      <c r="C483" s="251" t="s">
        <v>416</v>
      </c>
      <c r="D483" s="251" t="s">
        <v>420</v>
      </c>
      <c r="E483" s="361">
        <v>3550008</v>
      </c>
      <c r="F483" s="361">
        <v>14504</v>
      </c>
      <c r="G483" s="253">
        <v>42124</v>
      </c>
      <c r="H483" s="268">
        <v>1</v>
      </c>
      <c r="I483" s="251" t="s">
        <v>409</v>
      </c>
      <c r="J483" s="251" t="s">
        <v>1062</v>
      </c>
      <c r="K483" s="269">
        <v>11807.13</v>
      </c>
      <c r="L483" s="270" t="s">
        <v>1063</v>
      </c>
      <c r="M483" s="362" t="s">
        <v>876</v>
      </c>
      <c r="N483" s="265"/>
      <c r="O483" s="265"/>
      <c r="P483" s="265"/>
      <c r="Q483" s="265"/>
      <c r="R483" s="509"/>
      <c r="S483" s="350">
        <f t="shared" si="20"/>
        <v>0</v>
      </c>
      <c r="T483" s="350">
        <f t="shared" si="21"/>
        <v>0</v>
      </c>
    </row>
    <row r="484" spans="1:20">
      <c r="A484" s="251" t="s">
        <v>406</v>
      </c>
      <c r="B484" s="361">
        <v>355</v>
      </c>
      <c r="C484" s="251" t="s">
        <v>416</v>
      </c>
      <c r="D484" s="251" t="s">
        <v>419</v>
      </c>
      <c r="E484" s="361">
        <v>3550007</v>
      </c>
      <c r="F484" s="361">
        <v>14497</v>
      </c>
      <c r="G484" s="253">
        <v>42124</v>
      </c>
      <c r="H484" s="268">
        <v>1</v>
      </c>
      <c r="I484" s="251" t="s">
        <v>454</v>
      </c>
      <c r="J484" s="251" t="s">
        <v>1064</v>
      </c>
      <c r="K484" s="269">
        <v>4750.1099999999997</v>
      </c>
      <c r="L484" s="270" t="s">
        <v>1065</v>
      </c>
      <c r="M484" s="362" t="s">
        <v>876</v>
      </c>
      <c r="N484" s="265"/>
      <c r="O484" s="265"/>
      <c r="P484" s="265"/>
      <c r="Q484" s="265"/>
      <c r="R484" s="509"/>
      <c r="S484" s="350">
        <f t="shared" si="20"/>
        <v>0</v>
      </c>
      <c r="T484" s="350">
        <f t="shared" si="21"/>
        <v>0</v>
      </c>
    </row>
    <row r="485" spans="1:20">
      <c r="A485" s="251" t="s">
        <v>406</v>
      </c>
      <c r="B485" s="361">
        <v>355</v>
      </c>
      <c r="C485" s="251" t="s">
        <v>416</v>
      </c>
      <c r="D485" s="251" t="s">
        <v>421</v>
      </c>
      <c r="E485" s="361">
        <v>3550009</v>
      </c>
      <c r="F485" s="361">
        <v>14496</v>
      </c>
      <c r="G485" s="253">
        <v>42124</v>
      </c>
      <c r="H485" s="268">
        <v>1</v>
      </c>
      <c r="I485" s="251" t="s">
        <v>788</v>
      </c>
      <c r="J485" s="251" t="s">
        <v>1066</v>
      </c>
      <c r="K485" s="269">
        <v>6479.47</v>
      </c>
      <c r="L485" s="270" t="s">
        <v>1065</v>
      </c>
      <c r="M485" s="362" t="s">
        <v>876</v>
      </c>
      <c r="N485" s="265"/>
      <c r="O485" s="265"/>
      <c r="P485" s="265"/>
      <c r="Q485" s="265"/>
      <c r="R485" s="509"/>
      <c r="S485" s="350">
        <f t="shared" si="20"/>
        <v>0</v>
      </c>
      <c r="T485" s="350">
        <f t="shared" si="21"/>
        <v>0</v>
      </c>
    </row>
    <row r="486" spans="1:20" ht="45">
      <c r="A486" s="251" t="s">
        <v>406</v>
      </c>
      <c r="B486" s="361">
        <v>355</v>
      </c>
      <c r="C486" s="251" t="s">
        <v>416</v>
      </c>
      <c r="D486" s="251" t="s">
        <v>420</v>
      </c>
      <c r="E486" s="361">
        <v>3550008</v>
      </c>
      <c r="F486" s="361">
        <v>14495</v>
      </c>
      <c r="G486" s="253">
        <v>42124</v>
      </c>
      <c r="H486" s="268">
        <v>0</v>
      </c>
      <c r="I486" s="251" t="s">
        <v>409</v>
      </c>
      <c r="J486" s="251" t="s">
        <v>1067</v>
      </c>
      <c r="K486" s="269">
        <v>1544.13</v>
      </c>
      <c r="L486" s="270" t="s">
        <v>1068</v>
      </c>
      <c r="M486" s="362" t="s">
        <v>876</v>
      </c>
      <c r="N486" s="265"/>
      <c r="O486" s="265"/>
      <c r="P486" s="265"/>
      <c r="Q486" s="265"/>
      <c r="R486" s="509"/>
      <c r="S486" s="350">
        <f t="shared" si="20"/>
        <v>0</v>
      </c>
      <c r="T486" s="350">
        <f t="shared" si="21"/>
        <v>0</v>
      </c>
    </row>
    <row r="487" spans="1:20" ht="45">
      <c r="A487" s="251" t="s">
        <v>406</v>
      </c>
      <c r="B487" s="361">
        <v>355</v>
      </c>
      <c r="C487" s="251" t="s">
        <v>416</v>
      </c>
      <c r="D487" s="251" t="s">
        <v>438</v>
      </c>
      <c r="E487" s="361">
        <v>3550010</v>
      </c>
      <c r="F487" s="361">
        <v>14494</v>
      </c>
      <c r="G487" s="253">
        <v>42124</v>
      </c>
      <c r="H487" s="271">
        <v>0</v>
      </c>
      <c r="I487" s="251" t="s">
        <v>409</v>
      </c>
      <c r="J487" s="251" t="s">
        <v>1067</v>
      </c>
      <c r="K487" s="269">
        <v>6740.22</v>
      </c>
      <c r="L487" s="270" t="s">
        <v>1068</v>
      </c>
      <c r="M487" s="362" t="s">
        <v>876</v>
      </c>
      <c r="N487" s="265"/>
      <c r="O487" s="265"/>
      <c r="P487" s="265"/>
      <c r="Q487" s="265"/>
      <c r="R487" s="509"/>
      <c r="S487" s="350">
        <f t="shared" si="20"/>
        <v>0</v>
      </c>
      <c r="T487" s="350">
        <f t="shared" si="21"/>
        <v>0</v>
      </c>
    </row>
    <row r="488" spans="1:20" ht="45">
      <c r="A488" s="251" t="s">
        <v>406</v>
      </c>
      <c r="B488" s="361">
        <v>355</v>
      </c>
      <c r="C488" s="251" t="s">
        <v>416</v>
      </c>
      <c r="D488" s="251" t="s">
        <v>460</v>
      </c>
      <c r="E488" s="361">
        <v>3550013</v>
      </c>
      <c r="F488" s="361">
        <v>14493</v>
      </c>
      <c r="G488" s="253">
        <v>42124</v>
      </c>
      <c r="H488" s="268">
        <v>0</v>
      </c>
      <c r="I488" s="251" t="s">
        <v>409</v>
      </c>
      <c r="J488" s="251" t="s">
        <v>1067</v>
      </c>
      <c r="K488" s="269">
        <v>3573.59</v>
      </c>
      <c r="L488" s="270" t="s">
        <v>1068</v>
      </c>
      <c r="M488" s="362" t="s">
        <v>876</v>
      </c>
      <c r="N488" s="265"/>
      <c r="O488" s="265"/>
      <c r="P488" s="265"/>
      <c r="Q488" s="265"/>
      <c r="R488" s="509"/>
      <c r="S488" s="350">
        <f t="shared" si="20"/>
        <v>0</v>
      </c>
      <c r="T488" s="350">
        <f t="shared" si="21"/>
        <v>0</v>
      </c>
    </row>
    <row r="489" spans="1:20" ht="45">
      <c r="A489" s="251" t="s">
        <v>406</v>
      </c>
      <c r="B489" s="361">
        <v>355</v>
      </c>
      <c r="C489" s="251" t="s">
        <v>416</v>
      </c>
      <c r="D489" s="251" t="s">
        <v>417</v>
      </c>
      <c r="E489" s="361">
        <v>3550005</v>
      </c>
      <c r="F489" s="361">
        <v>14492</v>
      </c>
      <c r="G489" s="253">
        <v>42124</v>
      </c>
      <c r="H489" s="268">
        <v>0</v>
      </c>
      <c r="I489" s="251" t="s">
        <v>409</v>
      </c>
      <c r="J489" s="251" t="s">
        <v>1067</v>
      </c>
      <c r="K489" s="269">
        <v>13117</v>
      </c>
      <c r="L489" s="270" t="s">
        <v>1068</v>
      </c>
      <c r="M489" s="362" t="s">
        <v>876</v>
      </c>
      <c r="N489" s="265"/>
      <c r="O489" s="265"/>
      <c r="P489" s="265"/>
      <c r="Q489" s="265"/>
      <c r="R489" s="509"/>
      <c r="S489" s="350">
        <f t="shared" si="20"/>
        <v>0</v>
      </c>
      <c r="T489" s="350">
        <f t="shared" si="21"/>
        <v>0</v>
      </c>
    </row>
    <row r="490" spans="1:20" ht="45">
      <c r="A490" s="251" t="s">
        <v>406</v>
      </c>
      <c r="B490" s="361">
        <v>355</v>
      </c>
      <c r="C490" s="251" t="s">
        <v>416</v>
      </c>
      <c r="D490" s="251" t="s">
        <v>437</v>
      </c>
      <c r="E490" s="361">
        <v>3550004</v>
      </c>
      <c r="F490" s="361">
        <v>14491</v>
      </c>
      <c r="G490" s="253">
        <v>42124</v>
      </c>
      <c r="H490" s="268">
        <v>0</v>
      </c>
      <c r="I490" s="251" t="s">
        <v>409</v>
      </c>
      <c r="J490" s="251" t="s">
        <v>1067</v>
      </c>
      <c r="K490" s="269">
        <v>10144.219999999999</v>
      </c>
      <c r="L490" s="270" t="s">
        <v>1068</v>
      </c>
      <c r="M490" s="362" t="s">
        <v>876</v>
      </c>
      <c r="N490" s="265"/>
      <c r="O490" s="265"/>
      <c r="P490" s="265"/>
      <c r="Q490" s="265"/>
      <c r="R490" s="509"/>
      <c r="S490" s="350">
        <f t="shared" si="20"/>
        <v>0</v>
      </c>
      <c r="T490" s="350">
        <f t="shared" si="21"/>
        <v>0</v>
      </c>
    </row>
    <row r="491" spans="1:20" ht="45">
      <c r="A491" s="251" t="s">
        <v>406</v>
      </c>
      <c r="B491" s="361">
        <v>355</v>
      </c>
      <c r="C491" s="251" t="s">
        <v>416</v>
      </c>
      <c r="D491" s="251" t="s">
        <v>918</v>
      </c>
      <c r="E491" s="361">
        <v>3550001</v>
      </c>
      <c r="F491" s="361">
        <v>14490</v>
      </c>
      <c r="G491" s="253">
        <v>42124</v>
      </c>
      <c r="H491" s="268">
        <v>0</v>
      </c>
      <c r="I491" s="251" t="s">
        <v>409</v>
      </c>
      <c r="J491" s="251" t="s">
        <v>1067</v>
      </c>
      <c r="K491" s="269">
        <v>1985.63</v>
      </c>
      <c r="L491" s="270" t="s">
        <v>1068</v>
      </c>
      <c r="M491" s="362" t="s">
        <v>876</v>
      </c>
      <c r="N491" s="265"/>
      <c r="O491" s="265"/>
      <c r="P491" s="265"/>
      <c r="Q491" s="265"/>
      <c r="R491" s="509"/>
      <c r="S491" s="350">
        <f t="shared" si="20"/>
        <v>0</v>
      </c>
      <c r="T491" s="350">
        <f t="shared" si="21"/>
        <v>0</v>
      </c>
    </row>
    <row r="492" spans="1:20" ht="45">
      <c r="A492" s="251" t="s">
        <v>406</v>
      </c>
      <c r="B492" s="361">
        <v>355</v>
      </c>
      <c r="C492" s="251" t="s">
        <v>416</v>
      </c>
      <c r="D492" s="251" t="s">
        <v>421</v>
      </c>
      <c r="E492" s="361">
        <v>3550009</v>
      </c>
      <c r="F492" s="361">
        <v>14489</v>
      </c>
      <c r="G492" s="253">
        <v>42124</v>
      </c>
      <c r="H492" s="268">
        <v>0</v>
      </c>
      <c r="I492" s="251" t="s">
        <v>409</v>
      </c>
      <c r="J492" s="251" t="s">
        <v>1067</v>
      </c>
      <c r="K492" s="269">
        <v>23533.4</v>
      </c>
      <c r="L492" s="270" t="s">
        <v>1068</v>
      </c>
      <c r="M492" s="362" t="s">
        <v>876</v>
      </c>
      <c r="N492" s="265"/>
      <c r="O492" s="265"/>
      <c r="P492" s="265"/>
      <c r="Q492" s="265"/>
      <c r="R492" s="509"/>
      <c r="S492" s="350">
        <f t="shared" si="20"/>
        <v>0</v>
      </c>
      <c r="T492" s="350">
        <f t="shared" si="21"/>
        <v>0</v>
      </c>
    </row>
    <row r="493" spans="1:20" ht="45">
      <c r="A493" s="251" t="s">
        <v>406</v>
      </c>
      <c r="B493" s="361">
        <v>355</v>
      </c>
      <c r="C493" s="251" t="s">
        <v>416</v>
      </c>
      <c r="D493" s="251" t="s">
        <v>418</v>
      </c>
      <c r="E493" s="361">
        <v>3550006</v>
      </c>
      <c r="F493" s="361">
        <v>14488</v>
      </c>
      <c r="G493" s="253">
        <v>42124</v>
      </c>
      <c r="H493" s="268">
        <v>0</v>
      </c>
      <c r="I493" s="251" t="s">
        <v>409</v>
      </c>
      <c r="J493" s="251" t="s">
        <v>1067</v>
      </c>
      <c r="K493" s="269">
        <v>9652.07</v>
      </c>
      <c r="L493" s="270" t="s">
        <v>1068</v>
      </c>
      <c r="M493" s="362" t="s">
        <v>876</v>
      </c>
      <c r="N493" s="265"/>
      <c r="O493" s="265"/>
      <c r="P493" s="265"/>
      <c r="Q493" s="265"/>
      <c r="R493" s="509"/>
      <c r="S493" s="350">
        <f t="shared" si="20"/>
        <v>0</v>
      </c>
      <c r="T493" s="350">
        <f t="shared" si="21"/>
        <v>0</v>
      </c>
    </row>
    <row r="494" spans="1:20" ht="45">
      <c r="A494" s="251" t="s">
        <v>406</v>
      </c>
      <c r="B494" s="361">
        <v>355</v>
      </c>
      <c r="C494" s="251" t="s">
        <v>416</v>
      </c>
      <c r="D494" s="251" t="s">
        <v>419</v>
      </c>
      <c r="E494" s="361">
        <v>3550007</v>
      </c>
      <c r="F494" s="361">
        <v>14487</v>
      </c>
      <c r="G494" s="253">
        <v>42124</v>
      </c>
      <c r="H494" s="268">
        <v>0</v>
      </c>
      <c r="I494" s="251" t="s">
        <v>409</v>
      </c>
      <c r="J494" s="251" t="s">
        <v>1067</v>
      </c>
      <c r="K494" s="269">
        <v>7619.04</v>
      </c>
      <c r="L494" s="270" t="s">
        <v>1068</v>
      </c>
      <c r="M494" s="362" t="s">
        <v>876</v>
      </c>
      <c r="N494" s="265"/>
      <c r="O494" s="265"/>
      <c r="P494" s="265"/>
      <c r="Q494" s="265"/>
      <c r="R494" s="509"/>
      <c r="S494" s="350">
        <f t="shared" si="20"/>
        <v>0</v>
      </c>
      <c r="T494" s="350">
        <f t="shared" si="21"/>
        <v>0</v>
      </c>
    </row>
    <row r="495" spans="1:20" ht="45">
      <c r="A495" s="251" t="s">
        <v>406</v>
      </c>
      <c r="B495" s="361">
        <v>355</v>
      </c>
      <c r="C495" s="251" t="s">
        <v>416</v>
      </c>
      <c r="D495" s="251" t="s">
        <v>921</v>
      </c>
      <c r="E495" s="361">
        <v>3550003</v>
      </c>
      <c r="F495" s="361">
        <v>14486</v>
      </c>
      <c r="G495" s="253">
        <v>42124</v>
      </c>
      <c r="H495" s="268">
        <v>0</v>
      </c>
      <c r="I495" s="251" t="s">
        <v>409</v>
      </c>
      <c r="J495" s="251" t="s">
        <v>1067</v>
      </c>
      <c r="K495" s="269">
        <v>7138.97</v>
      </c>
      <c r="L495" s="270" t="s">
        <v>1068</v>
      </c>
      <c r="M495" s="362" t="s">
        <v>876</v>
      </c>
      <c r="N495" s="265"/>
      <c r="O495" s="265"/>
      <c r="P495" s="265"/>
      <c r="Q495" s="265"/>
      <c r="R495" s="509"/>
      <c r="S495" s="350">
        <f t="shared" si="20"/>
        <v>0</v>
      </c>
      <c r="T495" s="350">
        <f t="shared" si="21"/>
        <v>0</v>
      </c>
    </row>
    <row r="496" spans="1:20" ht="30">
      <c r="A496" s="251" t="s">
        <v>406</v>
      </c>
      <c r="B496" s="361">
        <v>355</v>
      </c>
      <c r="C496" s="251" t="s">
        <v>416</v>
      </c>
      <c r="D496" s="251" t="s">
        <v>438</v>
      </c>
      <c r="E496" s="361">
        <v>3550010</v>
      </c>
      <c r="F496" s="361">
        <v>14485</v>
      </c>
      <c r="G496" s="253">
        <v>42124</v>
      </c>
      <c r="H496" s="268">
        <v>-1</v>
      </c>
      <c r="I496" s="251" t="s">
        <v>409</v>
      </c>
      <c r="J496" s="251" t="s">
        <v>1069</v>
      </c>
      <c r="K496" s="269">
        <v>-775.49</v>
      </c>
      <c r="L496" s="270" t="s">
        <v>409</v>
      </c>
      <c r="M496" s="362"/>
      <c r="N496" s="265"/>
      <c r="O496" s="265">
        <v>1</v>
      </c>
      <c r="P496" s="265"/>
      <c r="Q496" s="265"/>
      <c r="R496" s="509"/>
      <c r="S496" s="350">
        <f t="shared" si="20"/>
        <v>0</v>
      </c>
      <c r="T496" s="350">
        <f t="shared" si="21"/>
        <v>-775.49</v>
      </c>
    </row>
    <row r="497" spans="1:20" ht="30">
      <c r="A497" s="251" t="s">
        <v>406</v>
      </c>
      <c r="B497" s="361">
        <v>355</v>
      </c>
      <c r="C497" s="251" t="s">
        <v>416</v>
      </c>
      <c r="D497" s="251" t="s">
        <v>438</v>
      </c>
      <c r="E497" s="361">
        <v>3550010</v>
      </c>
      <c r="F497" s="361">
        <v>14484</v>
      </c>
      <c r="G497" s="253">
        <v>42124</v>
      </c>
      <c r="H497" s="268">
        <v>1</v>
      </c>
      <c r="I497" s="251" t="s">
        <v>409</v>
      </c>
      <c r="J497" s="251" t="s">
        <v>1070</v>
      </c>
      <c r="K497" s="269">
        <v>14817.5</v>
      </c>
      <c r="L497" s="270" t="s">
        <v>1071</v>
      </c>
      <c r="M497" s="362"/>
      <c r="N497" s="265"/>
      <c r="O497" s="265">
        <v>1</v>
      </c>
      <c r="P497" s="265"/>
      <c r="Q497" s="265"/>
      <c r="R497" s="509"/>
      <c r="S497" s="350">
        <f t="shared" si="20"/>
        <v>0</v>
      </c>
      <c r="T497" s="350">
        <f t="shared" si="21"/>
        <v>14817.5</v>
      </c>
    </row>
    <row r="498" spans="1:20" ht="30">
      <c r="A498" s="251" t="s">
        <v>406</v>
      </c>
      <c r="B498" s="361">
        <v>355</v>
      </c>
      <c r="C498" s="251" t="s">
        <v>416</v>
      </c>
      <c r="D498" s="251" t="s">
        <v>438</v>
      </c>
      <c r="E498" s="361">
        <v>3550010</v>
      </c>
      <c r="F498" s="361">
        <v>14483</v>
      </c>
      <c r="G498" s="253">
        <v>42124</v>
      </c>
      <c r="H498" s="268">
        <v>-1</v>
      </c>
      <c r="I498" s="251" t="s">
        <v>409</v>
      </c>
      <c r="J498" s="251" t="s">
        <v>1072</v>
      </c>
      <c r="K498" s="269">
        <v>-775.49</v>
      </c>
      <c r="L498" s="270" t="s">
        <v>409</v>
      </c>
      <c r="M498" s="362"/>
      <c r="N498" s="265"/>
      <c r="O498" s="265">
        <v>1</v>
      </c>
      <c r="P498" s="265"/>
      <c r="Q498" s="265"/>
      <c r="R498" s="509"/>
      <c r="S498" s="350">
        <f t="shared" si="20"/>
        <v>0</v>
      </c>
      <c r="T498" s="350">
        <f t="shared" si="21"/>
        <v>-775.49</v>
      </c>
    </row>
    <row r="499" spans="1:20" ht="30">
      <c r="A499" s="251" t="s">
        <v>406</v>
      </c>
      <c r="B499" s="361">
        <v>355</v>
      </c>
      <c r="C499" s="251" t="s">
        <v>416</v>
      </c>
      <c r="D499" s="251" t="s">
        <v>438</v>
      </c>
      <c r="E499" s="361">
        <v>3550010</v>
      </c>
      <c r="F499" s="361">
        <v>14482</v>
      </c>
      <c r="G499" s="253">
        <v>42124</v>
      </c>
      <c r="H499" s="268">
        <v>1</v>
      </c>
      <c r="I499" s="251" t="s">
        <v>409</v>
      </c>
      <c r="J499" s="251" t="s">
        <v>1073</v>
      </c>
      <c r="K499" s="269">
        <v>14258.09</v>
      </c>
      <c r="L499" s="270" t="s">
        <v>1074</v>
      </c>
      <c r="M499" s="362"/>
      <c r="N499" s="265"/>
      <c r="O499" s="265">
        <v>1</v>
      </c>
      <c r="P499" s="265"/>
      <c r="Q499" s="265"/>
      <c r="R499" s="509"/>
      <c r="S499" s="350">
        <f t="shared" ref="S499:S562" si="22">N499*K499</f>
        <v>0</v>
      </c>
      <c r="T499" s="350">
        <f t="shared" ref="T499:T562" si="23">K499*O499</f>
        <v>14258.09</v>
      </c>
    </row>
    <row r="500" spans="1:20" ht="45">
      <c r="A500" s="251" t="s">
        <v>406</v>
      </c>
      <c r="B500" s="361">
        <v>356</v>
      </c>
      <c r="C500" s="251" t="s">
        <v>425</v>
      </c>
      <c r="D500" s="251" t="s">
        <v>429</v>
      </c>
      <c r="E500" s="361">
        <v>3560027</v>
      </c>
      <c r="F500" s="361">
        <v>14719</v>
      </c>
      <c r="G500" s="253">
        <v>42124</v>
      </c>
      <c r="H500" s="268">
        <v>-1</v>
      </c>
      <c r="I500" s="251" t="s">
        <v>409</v>
      </c>
      <c r="J500" s="251" t="s">
        <v>1075</v>
      </c>
      <c r="K500" s="269">
        <v>-5942</v>
      </c>
      <c r="L500" s="270" t="s">
        <v>409</v>
      </c>
      <c r="M500" s="362"/>
      <c r="N500" s="265"/>
      <c r="O500" s="265">
        <v>1</v>
      </c>
      <c r="P500" s="265"/>
      <c r="Q500" s="265"/>
      <c r="R500" s="509"/>
      <c r="S500" s="350">
        <f t="shared" si="22"/>
        <v>0</v>
      </c>
      <c r="T500" s="350">
        <f t="shared" si="23"/>
        <v>-5942</v>
      </c>
    </row>
    <row r="501" spans="1:20" ht="45">
      <c r="A501" s="251" t="s">
        <v>406</v>
      </c>
      <c r="B501" s="361">
        <v>356</v>
      </c>
      <c r="C501" s="251" t="s">
        <v>425</v>
      </c>
      <c r="D501" s="251" t="s">
        <v>429</v>
      </c>
      <c r="E501" s="361">
        <v>3560027</v>
      </c>
      <c r="F501" s="361">
        <v>14718</v>
      </c>
      <c r="G501" s="253">
        <v>42124</v>
      </c>
      <c r="H501" s="268">
        <v>1</v>
      </c>
      <c r="I501" s="251" t="s">
        <v>409</v>
      </c>
      <c r="J501" s="251" t="s">
        <v>1076</v>
      </c>
      <c r="K501" s="269">
        <v>43319.56</v>
      </c>
      <c r="L501" s="270" t="s">
        <v>1071</v>
      </c>
      <c r="M501" s="362"/>
      <c r="N501" s="265"/>
      <c r="O501" s="265">
        <v>1</v>
      </c>
      <c r="P501" s="265"/>
      <c r="Q501" s="265"/>
      <c r="R501" s="509"/>
      <c r="S501" s="350">
        <f t="shared" si="22"/>
        <v>0</v>
      </c>
      <c r="T501" s="350">
        <f t="shared" si="23"/>
        <v>43319.56</v>
      </c>
    </row>
    <row r="502" spans="1:20" ht="45">
      <c r="A502" s="251" t="s">
        <v>406</v>
      </c>
      <c r="B502" s="361">
        <v>356</v>
      </c>
      <c r="C502" s="251" t="s">
        <v>425</v>
      </c>
      <c r="D502" s="251" t="s">
        <v>429</v>
      </c>
      <c r="E502" s="361">
        <v>3560027</v>
      </c>
      <c r="F502" s="361">
        <v>14717</v>
      </c>
      <c r="G502" s="253">
        <v>42124</v>
      </c>
      <c r="H502" s="268">
        <v>-1</v>
      </c>
      <c r="I502" s="251" t="s">
        <v>409</v>
      </c>
      <c r="J502" s="251" t="s">
        <v>1077</v>
      </c>
      <c r="K502" s="269">
        <v>-5942</v>
      </c>
      <c r="L502" s="270" t="s">
        <v>409</v>
      </c>
      <c r="M502" s="362"/>
      <c r="N502" s="265"/>
      <c r="O502" s="265">
        <v>1</v>
      </c>
      <c r="P502" s="265"/>
      <c r="Q502" s="265"/>
      <c r="R502" s="509"/>
      <c r="S502" s="350">
        <f t="shared" si="22"/>
        <v>0</v>
      </c>
      <c r="T502" s="350">
        <f t="shared" si="23"/>
        <v>-5942</v>
      </c>
    </row>
    <row r="503" spans="1:20" ht="45">
      <c r="A503" s="251" t="s">
        <v>406</v>
      </c>
      <c r="B503" s="361">
        <v>356</v>
      </c>
      <c r="C503" s="251" t="s">
        <v>425</v>
      </c>
      <c r="D503" s="251" t="s">
        <v>429</v>
      </c>
      <c r="E503" s="361">
        <v>3560027</v>
      </c>
      <c r="F503" s="361">
        <v>14716</v>
      </c>
      <c r="G503" s="253">
        <v>42124</v>
      </c>
      <c r="H503" s="268">
        <v>1</v>
      </c>
      <c r="I503" s="251" t="s">
        <v>1025</v>
      </c>
      <c r="J503" s="251" t="s">
        <v>1078</v>
      </c>
      <c r="K503" s="269">
        <v>2320.5</v>
      </c>
      <c r="L503" s="270" t="s">
        <v>1074</v>
      </c>
      <c r="M503" s="362"/>
      <c r="N503" s="265"/>
      <c r="O503" s="265">
        <v>1</v>
      </c>
      <c r="P503" s="265"/>
      <c r="Q503" s="265"/>
      <c r="R503" s="509"/>
      <c r="S503" s="350">
        <f t="shared" si="22"/>
        <v>0</v>
      </c>
      <c r="T503" s="350">
        <f t="shared" si="23"/>
        <v>2320.5</v>
      </c>
    </row>
    <row r="504" spans="1:20" ht="45">
      <c r="A504" s="251" t="s">
        <v>406</v>
      </c>
      <c r="B504" s="361">
        <v>356</v>
      </c>
      <c r="C504" s="251" t="s">
        <v>425</v>
      </c>
      <c r="D504" s="251" t="s">
        <v>429</v>
      </c>
      <c r="E504" s="361">
        <v>3560027</v>
      </c>
      <c r="F504" s="361">
        <v>14715</v>
      </c>
      <c r="G504" s="253">
        <v>42124</v>
      </c>
      <c r="H504" s="268">
        <v>1</v>
      </c>
      <c r="I504" s="251" t="s">
        <v>409</v>
      </c>
      <c r="J504" s="251" t="s">
        <v>1076</v>
      </c>
      <c r="K504" s="269">
        <v>41641.32</v>
      </c>
      <c r="L504" s="270" t="s">
        <v>1074</v>
      </c>
      <c r="M504" s="362"/>
      <c r="N504" s="265"/>
      <c r="O504" s="265">
        <v>1</v>
      </c>
      <c r="P504" s="265"/>
      <c r="Q504" s="265"/>
      <c r="R504" s="509"/>
      <c r="S504" s="350">
        <f t="shared" si="22"/>
        <v>0</v>
      </c>
      <c r="T504" s="350">
        <f t="shared" si="23"/>
        <v>41641.32</v>
      </c>
    </row>
    <row r="505" spans="1:20" ht="60">
      <c r="A505" s="251" t="s">
        <v>406</v>
      </c>
      <c r="B505" s="361">
        <v>356</v>
      </c>
      <c r="C505" s="251" t="s">
        <v>425</v>
      </c>
      <c r="D505" s="251" t="s">
        <v>700</v>
      </c>
      <c r="E505" s="361">
        <v>3560068</v>
      </c>
      <c r="F505" s="361">
        <v>14714</v>
      </c>
      <c r="G505" s="253">
        <v>42094</v>
      </c>
      <c r="H505" s="268">
        <v>-1</v>
      </c>
      <c r="I505" s="251" t="s">
        <v>409</v>
      </c>
      <c r="J505" s="251" t="s">
        <v>701</v>
      </c>
      <c r="K505" s="269">
        <v>-240387.65</v>
      </c>
      <c r="L505" s="270" t="s">
        <v>702</v>
      </c>
      <c r="M505" s="362"/>
      <c r="N505" s="265">
        <v>0.5</v>
      </c>
      <c r="O505" s="265">
        <v>0.5</v>
      </c>
      <c r="P505" s="265"/>
      <c r="Q505" s="265"/>
      <c r="R505" s="509"/>
      <c r="S505" s="350">
        <f t="shared" si="22"/>
        <v>-120193.825</v>
      </c>
      <c r="T505" s="350">
        <f t="shared" si="23"/>
        <v>-120193.825</v>
      </c>
    </row>
    <row r="506" spans="1:20" ht="60">
      <c r="A506" s="251" t="s">
        <v>406</v>
      </c>
      <c r="B506" s="361">
        <v>353</v>
      </c>
      <c r="C506" s="251" t="s">
        <v>410</v>
      </c>
      <c r="D506" s="251" t="s">
        <v>864</v>
      </c>
      <c r="E506" s="361">
        <v>3530005</v>
      </c>
      <c r="F506" s="361">
        <v>14411</v>
      </c>
      <c r="G506" s="253">
        <v>42063</v>
      </c>
      <c r="H506" s="268">
        <v>0</v>
      </c>
      <c r="I506" s="251" t="s">
        <v>409</v>
      </c>
      <c r="J506" s="251" t="s">
        <v>865</v>
      </c>
      <c r="K506" s="269">
        <v>1733.81</v>
      </c>
      <c r="L506" s="270" t="s">
        <v>1058</v>
      </c>
      <c r="M506" s="362" t="s">
        <v>876</v>
      </c>
      <c r="N506" s="265"/>
      <c r="O506" s="265"/>
      <c r="P506" s="265"/>
      <c r="Q506" s="265"/>
      <c r="R506" s="354" t="s">
        <v>1079</v>
      </c>
      <c r="S506" s="350">
        <f t="shared" si="22"/>
        <v>0</v>
      </c>
      <c r="T506" s="350">
        <f t="shared" si="23"/>
        <v>0</v>
      </c>
    </row>
    <row r="507" spans="1:20">
      <c r="A507" s="251" t="s">
        <v>406</v>
      </c>
      <c r="B507" s="361">
        <v>353</v>
      </c>
      <c r="C507" s="251" t="s">
        <v>410</v>
      </c>
      <c r="D507" s="251" t="s">
        <v>411</v>
      </c>
      <c r="E507" s="361">
        <v>3530001</v>
      </c>
      <c r="F507" s="361">
        <v>14409</v>
      </c>
      <c r="G507" s="253">
        <v>42063</v>
      </c>
      <c r="H507" s="268">
        <v>0</v>
      </c>
      <c r="I507" s="251" t="s">
        <v>409</v>
      </c>
      <c r="J507" s="251" t="s">
        <v>1080</v>
      </c>
      <c r="K507" s="269">
        <v>4332.32</v>
      </c>
      <c r="L507" s="270" t="s">
        <v>487</v>
      </c>
      <c r="M507" s="362" t="s">
        <v>876</v>
      </c>
      <c r="N507" s="265"/>
      <c r="O507" s="265"/>
      <c r="P507" s="265"/>
      <c r="Q507" s="265"/>
      <c r="R507" s="353" t="s">
        <v>1081</v>
      </c>
      <c r="S507" s="350">
        <f t="shared" si="22"/>
        <v>0</v>
      </c>
      <c r="T507" s="350">
        <f t="shared" si="23"/>
        <v>0</v>
      </c>
    </row>
    <row r="508" spans="1:20" ht="60">
      <c r="A508" s="251" t="s">
        <v>406</v>
      </c>
      <c r="B508" s="361">
        <v>353</v>
      </c>
      <c r="C508" s="251" t="s">
        <v>410</v>
      </c>
      <c r="D508" s="251" t="s">
        <v>473</v>
      </c>
      <c r="E508" s="361">
        <v>3530100</v>
      </c>
      <c r="F508" s="361">
        <v>14408</v>
      </c>
      <c r="G508" s="253">
        <v>42063</v>
      </c>
      <c r="H508" s="268">
        <v>0</v>
      </c>
      <c r="I508" s="251" t="s">
        <v>409</v>
      </c>
      <c r="J508" s="251" t="s">
        <v>703</v>
      </c>
      <c r="K508" s="269">
        <v>51617.09</v>
      </c>
      <c r="L508" s="270" t="s">
        <v>704</v>
      </c>
      <c r="M508" s="362"/>
      <c r="N508" s="265">
        <v>0.5</v>
      </c>
      <c r="O508" s="265">
        <v>0.5</v>
      </c>
      <c r="P508" s="265"/>
      <c r="Q508" s="265"/>
      <c r="R508" s="354"/>
      <c r="S508" s="350">
        <f t="shared" si="22"/>
        <v>25808.544999999998</v>
      </c>
      <c r="T508" s="350">
        <f t="shared" si="23"/>
        <v>25808.544999999998</v>
      </c>
    </row>
    <row r="509" spans="1:20" ht="45">
      <c r="A509" s="251" t="s">
        <v>406</v>
      </c>
      <c r="B509" s="361">
        <v>353</v>
      </c>
      <c r="C509" s="251" t="s">
        <v>410</v>
      </c>
      <c r="D509" s="251" t="s">
        <v>882</v>
      </c>
      <c r="E509" s="361">
        <v>3530105</v>
      </c>
      <c r="F509" s="361">
        <v>14406</v>
      </c>
      <c r="G509" s="253">
        <v>42063</v>
      </c>
      <c r="H509" s="268">
        <v>0</v>
      </c>
      <c r="I509" s="251" t="s">
        <v>409</v>
      </c>
      <c r="J509" s="251" t="s">
        <v>1082</v>
      </c>
      <c r="K509" s="269">
        <v>401.55</v>
      </c>
      <c r="L509" s="270" t="s">
        <v>884</v>
      </c>
      <c r="M509" s="362" t="s">
        <v>876</v>
      </c>
      <c r="N509" s="265"/>
      <c r="O509" s="265"/>
      <c r="P509" s="265"/>
      <c r="Q509" s="265"/>
      <c r="R509" s="509"/>
      <c r="S509" s="350">
        <f t="shared" si="22"/>
        <v>0</v>
      </c>
      <c r="T509" s="350">
        <f t="shared" si="23"/>
        <v>0</v>
      </c>
    </row>
    <row r="510" spans="1:20" ht="75">
      <c r="A510" s="251" t="s">
        <v>406</v>
      </c>
      <c r="B510" s="361">
        <v>353</v>
      </c>
      <c r="C510" s="251" t="s">
        <v>410</v>
      </c>
      <c r="D510" s="251" t="s">
        <v>469</v>
      </c>
      <c r="E510" s="361">
        <v>3530012</v>
      </c>
      <c r="F510" s="361">
        <v>14392</v>
      </c>
      <c r="G510" s="253">
        <v>42063</v>
      </c>
      <c r="H510" s="268">
        <v>0</v>
      </c>
      <c r="I510" s="251" t="s">
        <v>409</v>
      </c>
      <c r="J510" s="251" t="s">
        <v>1083</v>
      </c>
      <c r="K510" s="269">
        <v>-814.16</v>
      </c>
      <c r="L510" s="270" t="s">
        <v>409</v>
      </c>
      <c r="M510" s="362" t="s">
        <v>876</v>
      </c>
      <c r="N510" s="265"/>
      <c r="O510" s="265"/>
      <c r="P510" s="265"/>
      <c r="Q510" s="265"/>
      <c r="R510" s="509"/>
      <c r="S510" s="350">
        <f t="shared" si="22"/>
        <v>0</v>
      </c>
      <c r="T510" s="350">
        <f t="shared" si="23"/>
        <v>0</v>
      </c>
    </row>
    <row r="511" spans="1:20" ht="75">
      <c r="A511" s="251" t="s">
        <v>406</v>
      </c>
      <c r="B511" s="361">
        <v>353</v>
      </c>
      <c r="C511" s="251" t="s">
        <v>410</v>
      </c>
      <c r="D511" s="251" t="s">
        <v>469</v>
      </c>
      <c r="E511" s="361">
        <v>3530012</v>
      </c>
      <c r="F511" s="361">
        <v>14391</v>
      </c>
      <c r="G511" s="253">
        <v>42063</v>
      </c>
      <c r="H511" s="268">
        <v>0</v>
      </c>
      <c r="I511" s="251" t="s">
        <v>409</v>
      </c>
      <c r="J511" s="251" t="s">
        <v>1084</v>
      </c>
      <c r="K511" s="269">
        <v>-4421.2700000000004</v>
      </c>
      <c r="L511" s="270" t="s">
        <v>409</v>
      </c>
      <c r="M511" s="362" t="s">
        <v>876</v>
      </c>
      <c r="N511" s="265"/>
      <c r="O511" s="265"/>
      <c r="P511" s="265"/>
      <c r="Q511" s="265"/>
      <c r="R511" s="509"/>
      <c r="S511" s="350">
        <f t="shared" si="22"/>
        <v>0</v>
      </c>
      <c r="T511" s="350">
        <f t="shared" si="23"/>
        <v>0</v>
      </c>
    </row>
    <row r="512" spans="1:20" ht="75">
      <c r="A512" s="251" t="s">
        <v>406</v>
      </c>
      <c r="B512" s="361">
        <v>353</v>
      </c>
      <c r="C512" s="251" t="s">
        <v>410</v>
      </c>
      <c r="D512" s="251" t="s">
        <v>469</v>
      </c>
      <c r="E512" s="361">
        <v>3530012</v>
      </c>
      <c r="F512" s="361">
        <v>14390</v>
      </c>
      <c r="G512" s="253">
        <v>42063</v>
      </c>
      <c r="H512" s="268">
        <v>0</v>
      </c>
      <c r="I512" s="251" t="s">
        <v>409</v>
      </c>
      <c r="J512" s="251" t="s">
        <v>1085</v>
      </c>
      <c r="K512" s="269">
        <v>-359.54</v>
      </c>
      <c r="L512" s="270" t="s">
        <v>409</v>
      </c>
      <c r="M512" s="362" t="s">
        <v>876</v>
      </c>
      <c r="N512" s="265"/>
      <c r="O512" s="265"/>
      <c r="P512" s="265"/>
      <c r="Q512" s="265"/>
      <c r="R512" s="509"/>
      <c r="S512" s="350">
        <f t="shared" si="22"/>
        <v>0</v>
      </c>
      <c r="T512" s="350">
        <f t="shared" si="23"/>
        <v>0</v>
      </c>
    </row>
    <row r="513" spans="1:20" ht="75">
      <c r="A513" s="251" t="s">
        <v>406</v>
      </c>
      <c r="B513" s="361">
        <v>353</v>
      </c>
      <c r="C513" s="251" t="s">
        <v>410</v>
      </c>
      <c r="D513" s="251" t="s">
        <v>469</v>
      </c>
      <c r="E513" s="361">
        <v>3530012</v>
      </c>
      <c r="F513" s="361">
        <v>14389</v>
      </c>
      <c r="G513" s="253">
        <v>42063</v>
      </c>
      <c r="H513" s="268">
        <v>0</v>
      </c>
      <c r="I513" s="251" t="s">
        <v>409</v>
      </c>
      <c r="J513" s="251" t="s">
        <v>1086</v>
      </c>
      <c r="K513" s="269">
        <v>-77.459999999999994</v>
      </c>
      <c r="L513" s="270" t="s">
        <v>409</v>
      </c>
      <c r="M513" s="362" t="s">
        <v>876</v>
      </c>
      <c r="N513" s="265"/>
      <c r="O513" s="265"/>
      <c r="P513" s="265"/>
      <c r="Q513" s="265"/>
      <c r="R513" s="509"/>
      <c r="S513" s="350">
        <f t="shared" si="22"/>
        <v>0</v>
      </c>
      <c r="T513" s="350">
        <f t="shared" si="23"/>
        <v>0</v>
      </c>
    </row>
    <row r="514" spans="1:20" ht="75">
      <c r="A514" s="251" t="s">
        <v>406</v>
      </c>
      <c r="B514" s="361">
        <v>353</v>
      </c>
      <c r="C514" s="251" t="s">
        <v>410</v>
      </c>
      <c r="D514" s="251" t="s">
        <v>469</v>
      </c>
      <c r="E514" s="361">
        <v>3530012</v>
      </c>
      <c r="F514" s="361">
        <v>14388</v>
      </c>
      <c r="G514" s="253">
        <v>42063</v>
      </c>
      <c r="H514" s="268">
        <v>0</v>
      </c>
      <c r="I514" s="251" t="s">
        <v>409</v>
      </c>
      <c r="J514" s="251" t="s">
        <v>1087</v>
      </c>
      <c r="K514" s="269">
        <v>-34.49</v>
      </c>
      <c r="L514" s="270" t="s">
        <v>409</v>
      </c>
      <c r="M514" s="362" t="s">
        <v>876</v>
      </c>
      <c r="N514" s="265"/>
      <c r="O514" s="265"/>
      <c r="P514" s="265"/>
      <c r="Q514" s="265"/>
      <c r="R514" s="509"/>
      <c r="S514" s="350">
        <f t="shared" si="22"/>
        <v>0</v>
      </c>
      <c r="T514" s="350">
        <f t="shared" si="23"/>
        <v>0</v>
      </c>
    </row>
    <row r="515" spans="1:20" ht="75">
      <c r="A515" s="251" t="s">
        <v>406</v>
      </c>
      <c r="B515" s="361">
        <v>353</v>
      </c>
      <c r="C515" s="251" t="s">
        <v>410</v>
      </c>
      <c r="D515" s="251" t="s">
        <v>469</v>
      </c>
      <c r="E515" s="361">
        <v>3530012</v>
      </c>
      <c r="F515" s="361">
        <v>14387</v>
      </c>
      <c r="G515" s="253">
        <v>42063</v>
      </c>
      <c r="H515" s="268">
        <v>0</v>
      </c>
      <c r="I515" s="251" t="s">
        <v>409</v>
      </c>
      <c r="J515" s="251" t="s">
        <v>1088</v>
      </c>
      <c r="K515" s="269">
        <v>-559.24</v>
      </c>
      <c r="L515" s="270" t="s">
        <v>409</v>
      </c>
      <c r="M515" s="362" t="s">
        <v>876</v>
      </c>
      <c r="N515" s="265"/>
      <c r="O515" s="265"/>
      <c r="P515" s="265"/>
      <c r="Q515" s="265"/>
      <c r="R515" s="509"/>
      <c r="S515" s="350">
        <f t="shared" si="22"/>
        <v>0</v>
      </c>
      <c r="T515" s="350">
        <f t="shared" si="23"/>
        <v>0</v>
      </c>
    </row>
    <row r="516" spans="1:20" ht="75">
      <c r="A516" s="251" t="s">
        <v>406</v>
      </c>
      <c r="B516" s="361">
        <v>353</v>
      </c>
      <c r="C516" s="251" t="s">
        <v>410</v>
      </c>
      <c r="D516" s="251" t="s">
        <v>469</v>
      </c>
      <c r="E516" s="361">
        <v>3530012</v>
      </c>
      <c r="F516" s="361">
        <v>14386</v>
      </c>
      <c r="G516" s="253">
        <v>42063</v>
      </c>
      <c r="H516" s="268">
        <v>0</v>
      </c>
      <c r="I516" s="251" t="s">
        <v>409</v>
      </c>
      <c r="J516" s="251" t="s">
        <v>1089</v>
      </c>
      <c r="K516" s="269">
        <v>-2962.78</v>
      </c>
      <c r="L516" s="270" t="s">
        <v>409</v>
      </c>
      <c r="M516" s="362" t="s">
        <v>876</v>
      </c>
      <c r="N516" s="265"/>
      <c r="O516" s="265"/>
      <c r="P516" s="265"/>
      <c r="Q516" s="265"/>
      <c r="R516" s="509"/>
      <c r="S516" s="350">
        <f t="shared" si="22"/>
        <v>0</v>
      </c>
      <c r="T516" s="350">
        <f t="shared" si="23"/>
        <v>0</v>
      </c>
    </row>
    <row r="517" spans="1:20" ht="75">
      <c r="A517" s="251" t="s">
        <v>406</v>
      </c>
      <c r="B517" s="361">
        <v>353</v>
      </c>
      <c r="C517" s="251" t="s">
        <v>410</v>
      </c>
      <c r="D517" s="251" t="s">
        <v>469</v>
      </c>
      <c r="E517" s="361">
        <v>3530012</v>
      </c>
      <c r="F517" s="361">
        <v>14385</v>
      </c>
      <c r="G517" s="253">
        <v>42063</v>
      </c>
      <c r="H517" s="268">
        <v>0</v>
      </c>
      <c r="I517" s="251" t="s">
        <v>409</v>
      </c>
      <c r="J517" s="251" t="s">
        <v>1090</v>
      </c>
      <c r="K517" s="269">
        <v>-2597.0700000000002</v>
      </c>
      <c r="L517" s="270" t="s">
        <v>409</v>
      </c>
      <c r="M517" s="362" t="s">
        <v>876</v>
      </c>
      <c r="N517" s="265"/>
      <c r="O517" s="265"/>
      <c r="P517" s="265"/>
      <c r="Q517" s="265"/>
      <c r="R517" s="509"/>
      <c r="S517" s="350">
        <f t="shared" si="22"/>
        <v>0</v>
      </c>
      <c r="T517" s="350">
        <f t="shared" si="23"/>
        <v>0</v>
      </c>
    </row>
    <row r="518" spans="1:20" ht="75">
      <c r="A518" s="251" t="s">
        <v>406</v>
      </c>
      <c r="B518" s="361">
        <v>353</v>
      </c>
      <c r="C518" s="251" t="s">
        <v>410</v>
      </c>
      <c r="D518" s="251" t="s">
        <v>469</v>
      </c>
      <c r="E518" s="361">
        <v>3530012</v>
      </c>
      <c r="F518" s="361">
        <v>14384</v>
      </c>
      <c r="G518" s="253">
        <v>42063</v>
      </c>
      <c r="H518" s="268">
        <v>0</v>
      </c>
      <c r="I518" s="251" t="s">
        <v>409</v>
      </c>
      <c r="J518" s="251" t="s">
        <v>1091</v>
      </c>
      <c r="K518" s="269">
        <v>-8790.09</v>
      </c>
      <c r="L518" s="270" t="s">
        <v>409</v>
      </c>
      <c r="M518" s="362" t="s">
        <v>876</v>
      </c>
      <c r="N518" s="265"/>
      <c r="O518" s="265"/>
      <c r="P518" s="265"/>
      <c r="Q518" s="265"/>
      <c r="R518" s="509"/>
      <c r="S518" s="350">
        <f t="shared" si="22"/>
        <v>0</v>
      </c>
      <c r="T518" s="350">
        <f t="shared" si="23"/>
        <v>0</v>
      </c>
    </row>
    <row r="519" spans="1:20" ht="75">
      <c r="A519" s="251" t="s">
        <v>406</v>
      </c>
      <c r="B519" s="361">
        <v>353</v>
      </c>
      <c r="C519" s="251" t="s">
        <v>410</v>
      </c>
      <c r="D519" s="251" t="s">
        <v>469</v>
      </c>
      <c r="E519" s="361">
        <v>3530012</v>
      </c>
      <c r="F519" s="361">
        <v>14383</v>
      </c>
      <c r="G519" s="253">
        <v>42063</v>
      </c>
      <c r="H519" s="268">
        <v>0</v>
      </c>
      <c r="I519" s="251" t="s">
        <v>409</v>
      </c>
      <c r="J519" s="251" t="s">
        <v>1092</v>
      </c>
      <c r="K519" s="269">
        <v>-25475.27</v>
      </c>
      <c r="L519" s="270" t="s">
        <v>409</v>
      </c>
      <c r="M519" s="362" t="s">
        <v>876</v>
      </c>
      <c r="N519" s="265"/>
      <c r="O519" s="265"/>
      <c r="P519" s="265"/>
      <c r="Q519" s="265"/>
      <c r="R519" s="509"/>
      <c r="S519" s="350">
        <f t="shared" si="22"/>
        <v>0</v>
      </c>
      <c r="T519" s="350">
        <f t="shared" si="23"/>
        <v>0</v>
      </c>
    </row>
    <row r="520" spans="1:20" ht="75">
      <c r="A520" s="251" t="s">
        <v>406</v>
      </c>
      <c r="B520" s="361">
        <v>353</v>
      </c>
      <c r="C520" s="251" t="s">
        <v>410</v>
      </c>
      <c r="D520" s="251" t="s">
        <v>469</v>
      </c>
      <c r="E520" s="361">
        <v>3530012</v>
      </c>
      <c r="F520" s="361">
        <v>14382</v>
      </c>
      <c r="G520" s="253">
        <v>42063</v>
      </c>
      <c r="H520" s="268">
        <v>0</v>
      </c>
      <c r="I520" s="251" t="s">
        <v>409</v>
      </c>
      <c r="J520" s="251" t="s">
        <v>1093</v>
      </c>
      <c r="K520" s="269">
        <v>-241.55</v>
      </c>
      <c r="L520" s="270" t="s">
        <v>409</v>
      </c>
      <c r="M520" s="362" t="s">
        <v>876</v>
      </c>
      <c r="N520" s="265"/>
      <c r="O520" s="265"/>
      <c r="P520" s="265"/>
      <c r="Q520" s="265"/>
      <c r="R520" s="509"/>
      <c r="S520" s="350">
        <f t="shared" si="22"/>
        <v>0</v>
      </c>
      <c r="T520" s="350">
        <f t="shared" si="23"/>
        <v>0</v>
      </c>
    </row>
    <row r="521" spans="1:20" ht="75">
      <c r="A521" s="251" t="s">
        <v>406</v>
      </c>
      <c r="B521" s="361">
        <v>353</v>
      </c>
      <c r="C521" s="251" t="s">
        <v>410</v>
      </c>
      <c r="D521" s="251" t="s">
        <v>469</v>
      </c>
      <c r="E521" s="361">
        <v>3530012</v>
      </c>
      <c r="F521" s="361">
        <v>14381</v>
      </c>
      <c r="G521" s="253">
        <v>42063</v>
      </c>
      <c r="H521" s="268">
        <v>0</v>
      </c>
      <c r="I521" s="251" t="s">
        <v>409</v>
      </c>
      <c r="J521" s="251" t="s">
        <v>1094</v>
      </c>
      <c r="K521" s="269">
        <v>-3840.75</v>
      </c>
      <c r="L521" s="270" t="s">
        <v>409</v>
      </c>
      <c r="M521" s="362" t="s">
        <v>876</v>
      </c>
      <c r="N521" s="265"/>
      <c r="O521" s="265"/>
      <c r="P521" s="265"/>
      <c r="Q521" s="265"/>
      <c r="R521" s="509"/>
      <c r="S521" s="350">
        <f t="shared" si="22"/>
        <v>0</v>
      </c>
      <c r="T521" s="350">
        <f t="shared" si="23"/>
        <v>0</v>
      </c>
    </row>
    <row r="522" spans="1:20" ht="75">
      <c r="A522" s="251" t="s">
        <v>406</v>
      </c>
      <c r="B522" s="361">
        <v>353</v>
      </c>
      <c r="C522" s="251" t="s">
        <v>410</v>
      </c>
      <c r="D522" s="251" t="s">
        <v>469</v>
      </c>
      <c r="E522" s="361">
        <v>3530012</v>
      </c>
      <c r="F522" s="361">
        <v>14380</v>
      </c>
      <c r="G522" s="253">
        <v>42063</v>
      </c>
      <c r="H522" s="268">
        <v>0</v>
      </c>
      <c r="I522" s="251" t="s">
        <v>409</v>
      </c>
      <c r="J522" s="251" t="s">
        <v>1095</v>
      </c>
      <c r="K522" s="269">
        <v>-19051.98</v>
      </c>
      <c r="L522" s="270" t="s">
        <v>409</v>
      </c>
      <c r="M522" s="362" t="s">
        <v>876</v>
      </c>
      <c r="N522" s="265"/>
      <c r="O522" s="265"/>
      <c r="P522" s="265"/>
      <c r="Q522" s="265"/>
      <c r="R522" s="509"/>
      <c r="S522" s="350">
        <f t="shared" si="22"/>
        <v>0</v>
      </c>
      <c r="T522" s="350">
        <f t="shared" si="23"/>
        <v>0</v>
      </c>
    </row>
    <row r="523" spans="1:20" ht="75">
      <c r="A523" s="251" t="s">
        <v>406</v>
      </c>
      <c r="B523" s="361">
        <v>353</v>
      </c>
      <c r="C523" s="251" t="s">
        <v>410</v>
      </c>
      <c r="D523" s="251" t="s">
        <v>469</v>
      </c>
      <c r="E523" s="361">
        <v>3530012</v>
      </c>
      <c r="F523" s="361">
        <v>14379</v>
      </c>
      <c r="G523" s="253">
        <v>42063</v>
      </c>
      <c r="H523" s="268">
        <v>3</v>
      </c>
      <c r="I523" s="251" t="s">
        <v>409</v>
      </c>
      <c r="J523" s="251" t="s">
        <v>1096</v>
      </c>
      <c r="K523" s="269">
        <v>-50077.65</v>
      </c>
      <c r="L523" s="270" t="s">
        <v>409</v>
      </c>
      <c r="M523" s="362" t="s">
        <v>876</v>
      </c>
      <c r="N523" s="265"/>
      <c r="O523" s="265"/>
      <c r="P523" s="265"/>
      <c r="Q523" s="265"/>
      <c r="R523" s="509"/>
      <c r="S523" s="350">
        <f t="shared" si="22"/>
        <v>0</v>
      </c>
      <c r="T523" s="350">
        <f t="shared" si="23"/>
        <v>0</v>
      </c>
    </row>
    <row r="524" spans="1:20" ht="75">
      <c r="A524" s="251" t="s">
        <v>406</v>
      </c>
      <c r="B524" s="361">
        <v>353</v>
      </c>
      <c r="C524" s="251" t="s">
        <v>410</v>
      </c>
      <c r="D524" s="251" t="s">
        <v>469</v>
      </c>
      <c r="E524" s="361">
        <v>3530012</v>
      </c>
      <c r="F524" s="361">
        <v>14378</v>
      </c>
      <c r="G524" s="253">
        <v>42063</v>
      </c>
      <c r="H524" s="268">
        <v>6</v>
      </c>
      <c r="I524" s="251" t="s">
        <v>409</v>
      </c>
      <c r="J524" s="251" t="s">
        <v>1097</v>
      </c>
      <c r="K524" s="269">
        <v>-1874.27</v>
      </c>
      <c r="L524" s="270" t="s">
        <v>409</v>
      </c>
      <c r="M524" s="362" t="s">
        <v>876</v>
      </c>
      <c r="N524" s="265"/>
      <c r="O524" s="265"/>
      <c r="P524" s="265"/>
      <c r="Q524" s="265"/>
      <c r="R524" s="509"/>
      <c r="S524" s="350">
        <f t="shared" si="22"/>
        <v>0</v>
      </c>
      <c r="T524" s="350">
        <f t="shared" si="23"/>
        <v>0</v>
      </c>
    </row>
    <row r="525" spans="1:20" ht="75">
      <c r="A525" s="251" t="s">
        <v>406</v>
      </c>
      <c r="B525" s="361">
        <v>353</v>
      </c>
      <c r="C525" s="251" t="s">
        <v>410</v>
      </c>
      <c r="D525" s="251" t="s">
        <v>469</v>
      </c>
      <c r="E525" s="361">
        <v>3530012</v>
      </c>
      <c r="F525" s="361">
        <v>14377</v>
      </c>
      <c r="G525" s="253">
        <v>42063</v>
      </c>
      <c r="H525" s="268">
        <v>0</v>
      </c>
      <c r="I525" s="251" t="s">
        <v>409</v>
      </c>
      <c r="J525" s="251" t="s">
        <v>1098</v>
      </c>
      <c r="K525" s="269">
        <v>-2320.0500000000002</v>
      </c>
      <c r="L525" s="270" t="s">
        <v>409</v>
      </c>
      <c r="M525" s="362" t="s">
        <v>876</v>
      </c>
      <c r="N525" s="265"/>
      <c r="O525" s="265"/>
      <c r="P525" s="265"/>
      <c r="Q525" s="265"/>
      <c r="R525" s="509"/>
      <c r="S525" s="350">
        <f t="shared" si="22"/>
        <v>0</v>
      </c>
      <c r="T525" s="350">
        <f t="shared" si="23"/>
        <v>0</v>
      </c>
    </row>
    <row r="526" spans="1:20" ht="75">
      <c r="A526" s="251" t="s">
        <v>406</v>
      </c>
      <c r="B526" s="361">
        <v>353</v>
      </c>
      <c r="C526" s="251" t="s">
        <v>410</v>
      </c>
      <c r="D526" s="251" t="s">
        <v>469</v>
      </c>
      <c r="E526" s="361">
        <v>3530012</v>
      </c>
      <c r="F526" s="361">
        <v>14376</v>
      </c>
      <c r="G526" s="253">
        <v>42063</v>
      </c>
      <c r="H526" s="268">
        <v>0</v>
      </c>
      <c r="I526" s="251" t="s">
        <v>409</v>
      </c>
      <c r="J526" s="251" t="s">
        <v>1099</v>
      </c>
      <c r="K526" s="269">
        <v>-10122.02</v>
      </c>
      <c r="L526" s="270" t="s">
        <v>409</v>
      </c>
      <c r="M526" s="362" t="s">
        <v>876</v>
      </c>
      <c r="N526" s="265"/>
      <c r="O526" s="265"/>
      <c r="P526" s="265"/>
      <c r="Q526" s="265"/>
      <c r="R526" s="509"/>
      <c r="S526" s="350">
        <f t="shared" si="22"/>
        <v>0</v>
      </c>
      <c r="T526" s="350">
        <f t="shared" si="23"/>
        <v>0</v>
      </c>
    </row>
    <row r="527" spans="1:20" ht="75">
      <c r="A527" s="251" t="s">
        <v>406</v>
      </c>
      <c r="B527" s="361">
        <v>353</v>
      </c>
      <c r="C527" s="251" t="s">
        <v>410</v>
      </c>
      <c r="D527" s="251" t="s">
        <v>469</v>
      </c>
      <c r="E527" s="361">
        <v>3530012</v>
      </c>
      <c r="F527" s="361">
        <v>14375</v>
      </c>
      <c r="G527" s="253">
        <v>42063</v>
      </c>
      <c r="H527" s="268">
        <v>1</v>
      </c>
      <c r="I527" s="251" t="s">
        <v>409</v>
      </c>
      <c r="J527" s="251" t="s">
        <v>1100</v>
      </c>
      <c r="K527" s="269">
        <v>-1628.43</v>
      </c>
      <c r="L527" s="270" t="s">
        <v>409</v>
      </c>
      <c r="M527" s="362" t="s">
        <v>876</v>
      </c>
      <c r="N527" s="265"/>
      <c r="O527" s="265"/>
      <c r="P527" s="265"/>
      <c r="Q527" s="265"/>
      <c r="R527" s="509"/>
      <c r="S527" s="350">
        <f t="shared" si="22"/>
        <v>0</v>
      </c>
      <c r="T527" s="350">
        <f t="shared" si="23"/>
        <v>0</v>
      </c>
    </row>
    <row r="528" spans="1:20" ht="75">
      <c r="A528" s="251" t="s">
        <v>406</v>
      </c>
      <c r="B528" s="361">
        <v>353</v>
      </c>
      <c r="C528" s="251" t="s">
        <v>410</v>
      </c>
      <c r="D528" s="251" t="s">
        <v>469</v>
      </c>
      <c r="E528" s="361">
        <v>3530012</v>
      </c>
      <c r="F528" s="361">
        <v>14374</v>
      </c>
      <c r="G528" s="253">
        <v>42063</v>
      </c>
      <c r="H528" s="268">
        <v>1</v>
      </c>
      <c r="I528" s="251" t="s">
        <v>409</v>
      </c>
      <c r="J528" s="251" t="s">
        <v>1101</v>
      </c>
      <c r="K528" s="269">
        <v>-1771.06</v>
      </c>
      <c r="L528" s="270" t="s">
        <v>409</v>
      </c>
      <c r="M528" s="362" t="s">
        <v>876</v>
      </c>
      <c r="N528" s="265"/>
      <c r="O528" s="265"/>
      <c r="P528" s="265"/>
      <c r="Q528" s="265"/>
      <c r="R528" s="509"/>
      <c r="S528" s="350">
        <f t="shared" si="22"/>
        <v>0</v>
      </c>
      <c r="T528" s="350">
        <f t="shared" si="23"/>
        <v>0</v>
      </c>
    </row>
    <row r="529" spans="1:20" ht="75">
      <c r="A529" s="251" t="s">
        <v>406</v>
      </c>
      <c r="B529" s="361">
        <v>353</v>
      </c>
      <c r="C529" s="251" t="s">
        <v>410</v>
      </c>
      <c r="D529" s="251" t="s">
        <v>469</v>
      </c>
      <c r="E529" s="361">
        <v>3530012</v>
      </c>
      <c r="F529" s="361">
        <v>14373</v>
      </c>
      <c r="G529" s="253">
        <v>42063</v>
      </c>
      <c r="H529" s="268">
        <v>0</v>
      </c>
      <c r="I529" s="251" t="s">
        <v>409</v>
      </c>
      <c r="J529" s="251" t="s">
        <v>1102</v>
      </c>
      <c r="K529" s="269">
        <v>1657.79</v>
      </c>
      <c r="L529" s="270" t="s">
        <v>409</v>
      </c>
      <c r="M529" s="362" t="s">
        <v>876</v>
      </c>
      <c r="N529" s="265"/>
      <c r="O529" s="265"/>
      <c r="P529" s="265"/>
      <c r="Q529" s="265"/>
      <c r="R529" s="509"/>
      <c r="S529" s="350">
        <f t="shared" si="22"/>
        <v>0</v>
      </c>
      <c r="T529" s="350">
        <f t="shared" si="23"/>
        <v>0</v>
      </c>
    </row>
    <row r="530" spans="1:20" ht="75">
      <c r="A530" s="251" t="s">
        <v>406</v>
      </c>
      <c r="B530" s="361">
        <v>353</v>
      </c>
      <c r="C530" s="251" t="s">
        <v>410</v>
      </c>
      <c r="D530" s="251" t="s">
        <v>469</v>
      </c>
      <c r="E530" s="361">
        <v>3530012</v>
      </c>
      <c r="F530" s="361">
        <v>14372</v>
      </c>
      <c r="G530" s="253">
        <v>42063</v>
      </c>
      <c r="H530" s="268">
        <v>0</v>
      </c>
      <c r="I530" s="251" t="s">
        <v>409</v>
      </c>
      <c r="J530" s="251" t="s">
        <v>1103</v>
      </c>
      <c r="K530" s="269">
        <v>2130.54</v>
      </c>
      <c r="L530" s="270" t="s">
        <v>409</v>
      </c>
      <c r="M530" s="362" t="s">
        <v>876</v>
      </c>
      <c r="N530" s="265"/>
      <c r="O530" s="265"/>
      <c r="P530" s="265"/>
      <c r="Q530" s="265"/>
      <c r="R530" s="509"/>
      <c r="S530" s="350">
        <f t="shared" si="22"/>
        <v>0</v>
      </c>
      <c r="T530" s="350">
        <f t="shared" si="23"/>
        <v>0</v>
      </c>
    </row>
    <row r="531" spans="1:20" ht="30">
      <c r="A531" s="251" t="s">
        <v>406</v>
      </c>
      <c r="B531" s="361">
        <v>355</v>
      </c>
      <c r="C531" s="251" t="s">
        <v>416</v>
      </c>
      <c r="D531" s="251" t="s">
        <v>421</v>
      </c>
      <c r="E531" s="361">
        <v>3550009</v>
      </c>
      <c r="F531" s="361">
        <v>14481</v>
      </c>
      <c r="G531" s="253">
        <v>42063</v>
      </c>
      <c r="H531" s="268">
        <v>-1</v>
      </c>
      <c r="I531" s="251" t="s">
        <v>409</v>
      </c>
      <c r="J531" s="251" t="s">
        <v>1104</v>
      </c>
      <c r="K531" s="269">
        <v>-5388.67</v>
      </c>
      <c r="L531" s="270" t="s">
        <v>409</v>
      </c>
      <c r="M531" s="362" t="s">
        <v>876</v>
      </c>
      <c r="N531" s="265"/>
      <c r="O531" s="265"/>
      <c r="P531" s="265"/>
      <c r="Q531" s="265"/>
      <c r="R531" s="509"/>
      <c r="S531" s="350">
        <f t="shared" si="22"/>
        <v>0</v>
      </c>
      <c r="T531" s="350">
        <f t="shared" si="23"/>
        <v>0</v>
      </c>
    </row>
    <row r="532" spans="1:20" ht="30">
      <c r="A532" s="251" t="s">
        <v>406</v>
      </c>
      <c r="B532" s="361">
        <v>355</v>
      </c>
      <c r="C532" s="251" t="s">
        <v>416</v>
      </c>
      <c r="D532" s="251" t="s">
        <v>420</v>
      </c>
      <c r="E532" s="361">
        <v>3550008</v>
      </c>
      <c r="F532" s="361">
        <v>14480</v>
      </c>
      <c r="G532" s="253">
        <v>42063</v>
      </c>
      <c r="H532" s="268">
        <v>-2</v>
      </c>
      <c r="I532" s="251" t="s">
        <v>409</v>
      </c>
      <c r="J532" s="251" t="s">
        <v>1105</v>
      </c>
      <c r="K532" s="269">
        <v>-1303.02</v>
      </c>
      <c r="L532" s="270" t="s">
        <v>409</v>
      </c>
      <c r="M532" s="362" t="s">
        <v>876</v>
      </c>
      <c r="N532" s="265"/>
      <c r="O532" s="265"/>
      <c r="P532" s="265"/>
      <c r="Q532" s="265"/>
      <c r="R532" s="509"/>
      <c r="S532" s="350">
        <f t="shared" si="22"/>
        <v>0</v>
      </c>
      <c r="T532" s="350">
        <f t="shared" si="23"/>
        <v>0</v>
      </c>
    </row>
    <row r="533" spans="1:20" ht="30">
      <c r="A533" s="251" t="s">
        <v>406</v>
      </c>
      <c r="B533" s="361">
        <v>355</v>
      </c>
      <c r="C533" s="251" t="s">
        <v>416</v>
      </c>
      <c r="D533" s="251" t="s">
        <v>419</v>
      </c>
      <c r="E533" s="361">
        <v>3550007</v>
      </c>
      <c r="F533" s="361">
        <v>14479</v>
      </c>
      <c r="G533" s="253">
        <v>42063</v>
      </c>
      <c r="H533" s="268">
        <v>-11</v>
      </c>
      <c r="I533" s="251" t="s">
        <v>409</v>
      </c>
      <c r="J533" s="251" t="s">
        <v>1106</v>
      </c>
      <c r="K533" s="269">
        <v>-6307.29</v>
      </c>
      <c r="L533" s="270" t="s">
        <v>409</v>
      </c>
      <c r="M533" s="362" t="s">
        <v>876</v>
      </c>
      <c r="N533" s="265"/>
      <c r="O533" s="265"/>
      <c r="P533" s="265"/>
      <c r="Q533" s="265"/>
      <c r="R533" s="509"/>
      <c r="S533" s="350">
        <f t="shared" si="22"/>
        <v>0</v>
      </c>
      <c r="T533" s="350">
        <f t="shared" si="23"/>
        <v>0</v>
      </c>
    </row>
    <row r="534" spans="1:20" ht="30">
      <c r="A534" s="251" t="s">
        <v>406</v>
      </c>
      <c r="B534" s="361">
        <v>355</v>
      </c>
      <c r="C534" s="251" t="s">
        <v>416</v>
      </c>
      <c r="D534" s="251" t="s">
        <v>418</v>
      </c>
      <c r="E534" s="361">
        <v>3550006</v>
      </c>
      <c r="F534" s="361">
        <v>14478</v>
      </c>
      <c r="G534" s="253">
        <v>42063</v>
      </c>
      <c r="H534" s="268">
        <v>-10</v>
      </c>
      <c r="I534" s="251" t="s">
        <v>409</v>
      </c>
      <c r="J534" s="251" t="s">
        <v>1107</v>
      </c>
      <c r="K534" s="269">
        <v>-4266</v>
      </c>
      <c r="L534" s="270" t="s">
        <v>409</v>
      </c>
      <c r="M534" s="362" t="s">
        <v>876</v>
      </c>
      <c r="N534" s="265"/>
      <c r="O534" s="265"/>
      <c r="P534" s="265"/>
      <c r="Q534" s="265"/>
      <c r="R534" s="509"/>
      <c r="S534" s="350">
        <f t="shared" si="22"/>
        <v>0</v>
      </c>
      <c r="T534" s="350">
        <f t="shared" si="23"/>
        <v>0</v>
      </c>
    </row>
    <row r="535" spans="1:20" ht="30">
      <c r="A535" s="251" t="s">
        <v>406</v>
      </c>
      <c r="B535" s="361">
        <v>355</v>
      </c>
      <c r="C535" s="251" t="s">
        <v>416</v>
      </c>
      <c r="D535" s="251" t="s">
        <v>417</v>
      </c>
      <c r="E535" s="361">
        <v>3550005</v>
      </c>
      <c r="F535" s="361">
        <v>14477</v>
      </c>
      <c r="G535" s="253">
        <v>42063</v>
      </c>
      <c r="H535" s="268">
        <v>-49</v>
      </c>
      <c r="I535" s="251" t="s">
        <v>409</v>
      </c>
      <c r="J535" s="251" t="s">
        <v>1108</v>
      </c>
      <c r="K535" s="269">
        <v>-16452.73</v>
      </c>
      <c r="L535" s="270" t="s">
        <v>409</v>
      </c>
      <c r="M535" s="362" t="s">
        <v>876</v>
      </c>
      <c r="N535" s="265"/>
      <c r="O535" s="265"/>
      <c r="P535" s="265"/>
      <c r="Q535" s="265"/>
      <c r="R535" s="509"/>
      <c r="S535" s="350">
        <f t="shared" si="22"/>
        <v>0</v>
      </c>
      <c r="T535" s="350">
        <f t="shared" si="23"/>
        <v>0</v>
      </c>
    </row>
    <row r="536" spans="1:20" ht="30">
      <c r="A536" s="251" t="s">
        <v>406</v>
      </c>
      <c r="B536" s="361">
        <v>355</v>
      </c>
      <c r="C536" s="251" t="s">
        <v>416</v>
      </c>
      <c r="D536" s="251" t="s">
        <v>437</v>
      </c>
      <c r="E536" s="361">
        <v>3550004</v>
      </c>
      <c r="F536" s="361">
        <v>14476</v>
      </c>
      <c r="G536" s="253">
        <v>42063</v>
      </c>
      <c r="H536" s="268">
        <v>-5</v>
      </c>
      <c r="I536" s="251" t="s">
        <v>409</v>
      </c>
      <c r="J536" s="251" t="s">
        <v>1109</v>
      </c>
      <c r="K536" s="269">
        <v>-1204.3</v>
      </c>
      <c r="L536" s="270" t="s">
        <v>409</v>
      </c>
      <c r="M536" s="362" t="s">
        <v>876</v>
      </c>
      <c r="N536" s="265"/>
      <c r="O536" s="265"/>
      <c r="P536" s="265"/>
      <c r="Q536" s="265"/>
      <c r="R536" s="509"/>
      <c r="S536" s="350">
        <f t="shared" si="22"/>
        <v>0</v>
      </c>
      <c r="T536" s="350">
        <f t="shared" si="23"/>
        <v>0</v>
      </c>
    </row>
    <row r="537" spans="1:20" ht="45">
      <c r="A537" s="251" t="s">
        <v>406</v>
      </c>
      <c r="B537" s="361">
        <v>355</v>
      </c>
      <c r="C537" s="251" t="s">
        <v>416</v>
      </c>
      <c r="D537" s="251" t="s">
        <v>1110</v>
      </c>
      <c r="E537" s="361">
        <v>3550060</v>
      </c>
      <c r="F537" s="361">
        <v>14475</v>
      </c>
      <c r="G537" s="253">
        <v>42063</v>
      </c>
      <c r="H537" s="268">
        <v>1</v>
      </c>
      <c r="I537" s="251" t="s">
        <v>409</v>
      </c>
      <c r="J537" s="251" t="s">
        <v>1111</v>
      </c>
      <c r="K537" s="269">
        <v>18289.68</v>
      </c>
      <c r="L537" s="270" t="s">
        <v>1112</v>
      </c>
      <c r="M537" s="362" t="s">
        <v>876</v>
      </c>
      <c r="N537" s="265"/>
      <c r="O537" s="265"/>
      <c r="P537" s="265"/>
      <c r="Q537" s="265"/>
      <c r="R537" s="509"/>
      <c r="S537" s="350">
        <f t="shared" si="22"/>
        <v>0</v>
      </c>
      <c r="T537" s="350">
        <f t="shared" si="23"/>
        <v>0</v>
      </c>
    </row>
    <row r="538" spans="1:20" ht="45">
      <c r="A538" s="251" t="s">
        <v>406</v>
      </c>
      <c r="B538" s="361">
        <v>355</v>
      </c>
      <c r="C538" s="251" t="s">
        <v>416</v>
      </c>
      <c r="D538" s="251" t="s">
        <v>1110</v>
      </c>
      <c r="E538" s="361">
        <v>3550060</v>
      </c>
      <c r="F538" s="361">
        <v>14474</v>
      </c>
      <c r="G538" s="253">
        <v>42063</v>
      </c>
      <c r="H538" s="268">
        <v>2</v>
      </c>
      <c r="I538" s="251" t="s">
        <v>409</v>
      </c>
      <c r="J538" s="251" t="s">
        <v>1113</v>
      </c>
      <c r="K538" s="269">
        <v>25065.97</v>
      </c>
      <c r="L538" s="270" t="s">
        <v>1112</v>
      </c>
      <c r="M538" s="362" t="s">
        <v>876</v>
      </c>
      <c r="N538" s="265"/>
      <c r="O538" s="265"/>
      <c r="P538" s="265"/>
      <c r="Q538" s="265"/>
      <c r="R538" s="509"/>
      <c r="S538" s="350">
        <f t="shared" si="22"/>
        <v>0</v>
      </c>
      <c r="T538" s="350">
        <f t="shared" si="23"/>
        <v>0</v>
      </c>
    </row>
    <row r="539" spans="1:20" ht="45">
      <c r="A539" s="251" t="s">
        <v>406</v>
      </c>
      <c r="B539" s="361">
        <v>355</v>
      </c>
      <c r="C539" s="251" t="s">
        <v>416</v>
      </c>
      <c r="D539" s="251" t="s">
        <v>1110</v>
      </c>
      <c r="E539" s="361">
        <v>3550060</v>
      </c>
      <c r="F539" s="361">
        <v>14473</v>
      </c>
      <c r="G539" s="253">
        <v>42063</v>
      </c>
      <c r="H539" s="268">
        <v>1</v>
      </c>
      <c r="I539" s="251" t="s">
        <v>409</v>
      </c>
      <c r="J539" s="251" t="s">
        <v>1114</v>
      </c>
      <c r="K539" s="269">
        <v>11230.99</v>
      </c>
      <c r="L539" s="270" t="s">
        <v>1112</v>
      </c>
      <c r="M539" s="362" t="s">
        <v>876</v>
      </c>
      <c r="N539" s="265"/>
      <c r="O539" s="265"/>
      <c r="P539" s="265"/>
      <c r="Q539" s="265"/>
      <c r="R539" s="509"/>
      <c r="S539" s="350">
        <f t="shared" si="22"/>
        <v>0</v>
      </c>
      <c r="T539" s="350">
        <f t="shared" si="23"/>
        <v>0</v>
      </c>
    </row>
    <row r="540" spans="1:20" ht="45">
      <c r="A540" s="251" t="s">
        <v>406</v>
      </c>
      <c r="B540" s="361">
        <v>355</v>
      </c>
      <c r="C540" s="251" t="s">
        <v>416</v>
      </c>
      <c r="D540" s="251" t="s">
        <v>1110</v>
      </c>
      <c r="E540" s="361">
        <v>3550060</v>
      </c>
      <c r="F540" s="361">
        <v>14472</v>
      </c>
      <c r="G540" s="253">
        <v>42063</v>
      </c>
      <c r="H540" s="271">
        <v>1</v>
      </c>
      <c r="I540" s="251" t="s">
        <v>409</v>
      </c>
      <c r="J540" s="251" t="s">
        <v>1115</v>
      </c>
      <c r="K540" s="269">
        <v>14916.87</v>
      </c>
      <c r="L540" s="270" t="s">
        <v>1112</v>
      </c>
      <c r="M540" s="362" t="s">
        <v>876</v>
      </c>
      <c r="N540" s="265"/>
      <c r="O540" s="265"/>
      <c r="P540" s="265"/>
      <c r="Q540" s="265"/>
      <c r="R540" s="509"/>
      <c r="S540" s="350">
        <f t="shared" si="22"/>
        <v>0</v>
      </c>
      <c r="T540" s="350">
        <f t="shared" si="23"/>
        <v>0</v>
      </c>
    </row>
    <row r="541" spans="1:20" ht="45">
      <c r="A541" s="251" t="s">
        <v>406</v>
      </c>
      <c r="B541" s="361">
        <v>355</v>
      </c>
      <c r="C541" s="251" t="s">
        <v>416</v>
      </c>
      <c r="D541" s="251" t="s">
        <v>1110</v>
      </c>
      <c r="E541" s="361">
        <v>3550060</v>
      </c>
      <c r="F541" s="361">
        <v>14471</v>
      </c>
      <c r="G541" s="253">
        <v>42063</v>
      </c>
      <c r="H541" s="268">
        <v>1</v>
      </c>
      <c r="I541" s="251" t="s">
        <v>409</v>
      </c>
      <c r="J541" s="251" t="s">
        <v>1116</v>
      </c>
      <c r="K541" s="269">
        <v>10915.63</v>
      </c>
      <c r="L541" s="270" t="s">
        <v>1112</v>
      </c>
      <c r="M541" s="362" t="s">
        <v>876</v>
      </c>
      <c r="N541" s="265"/>
      <c r="O541" s="265"/>
      <c r="P541" s="265"/>
      <c r="Q541" s="265"/>
      <c r="R541" s="509"/>
      <c r="S541" s="350">
        <f t="shared" si="22"/>
        <v>0</v>
      </c>
      <c r="T541" s="350">
        <f t="shared" si="23"/>
        <v>0</v>
      </c>
    </row>
    <row r="542" spans="1:20" ht="45">
      <c r="A542" s="251" t="s">
        <v>406</v>
      </c>
      <c r="B542" s="361">
        <v>355</v>
      </c>
      <c r="C542" s="251" t="s">
        <v>416</v>
      </c>
      <c r="D542" s="251" t="s">
        <v>1110</v>
      </c>
      <c r="E542" s="361">
        <v>3550060</v>
      </c>
      <c r="F542" s="361">
        <v>14470</v>
      </c>
      <c r="G542" s="253">
        <v>42063</v>
      </c>
      <c r="H542" s="271">
        <v>6</v>
      </c>
      <c r="I542" s="251" t="s">
        <v>409</v>
      </c>
      <c r="J542" s="251" t="s">
        <v>1117</v>
      </c>
      <c r="K542" s="269">
        <v>61725.75</v>
      </c>
      <c r="L542" s="270" t="s">
        <v>1112</v>
      </c>
      <c r="M542" s="362" t="s">
        <v>876</v>
      </c>
      <c r="N542" s="265"/>
      <c r="O542" s="265"/>
      <c r="P542" s="265"/>
      <c r="Q542" s="265"/>
      <c r="R542" s="509"/>
      <c r="S542" s="350">
        <f t="shared" si="22"/>
        <v>0</v>
      </c>
      <c r="T542" s="350">
        <f t="shared" si="23"/>
        <v>0</v>
      </c>
    </row>
    <row r="543" spans="1:20" ht="45">
      <c r="A543" s="251" t="s">
        <v>406</v>
      </c>
      <c r="B543" s="361">
        <v>355</v>
      </c>
      <c r="C543" s="251" t="s">
        <v>416</v>
      </c>
      <c r="D543" s="251" t="s">
        <v>1110</v>
      </c>
      <c r="E543" s="361">
        <v>3550060</v>
      </c>
      <c r="F543" s="361">
        <v>14469</v>
      </c>
      <c r="G543" s="253">
        <v>42063</v>
      </c>
      <c r="H543" s="268">
        <v>1</v>
      </c>
      <c r="I543" s="251" t="s">
        <v>409</v>
      </c>
      <c r="J543" s="251" t="s">
        <v>1118</v>
      </c>
      <c r="K543" s="269">
        <v>10043.77</v>
      </c>
      <c r="L543" s="270" t="s">
        <v>1112</v>
      </c>
      <c r="M543" s="362" t="s">
        <v>876</v>
      </c>
      <c r="N543" s="265"/>
      <c r="O543" s="265"/>
      <c r="P543" s="265"/>
      <c r="Q543" s="265"/>
      <c r="R543" s="509"/>
      <c r="S543" s="350">
        <f t="shared" si="22"/>
        <v>0</v>
      </c>
      <c r="T543" s="350">
        <f t="shared" si="23"/>
        <v>0</v>
      </c>
    </row>
    <row r="544" spans="1:20" ht="45">
      <c r="A544" s="251" t="s">
        <v>406</v>
      </c>
      <c r="B544" s="361">
        <v>355</v>
      </c>
      <c r="C544" s="251" t="s">
        <v>416</v>
      </c>
      <c r="D544" s="251" t="s">
        <v>1110</v>
      </c>
      <c r="E544" s="361">
        <v>3550060</v>
      </c>
      <c r="F544" s="361">
        <v>14468</v>
      </c>
      <c r="G544" s="253">
        <v>42063</v>
      </c>
      <c r="H544" s="268">
        <v>16</v>
      </c>
      <c r="I544" s="251" t="s">
        <v>409</v>
      </c>
      <c r="J544" s="251" t="s">
        <v>1119</v>
      </c>
      <c r="K544" s="269">
        <v>145062.69</v>
      </c>
      <c r="L544" s="270" t="s">
        <v>1112</v>
      </c>
      <c r="M544" s="362" t="s">
        <v>876</v>
      </c>
      <c r="N544" s="265"/>
      <c r="O544" s="265"/>
      <c r="P544" s="265"/>
      <c r="Q544" s="265"/>
      <c r="R544" s="509"/>
      <c r="S544" s="350">
        <f t="shared" si="22"/>
        <v>0</v>
      </c>
      <c r="T544" s="350">
        <f t="shared" si="23"/>
        <v>0</v>
      </c>
    </row>
    <row r="545" spans="1:20" ht="45">
      <c r="A545" s="251" t="s">
        <v>406</v>
      </c>
      <c r="B545" s="361">
        <v>355</v>
      </c>
      <c r="C545" s="251" t="s">
        <v>416</v>
      </c>
      <c r="D545" s="251" t="s">
        <v>1110</v>
      </c>
      <c r="E545" s="361">
        <v>3550060</v>
      </c>
      <c r="F545" s="361">
        <v>14467</v>
      </c>
      <c r="G545" s="253">
        <v>42063</v>
      </c>
      <c r="H545" s="268">
        <v>1</v>
      </c>
      <c r="I545" s="251" t="s">
        <v>409</v>
      </c>
      <c r="J545" s="251" t="s">
        <v>1120</v>
      </c>
      <c r="K545" s="269">
        <v>8852.8799999999992</v>
      </c>
      <c r="L545" s="270" t="s">
        <v>1112</v>
      </c>
      <c r="M545" s="362" t="s">
        <v>876</v>
      </c>
      <c r="N545" s="265"/>
      <c r="O545" s="265"/>
      <c r="P545" s="265"/>
      <c r="Q545" s="265"/>
      <c r="R545" s="509"/>
      <c r="S545" s="350">
        <f t="shared" si="22"/>
        <v>0</v>
      </c>
      <c r="T545" s="350">
        <f t="shared" si="23"/>
        <v>0</v>
      </c>
    </row>
    <row r="546" spans="1:20" ht="45">
      <c r="A546" s="251" t="s">
        <v>406</v>
      </c>
      <c r="B546" s="361">
        <v>355</v>
      </c>
      <c r="C546" s="251" t="s">
        <v>416</v>
      </c>
      <c r="D546" s="251" t="s">
        <v>1110</v>
      </c>
      <c r="E546" s="361">
        <v>3550060</v>
      </c>
      <c r="F546" s="361">
        <v>14466</v>
      </c>
      <c r="G546" s="253">
        <v>42063</v>
      </c>
      <c r="H546" s="268">
        <v>1</v>
      </c>
      <c r="I546" s="251" t="s">
        <v>409</v>
      </c>
      <c r="J546" s="251" t="s">
        <v>1121</v>
      </c>
      <c r="K546" s="269">
        <v>9279.98</v>
      </c>
      <c r="L546" s="270" t="s">
        <v>1112</v>
      </c>
      <c r="M546" s="362" t="s">
        <v>876</v>
      </c>
      <c r="N546" s="265"/>
      <c r="O546" s="265"/>
      <c r="P546" s="265"/>
      <c r="Q546" s="265"/>
      <c r="R546" s="509"/>
      <c r="S546" s="350">
        <f t="shared" si="22"/>
        <v>0</v>
      </c>
      <c r="T546" s="350">
        <f t="shared" si="23"/>
        <v>0</v>
      </c>
    </row>
    <row r="547" spans="1:20" ht="45">
      <c r="A547" s="251" t="s">
        <v>406</v>
      </c>
      <c r="B547" s="361">
        <v>355</v>
      </c>
      <c r="C547" s="251" t="s">
        <v>416</v>
      </c>
      <c r="D547" s="251" t="s">
        <v>1110</v>
      </c>
      <c r="E547" s="361">
        <v>3550060</v>
      </c>
      <c r="F547" s="361">
        <v>14465</v>
      </c>
      <c r="G547" s="253">
        <v>42063</v>
      </c>
      <c r="H547" s="268">
        <v>60</v>
      </c>
      <c r="I547" s="251" t="s">
        <v>409</v>
      </c>
      <c r="J547" s="251" t="s">
        <v>1122</v>
      </c>
      <c r="K547" s="269">
        <v>485224.07</v>
      </c>
      <c r="L547" s="270" t="s">
        <v>1112</v>
      </c>
      <c r="M547" s="362" t="s">
        <v>876</v>
      </c>
      <c r="N547" s="265"/>
      <c r="O547" s="265"/>
      <c r="P547" s="265"/>
      <c r="Q547" s="265"/>
      <c r="R547" s="509"/>
      <c r="S547" s="350">
        <f t="shared" si="22"/>
        <v>0</v>
      </c>
      <c r="T547" s="350">
        <f t="shared" si="23"/>
        <v>0</v>
      </c>
    </row>
    <row r="548" spans="1:20" ht="45">
      <c r="A548" s="251" t="s">
        <v>406</v>
      </c>
      <c r="B548" s="361">
        <v>355</v>
      </c>
      <c r="C548" s="251" t="s">
        <v>416</v>
      </c>
      <c r="D548" s="251" t="s">
        <v>1110</v>
      </c>
      <c r="E548" s="361">
        <v>3550060</v>
      </c>
      <c r="F548" s="361">
        <v>14464</v>
      </c>
      <c r="G548" s="253">
        <v>42063</v>
      </c>
      <c r="H548" s="268">
        <v>9</v>
      </c>
      <c r="I548" s="251" t="s">
        <v>409</v>
      </c>
      <c r="J548" s="251" t="s">
        <v>1123</v>
      </c>
      <c r="K548" s="269">
        <v>70655.31</v>
      </c>
      <c r="L548" s="270" t="s">
        <v>1112</v>
      </c>
      <c r="M548" s="362" t="s">
        <v>876</v>
      </c>
      <c r="N548" s="265"/>
      <c r="O548" s="265"/>
      <c r="P548" s="265"/>
      <c r="Q548" s="265"/>
      <c r="R548" s="509"/>
      <c r="S548" s="350">
        <f t="shared" si="22"/>
        <v>0</v>
      </c>
      <c r="T548" s="350">
        <f t="shared" si="23"/>
        <v>0</v>
      </c>
    </row>
    <row r="549" spans="1:20" ht="45">
      <c r="A549" s="251" t="s">
        <v>406</v>
      </c>
      <c r="B549" s="361">
        <v>355</v>
      </c>
      <c r="C549" s="251" t="s">
        <v>416</v>
      </c>
      <c r="D549" s="251" t="s">
        <v>1110</v>
      </c>
      <c r="E549" s="361">
        <v>3550060</v>
      </c>
      <c r="F549" s="361">
        <v>14463</v>
      </c>
      <c r="G549" s="253">
        <v>42063</v>
      </c>
      <c r="H549" s="268">
        <v>3</v>
      </c>
      <c r="I549" s="251" t="s">
        <v>409</v>
      </c>
      <c r="J549" s="251" t="s">
        <v>1124</v>
      </c>
      <c r="K549" s="269">
        <v>10475.24</v>
      </c>
      <c r="L549" s="270" t="s">
        <v>1112</v>
      </c>
      <c r="M549" s="362" t="s">
        <v>876</v>
      </c>
      <c r="N549" s="265"/>
      <c r="O549" s="265"/>
      <c r="P549" s="265"/>
      <c r="Q549" s="265"/>
      <c r="R549" s="509"/>
      <c r="S549" s="350">
        <f t="shared" si="22"/>
        <v>0</v>
      </c>
      <c r="T549" s="350">
        <f t="shared" si="23"/>
        <v>0</v>
      </c>
    </row>
    <row r="550" spans="1:20" ht="45">
      <c r="A550" s="251" t="s">
        <v>406</v>
      </c>
      <c r="B550" s="361">
        <v>355</v>
      </c>
      <c r="C550" s="251" t="s">
        <v>416</v>
      </c>
      <c r="D550" s="251" t="s">
        <v>1110</v>
      </c>
      <c r="E550" s="361">
        <v>3550060</v>
      </c>
      <c r="F550" s="361">
        <v>14462</v>
      </c>
      <c r="G550" s="253">
        <v>42063</v>
      </c>
      <c r="H550" s="271">
        <v>1</v>
      </c>
      <c r="I550" s="251" t="s">
        <v>409</v>
      </c>
      <c r="J550" s="251" t="s">
        <v>1125</v>
      </c>
      <c r="K550" s="269">
        <v>2605.56</v>
      </c>
      <c r="L550" s="270" t="s">
        <v>1112</v>
      </c>
      <c r="M550" s="362" t="s">
        <v>876</v>
      </c>
      <c r="N550" s="265"/>
      <c r="O550" s="265"/>
      <c r="P550" s="265"/>
      <c r="Q550" s="265"/>
      <c r="R550" s="509"/>
      <c r="S550" s="350">
        <f t="shared" si="22"/>
        <v>0</v>
      </c>
      <c r="T550" s="350">
        <f t="shared" si="23"/>
        <v>0</v>
      </c>
    </row>
    <row r="551" spans="1:20" ht="45">
      <c r="A551" s="251" t="s">
        <v>406</v>
      </c>
      <c r="B551" s="361">
        <v>355</v>
      </c>
      <c r="C551" s="251" t="s">
        <v>416</v>
      </c>
      <c r="D551" s="251" t="s">
        <v>1110</v>
      </c>
      <c r="E551" s="361">
        <v>3550060</v>
      </c>
      <c r="F551" s="361">
        <v>14461</v>
      </c>
      <c r="G551" s="253">
        <v>42063</v>
      </c>
      <c r="H551" s="271">
        <v>2</v>
      </c>
      <c r="I551" s="251" t="s">
        <v>409</v>
      </c>
      <c r="J551" s="251" t="s">
        <v>1126</v>
      </c>
      <c r="K551" s="269">
        <v>3978.97</v>
      </c>
      <c r="L551" s="270" t="s">
        <v>1112</v>
      </c>
      <c r="M551" s="362" t="s">
        <v>876</v>
      </c>
      <c r="N551" s="265"/>
      <c r="O551" s="265"/>
      <c r="P551" s="265"/>
      <c r="Q551" s="265"/>
      <c r="R551" s="509"/>
      <c r="S551" s="350">
        <f t="shared" si="22"/>
        <v>0</v>
      </c>
      <c r="T551" s="350">
        <f t="shared" si="23"/>
        <v>0</v>
      </c>
    </row>
    <row r="552" spans="1:20" ht="45">
      <c r="A552" s="251" t="s">
        <v>406</v>
      </c>
      <c r="B552" s="361">
        <v>355</v>
      </c>
      <c r="C552" s="251" t="s">
        <v>416</v>
      </c>
      <c r="D552" s="251" t="s">
        <v>1110</v>
      </c>
      <c r="E552" s="361">
        <v>3550060</v>
      </c>
      <c r="F552" s="361">
        <v>14460</v>
      </c>
      <c r="G552" s="253">
        <v>42063</v>
      </c>
      <c r="H552" s="268">
        <v>2</v>
      </c>
      <c r="I552" s="251" t="s">
        <v>409</v>
      </c>
      <c r="J552" s="251" t="s">
        <v>1127</v>
      </c>
      <c r="K552" s="269">
        <v>30332.55</v>
      </c>
      <c r="L552" s="270" t="s">
        <v>1112</v>
      </c>
      <c r="M552" s="362" t="s">
        <v>876</v>
      </c>
      <c r="N552" s="265"/>
      <c r="O552" s="265"/>
      <c r="P552" s="265"/>
      <c r="Q552" s="265"/>
      <c r="R552" s="509"/>
      <c r="S552" s="350">
        <f t="shared" si="22"/>
        <v>0</v>
      </c>
      <c r="T552" s="350">
        <f t="shared" si="23"/>
        <v>0</v>
      </c>
    </row>
    <row r="553" spans="1:20" ht="45">
      <c r="A553" s="251" t="s">
        <v>406</v>
      </c>
      <c r="B553" s="361">
        <v>355</v>
      </c>
      <c r="C553" s="251" t="s">
        <v>416</v>
      </c>
      <c r="D553" s="251" t="s">
        <v>1110</v>
      </c>
      <c r="E553" s="361">
        <v>3550060</v>
      </c>
      <c r="F553" s="361">
        <v>14459</v>
      </c>
      <c r="G553" s="253">
        <v>42063</v>
      </c>
      <c r="H553" s="268">
        <v>1</v>
      </c>
      <c r="I553" s="251" t="s">
        <v>409</v>
      </c>
      <c r="J553" s="251" t="s">
        <v>1128</v>
      </c>
      <c r="K553" s="269">
        <v>13693.65</v>
      </c>
      <c r="L553" s="270" t="s">
        <v>1112</v>
      </c>
      <c r="M553" s="362" t="s">
        <v>876</v>
      </c>
      <c r="N553" s="265"/>
      <c r="O553" s="265"/>
      <c r="P553" s="265"/>
      <c r="Q553" s="265"/>
      <c r="R553" s="509"/>
      <c r="S553" s="350">
        <f t="shared" si="22"/>
        <v>0</v>
      </c>
      <c r="T553" s="350">
        <f t="shared" si="23"/>
        <v>0</v>
      </c>
    </row>
    <row r="554" spans="1:20" ht="45">
      <c r="A554" s="251" t="s">
        <v>406</v>
      </c>
      <c r="B554" s="361">
        <v>355</v>
      </c>
      <c r="C554" s="251" t="s">
        <v>416</v>
      </c>
      <c r="D554" s="251" t="s">
        <v>1110</v>
      </c>
      <c r="E554" s="361">
        <v>3550060</v>
      </c>
      <c r="F554" s="361">
        <v>14458</v>
      </c>
      <c r="G554" s="253">
        <v>42063</v>
      </c>
      <c r="H554" s="268">
        <v>3</v>
      </c>
      <c r="I554" s="251" t="s">
        <v>409</v>
      </c>
      <c r="J554" s="251" t="s">
        <v>1129</v>
      </c>
      <c r="K554" s="269">
        <v>34723.5</v>
      </c>
      <c r="L554" s="270" t="s">
        <v>1112</v>
      </c>
      <c r="M554" s="362" t="s">
        <v>876</v>
      </c>
      <c r="N554" s="265"/>
      <c r="O554" s="265"/>
      <c r="P554" s="265"/>
      <c r="Q554" s="265"/>
      <c r="R554" s="509"/>
      <c r="S554" s="350">
        <f t="shared" si="22"/>
        <v>0</v>
      </c>
      <c r="T554" s="350">
        <f t="shared" si="23"/>
        <v>0</v>
      </c>
    </row>
    <row r="555" spans="1:20" ht="45">
      <c r="A555" s="251" t="s">
        <v>406</v>
      </c>
      <c r="B555" s="361">
        <v>355</v>
      </c>
      <c r="C555" s="251" t="s">
        <v>416</v>
      </c>
      <c r="D555" s="251" t="s">
        <v>1110</v>
      </c>
      <c r="E555" s="361">
        <v>3550060</v>
      </c>
      <c r="F555" s="361">
        <v>14457</v>
      </c>
      <c r="G555" s="253">
        <v>42063</v>
      </c>
      <c r="H555" s="268">
        <v>2</v>
      </c>
      <c r="I555" s="251" t="s">
        <v>409</v>
      </c>
      <c r="J555" s="251" t="s">
        <v>1130</v>
      </c>
      <c r="K555" s="269">
        <v>20931.080000000002</v>
      </c>
      <c r="L555" s="270" t="s">
        <v>1112</v>
      </c>
      <c r="M555" s="362" t="s">
        <v>876</v>
      </c>
      <c r="N555" s="265"/>
      <c r="O555" s="265"/>
      <c r="P555" s="265"/>
      <c r="Q555" s="265"/>
      <c r="R555" s="509"/>
      <c r="S555" s="350">
        <f t="shared" si="22"/>
        <v>0</v>
      </c>
      <c r="T555" s="350">
        <f t="shared" si="23"/>
        <v>0</v>
      </c>
    </row>
    <row r="556" spans="1:20" ht="45">
      <c r="A556" s="251" t="s">
        <v>406</v>
      </c>
      <c r="B556" s="361">
        <v>355</v>
      </c>
      <c r="C556" s="251" t="s">
        <v>416</v>
      </c>
      <c r="D556" s="251" t="s">
        <v>1110</v>
      </c>
      <c r="E556" s="361">
        <v>3550060</v>
      </c>
      <c r="F556" s="361">
        <v>14456</v>
      </c>
      <c r="G556" s="253">
        <v>42063</v>
      </c>
      <c r="H556" s="268">
        <v>1</v>
      </c>
      <c r="I556" s="251" t="s">
        <v>409</v>
      </c>
      <c r="J556" s="251" t="s">
        <v>1131</v>
      </c>
      <c r="K556" s="269">
        <v>9230.8700000000008</v>
      </c>
      <c r="L556" s="270" t="s">
        <v>1112</v>
      </c>
      <c r="M556" s="362" t="s">
        <v>876</v>
      </c>
      <c r="N556" s="265"/>
      <c r="O556" s="265"/>
      <c r="P556" s="265"/>
      <c r="Q556" s="265"/>
      <c r="R556" s="509"/>
      <c r="S556" s="350">
        <f t="shared" si="22"/>
        <v>0</v>
      </c>
      <c r="T556" s="350">
        <f t="shared" si="23"/>
        <v>0</v>
      </c>
    </row>
    <row r="557" spans="1:20" ht="45">
      <c r="A557" s="251" t="s">
        <v>406</v>
      </c>
      <c r="B557" s="361">
        <v>355</v>
      </c>
      <c r="C557" s="251" t="s">
        <v>416</v>
      </c>
      <c r="D557" s="251" t="s">
        <v>1110</v>
      </c>
      <c r="E557" s="361">
        <v>3550060</v>
      </c>
      <c r="F557" s="361">
        <v>14455</v>
      </c>
      <c r="G557" s="253">
        <v>42063</v>
      </c>
      <c r="H557" s="268">
        <v>2</v>
      </c>
      <c r="I557" s="251" t="s">
        <v>409</v>
      </c>
      <c r="J557" s="251" t="s">
        <v>1132</v>
      </c>
      <c r="K557" s="269">
        <v>16593.47</v>
      </c>
      <c r="L557" s="270" t="s">
        <v>1112</v>
      </c>
      <c r="M557" s="362" t="s">
        <v>876</v>
      </c>
      <c r="N557" s="265"/>
      <c r="O557" s="265"/>
      <c r="P557" s="265"/>
      <c r="Q557" s="265"/>
      <c r="R557" s="509"/>
      <c r="S557" s="350">
        <f t="shared" si="22"/>
        <v>0</v>
      </c>
      <c r="T557" s="350">
        <f t="shared" si="23"/>
        <v>0</v>
      </c>
    </row>
    <row r="558" spans="1:20" ht="45">
      <c r="A558" s="251" t="s">
        <v>406</v>
      </c>
      <c r="B558" s="361">
        <v>355</v>
      </c>
      <c r="C558" s="251" t="s">
        <v>416</v>
      </c>
      <c r="D558" s="251" t="s">
        <v>1110</v>
      </c>
      <c r="E558" s="361">
        <v>3550060</v>
      </c>
      <c r="F558" s="361">
        <v>14454</v>
      </c>
      <c r="G558" s="253">
        <v>42063</v>
      </c>
      <c r="H558" s="268">
        <v>10</v>
      </c>
      <c r="I558" s="251" t="s">
        <v>409</v>
      </c>
      <c r="J558" s="251" t="s">
        <v>1133</v>
      </c>
      <c r="K558" s="269">
        <v>37264.68</v>
      </c>
      <c r="L558" s="270" t="s">
        <v>1112</v>
      </c>
      <c r="M558" s="362" t="s">
        <v>876</v>
      </c>
      <c r="N558" s="265"/>
      <c r="O558" s="265"/>
      <c r="P558" s="265"/>
      <c r="Q558" s="265"/>
      <c r="R558" s="509"/>
      <c r="S558" s="350">
        <f t="shared" si="22"/>
        <v>0</v>
      </c>
      <c r="T558" s="350">
        <f t="shared" si="23"/>
        <v>0</v>
      </c>
    </row>
    <row r="559" spans="1:20" ht="45">
      <c r="A559" s="251" t="s">
        <v>406</v>
      </c>
      <c r="B559" s="361">
        <v>355</v>
      </c>
      <c r="C559" s="251" t="s">
        <v>416</v>
      </c>
      <c r="D559" s="251" t="s">
        <v>1110</v>
      </c>
      <c r="E559" s="361">
        <v>3550060</v>
      </c>
      <c r="F559" s="361">
        <v>14453</v>
      </c>
      <c r="G559" s="253">
        <v>42063</v>
      </c>
      <c r="H559" s="268">
        <v>6</v>
      </c>
      <c r="I559" s="251" t="s">
        <v>409</v>
      </c>
      <c r="J559" s="251" t="s">
        <v>1134</v>
      </c>
      <c r="K559" s="269">
        <v>19579.669999999998</v>
      </c>
      <c r="L559" s="270" t="s">
        <v>1112</v>
      </c>
      <c r="M559" s="362" t="s">
        <v>876</v>
      </c>
      <c r="N559" s="265"/>
      <c r="O559" s="265"/>
      <c r="P559" s="265"/>
      <c r="Q559" s="265"/>
      <c r="R559" s="509"/>
      <c r="S559" s="350">
        <f t="shared" si="22"/>
        <v>0</v>
      </c>
      <c r="T559" s="350">
        <f t="shared" si="23"/>
        <v>0</v>
      </c>
    </row>
    <row r="560" spans="1:20" ht="45">
      <c r="A560" s="251" t="s">
        <v>406</v>
      </c>
      <c r="B560" s="361">
        <v>355</v>
      </c>
      <c r="C560" s="251" t="s">
        <v>416</v>
      </c>
      <c r="D560" s="251" t="s">
        <v>1110</v>
      </c>
      <c r="E560" s="361">
        <v>3550060</v>
      </c>
      <c r="F560" s="361">
        <v>14452</v>
      </c>
      <c r="G560" s="253">
        <v>42063</v>
      </c>
      <c r="H560" s="268">
        <v>9</v>
      </c>
      <c r="I560" s="251" t="s">
        <v>409</v>
      </c>
      <c r="J560" s="251" t="s">
        <v>1135</v>
      </c>
      <c r="K560" s="269">
        <v>24655.3</v>
      </c>
      <c r="L560" s="270" t="s">
        <v>1112</v>
      </c>
      <c r="M560" s="362" t="s">
        <v>876</v>
      </c>
      <c r="N560" s="265"/>
      <c r="O560" s="265"/>
      <c r="P560" s="265"/>
      <c r="Q560" s="265"/>
      <c r="R560" s="509"/>
      <c r="S560" s="350">
        <f t="shared" si="22"/>
        <v>0</v>
      </c>
      <c r="T560" s="350">
        <f t="shared" si="23"/>
        <v>0</v>
      </c>
    </row>
    <row r="561" spans="1:20" ht="45">
      <c r="A561" s="251" t="s">
        <v>406</v>
      </c>
      <c r="B561" s="361">
        <v>355</v>
      </c>
      <c r="C561" s="251" t="s">
        <v>416</v>
      </c>
      <c r="D561" s="251" t="s">
        <v>1110</v>
      </c>
      <c r="E561" s="361">
        <v>3550060</v>
      </c>
      <c r="F561" s="361">
        <v>14451</v>
      </c>
      <c r="G561" s="253">
        <v>42063</v>
      </c>
      <c r="H561" s="268">
        <v>2</v>
      </c>
      <c r="I561" s="251" t="s">
        <v>409</v>
      </c>
      <c r="J561" s="251" t="s">
        <v>1136</v>
      </c>
      <c r="K561" s="269">
        <v>4417.88</v>
      </c>
      <c r="L561" s="270" t="s">
        <v>1112</v>
      </c>
      <c r="M561" s="362" t="s">
        <v>876</v>
      </c>
      <c r="N561" s="265"/>
      <c r="O561" s="265"/>
      <c r="P561" s="265"/>
      <c r="Q561" s="265"/>
      <c r="R561" s="509"/>
      <c r="S561" s="350">
        <f t="shared" si="22"/>
        <v>0</v>
      </c>
      <c r="T561" s="350">
        <f t="shared" si="23"/>
        <v>0</v>
      </c>
    </row>
    <row r="562" spans="1:20" ht="45">
      <c r="A562" s="251" t="s">
        <v>406</v>
      </c>
      <c r="B562" s="361">
        <v>355</v>
      </c>
      <c r="C562" s="251" t="s">
        <v>416</v>
      </c>
      <c r="D562" s="251" t="s">
        <v>1110</v>
      </c>
      <c r="E562" s="361">
        <v>3550060</v>
      </c>
      <c r="F562" s="361">
        <v>14450</v>
      </c>
      <c r="G562" s="253">
        <v>42063</v>
      </c>
      <c r="H562" s="268">
        <v>4</v>
      </c>
      <c r="I562" s="251" t="s">
        <v>409</v>
      </c>
      <c r="J562" s="251" t="s">
        <v>1137</v>
      </c>
      <c r="K562" s="269">
        <v>48363.27</v>
      </c>
      <c r="L562" s="270" t="s">
        <v>1112</v>
      </c>
      <c r="M562" s="362" t="s">
        <v>876</v>
      </c>
      <c r="N562" s="265"/>
      <c r="O562" s="265"/>
      <c r="P562" s="265"/>
      <c r="Q562" s="265"/>
      <c r="R562" s="509"/>
      <c r="S562" s="350">
        <f t="shared" si="22"/>
        <v>0</v>
      </c>
      <c r="T562" s="350">
        <f t="shared" si="23"/>
        <v>0</v>
      </c>
    </row>
    <row r="563" spans="1:20" ht="45">
      <c r="A563" s="251" t="s">
        <v>406</v>
      </c>
      <c r="B563" s="361">
        <v>355</v>
      </c>
      <c r="C563" s="251" t="s">
        <v>416</v>
      </c>
      <c r="D563" s="251" t="s">
        <v>1110</v>
      </c>
      <c r="E563" s="361">
        <v>3550060</v>
      </c>
      <c r="F563" s="361">
        <v>14449</v>
      </c>
      <c r="G563" s="253">
        <v>42063</v>
      </c>
      <c r="H563" s="268">
        <v>2</v>
      </c>
      <c r="I563" s="251" t="s">
        <v>409</v>
      </c>
      <c r="J563" s="251" t="s">
        <v>1138</v>
      </c>
      <c r="K563" s="269">
        <v>20931.080000000002</v>
      </c>
      <c r="L563" s="270" t="s">
        <v>1112</v>
      </c>
      <c r="M563" s="362" t="s">
        <v>876</v>
      </c>
      <c r="N563" s="265"/>
      <c r="O563" s="265"/>
      <c r="P563" s="265"/>
      <c r="Q563" s="265"/>
      <c r="R563" s="509"/>
      <c r="S563" s="350">
        <f t="shared" ref="S563:S626" si="24">N563*K563</f>
        <v>0</v>
      </c>
      <c r="T563" s="350">
        <f t="shared" ref="T563:T626" si="25">K563*O563</f>
        <v>0</v>
      </c>
    </row>
    <row r="564" spans="1:20" ht="45">
      <c r="A564" s="251" t="s">
        <v>406</v>
      </c>
      <c r="B564" s="361">
        <v>355</v>
      </c>
      <c r="C564" s="251" t="s">
        <v>416</v>
      </c>
      <c r="D564" s="251" t="s">
        <v>1110</v>
      </c>
      <c r="E564" s="361">
        <v>3550060</v>
      </c>
      <c r="F564" s="361">
        <v>14448</v>
      </c>
      <c r="G564" s="253">
        <v>42063</v>
      </c>
      <c r="H564" s="268">
        <v>1</v>
      </c>
      <c r="I564" s="251" t="s">
        <v>409</v>
      </c>
      <c r="J564" s="251" t="s">
        <v>1139</v>
      </c>
      <c r="K564" s="269">
        <v>9536.17</v>
      </c>
      <c r="L564" s="270" t="s">
        <v>1112</v>
      </c>
      <c r="M564" s="362" t="s">
        <v>876</v>
      </c>
      <c r="N564" s="265"/>
      <c r="O564" s="265"/>
      <c r="P564" s="265"/>
      <c r="Q564" s="265"/>
      <c r="R564" s="509"/>
      <c r="S564" s="350">
        <f t="shared" si="24"/>
        <v>0</v>
      </c>
      <c r="T564" s="350">
        <f t="shared" si="25"/>
        <v>0</v>
      </c>
    </row>
    <row r="565" spans="1:20" ht="45">
      <c r="A565" s="251" t="s">
        <v>406</v>
      </c>
      <c r="B565" s="361">
        <v>355</v>
      </c>
      <c r="C565" s="251" t="s">
        <v>416</v>
      </c>
      <c r="D565" s="251" t="s">
        <v>1110</v>
      </c>
      <c r="E565" s="361">
        <v>3550060</v>
      </c>
      <c r="F565" s="361">
        <v>14447</v>
      </c>
      <c r="G565" s="253">
        <v>42063</v>
      </c>
      <c r="H565" s="268">
        <v>3</v>
      </c>
      <c r="I565" s="251" t="s">
        <v>409</v>
      </c>
      <c r="J565" s="251" t="s">
        <v>1140</v>
      </c>
      <c r="K565" s="269">
        <v>32649.25</v>
      </c>
      <c r="L565" s="270" t="s">
        <v>1112</v>
      </c>
      <c r="M565" s="362" t="s">
        <v>876</v>
      </c>
      <c r="N565" s="265"/>
      <c r="O565" s="265"/>
      <c r="P565" s="265"/>
      <c r="Q565" s="265"/>
      <c r="R565" s="509"/>
      <c r="S565" s="350">
        <f t="shared" si="24"/>
        <v>0</v>
      </c>
      <c r="T565" s="350">
        <f t="shared" si="25"/>
        <v>0</v>
      </c>
    </row>
    <row r="566" spans="1:20" ht="45">
      <c r="A566" s="251" t="s">
        <v>406</v>
      </c>
      <c r="B566" s="361">
        <v>355</v>
      </c>
      <c r="C566" s="251" t="s">
        <v>416</v>
      </c>
      <c r="D566" s="251" t="s">
        <v>1110</v>
      </c>
      <c r="E566" s="361">
        <v>3550060</v>
      </c>
      <c r="F566" s="361">
        <v>14446</v>
      </c>
      <c r="G566" s="253">
        <v>42063</v>
      </c>
      <c r="H566" s="268">
        <v>10</v>
      </c>
      <c r="I566" s="251" t="s">
        <v>409</v>
      </c>
      <c r="J566" s="251" t="s">
        <v>1141</v>
      </c>
      <c r="K566" s="269">
        <v>102006.18</v>
      </c>
      <c r="L566" s="270" t="s">
        <v>1112</v>
      </c>
      <c r="M566" s="362" t="s">
        <v>876</v>
      </c>
      <c r="N566" s="265"/>
      <c r="O566" s="265"/>
      <c r="P566" s="265"/>
      <c r="Q566" s="265"/>
      <c r="R566" s="509"/>
      <c r="S566" s="350">
        <f t="shared" si="24"/>
        <v>0</v>
      </c>
      <c r="T566" s="350">
        <f t="shared" si="25"/>
        <v>0</v>
      </c>
    </row>
    <row r="567" spans="1:20" ht="45">
      <c r="A567" s="251" t="s">
        <v>406</v>
      </c>
      <c r="B567" s="361">
        <v>355</v>
      </c>
      <c r="C567" s="251" t="s">
        <v>416</v>
      </c>
      <c r="D567" s="251" t="s">
        <v>1110</v>
      </c>
      <c r="E567" s="361">
        <v>3550060</v>
      </c>
      <c r="F567" s="361">
        <v>14445</v>
      </c>
      <c r="G567" s="253">
        <v>42063</v>
      </c>
      <c r="H567" s="268">
        <v>3</v>
      </c>
      <c r="I567" s="251" t="s">
        <v>409</v>
      </c>
      <c r="J567" s="251" t="s">
        <v>1142</v>
      </c>
      <c r="K567" s="269">
        <v>25609.37</v>
      </c>
      <c r="L567" s="270" t="s">
        <v>1112</v>
      </c>
      <c r="M567" s="362" t="s">
        <v>876</v>
      </c>
      <c r="N567" s="265"/>
      <c r="O567" s="265"/>
      <c r="P567" s="265"/>
      <c r="Q567" s="265"/>
      <c r="R567" s="509"/>
      <c r="S567" s="350">
        <f t="shared" si="24"/>
        <v>0</v>
      </c>
      <c r="T567" s="350">
        <f t="shared" si="25"/>
        <v>0</v>
      </c>
    </row>
    <row r="568" spans="1:20" ht="45">
      <c r="A568" s="251" t="s">
        <v>406</v>
      </c>
      <c r="B568" s="361">
        <v>355</v>
      </c>
      <c r="C568" s="251" t="s">
        <v>416</v>
      </c>
      <c r="D568" s="251" t="s">
        <v>1110</v>
      </c>
      <c r="E568" s="361">
        <v>3550060</v>
      </c>
      <c r="F568" s="361">
        <v>14444</v>
      </c>
      <c r="G568" s="253">
        <v>42063</v>
      </c>
      <c r="H568" s="268">
        <v>2</v>
      </c>
      <c r="I568" s="251" t="s">
        <v>409</v>
      </c>
      <c r="J568" s="251" t="s">
        <v>1143</v>
      </c>
      <c r="K568" s="269">
        <v>17842.150000000001</v>
      </c>
      <c r="L568" s="270" t="s">
        <v>1112</v>
      </c>
      <c r="M568" s="362" t="s">
        <v>876</v>
      </c>
      <c r="N568" s="265"/>
      <c r="O568" s="265"/>
      <c r="P568" s="265"/>
      <c r="Q568" s="265"/>
      <c r="R568" s="509"/>
      <c r="S568" s="350">
        <f t="shared" si="24"/>
        <v>0</v>
      </c>
      <c r="T568" s="350">
        <f t="shared" si="25"/>
        <v>0</v>
      </c>
    </row>
    <row r="569" spans="1:20" ht="45">
      <c r="A569" s="251" t="s">
        <v>406</v>
      </c>
      <c r="B569" s="361">
        <v>355</v>
      </c>
      <c r="C569" s="251" t="s">
        <v>416</v>
      </c>
      <c r="D569" s="251" t="s">
        <v>1110</v>
      </c>
      <c r="E569" s="361">
        <v>3550060</v>
      </c>
      <c r="F569" s="361">
        <v>14443</v>
      </c>
      <c r="G569" s="253">
        <v>42063</v>
      </c>
      <c r="H569" s="268">
        <v>31</v>
      </c>
      <c r="I569" s="251" t="s">
        <v>409</v>
      </c>
      <c r="J569" s="251" t="s">
        <v>1144</v>
      </c>
      <c r="K569" s="269">
        <v>248791.12</v>
      </c>
      <c r="L569" s="270" t="s">
        <v>1112</v>
      </c>
      <c r="M569" s="362" t="s">
        <v>876</v>
      </c>
      <c r="N569" s="265"/>
      <c r="O569" s="265"/>
      <c r="P569" s="265"/>
      <c r="Q569" s="265"/>
      <c r="R569" s="509"/>
      <c r="S569" s="350">
        <f t="shared" si="24"/>
        <v>0</v>
      </c>
      <c r="T569" s="350">
        <f t="shared" si="25"/>
        <v>0</v>
      </c>
    </row>
    <row r="570" spans="1:20" ht="45">
      <c r="A570" s="251" t="s">
        <v>406</v>
      </c>
      <c r="B570" s="361">
        <v>355</v>
      </c>
      <c r="C570" s="251" t="s">
        <v>416</v>
      </c>
      <c r="D570" s="251" t="s">
        <v>1110</v>
      </c>
      <c r="E570" s="361">
        <v>3550060</v>
      </c>
      <c r="F570" s="361">
        <v>14442</v>
      </c>
      <c r="G570" s="253">
        <v>42063</v>
      </c>
      <c r="H570" s="268">
        <v>22</v>
      </c>
      <c r="I570" s="251" t="s">
        <v>409</v>
      </c>
      <c r="J570" s="251" t="s">
        <v>1145</v>
      </c>
      <c r="K570" s="269">
        <v>160006.35999999999</v>
      </c>
      <c r="L570" s="270" t="s">
        <v>1112</v>
      </c>
      <c r="M570" s="362" t="s">
        <v>876</v>
      </c>
      <c r="N570" s="265"/>
      <c r="O570" s="265"/>
      <c r="P570" s="265"/>
      <c r="Q570" s="265"/>
      <c r="R570" s="509"/>
      <c r="S570" s="350">
        <f t="shared" si="24"/>
        <v>0</v>
      </c>
      <c r="T570" s="350">
        <f t="shared" si="25"/>
        <v>0</v>
      </c>
    </row>
    <row r="571" spans="1:20" ht="45">
      <c r="A571" s="251" t="s">
        <v>406</v>
      </c>
      <c r="B571" s="361">
        <v>355</v>
      </c>
      <c r="C571" s="251" t="s">
        <v>416</v>
      </c>
      <c r="D571" s="251" t="s">
        <v>1110</v>
      </c>
      <c r="E571" s="361">
        <v>3550060</v>
      </c>
      <c r="F571" s="361">
        <v>14441</v>
      </c>
      <c r="G571" s="253">
        <v>42063</v>
      </c>
      <c r="H571" s="268">
        <v>9</v>
      </c>
      <c r="I571" s="251" t="s">
        <v>409</v>
      </c>
      <c r="J571" s="251" t="s">
        <v>1146</v>
      </c>
      <c r="K571" s="269">
        <v>63843.82</v>
      </c>
      <c r="L571" s="270" t="s">
        <v>1112</v>
      </c>
      <c r="M571" s="362" t="s">
        <v>876</v>
      </c>
      <c r="N571" s="265"/>
      <c r="O571" s="265"/>
      <c r="P571" s="265"/>
      <c r="Q571" s="265"/>
      <c r="R571" s="509"/>
      <c r="S571" s="350">
        <f t="shared" si="24"/>
        <v>0</v>
      </c>
      <c r="T571" s="350">
        <f t="shared" si="25"/>
        <v>0</v>
      </c>
    </row>
    <row r="572" spans="1:20" ht="45">
      <c r="A572" s="251" t="s">
        <v>406</v>
      </c>
      <c r="B572" s="361">
        <v>355</v>
      </c>
      <c r="C572" s="251" t="s">
        <v>416</v>
      </c>
      <c r="D572" s="251" t="s">
        <v>1110</v>
      </c>
      <c r="E572" s="361">
        <v>3550060</v>
      </c>
      <c r="F572" s="361">
        <v>14440</v>
      </c>
      <c r="G572" s="253">
        <v>42063</v>
      </c>
      <c r="H572" s="268">
        <v>30</v>
      </c>
      <c r="I572" s="251" t="s">
        <v>409</v>
      </c>
      <c r="J572" s="251" t="s">
        <v>1147</v>
      </c>
      <c r="K572" s="269">
        <v>187343.46</v>
      </c>
      <c r="L572" s="270" t="s">
        <v>1112</v>
      </c>
      <c r="M572" s="362" t="s">
        <v>876</v>
      </c>
      <c r="N572" s="265"/>
      <c r="O572" s="265"/>
      <c r="P572" s="265"/>
      <c r="Q572" s="265"/>
      <c r="R572" s="509"/>
      <c r="S572" s="350">
        <f t="shared" si="24"/>
        <v>0</v>
      </c>
      <c r="T572" s="350">
        <f t="shared" si="25"/>
        <v>0</v>
      </c>
    </row>
    <row r="573" spans="1:20" ht="45">
      <c r="A573" s="251" t="s">
        <v>406</v>
      </c>
      <c r="B573" s="361">
        <v>355</v>
      </c>
      <c r="C573" s="251" t="s">
        <v>416</v>
      </c>
      <c r="D573" s="251" t="s">
        <v>1110</v>
      </c>
      <c r="E573" s="361">
        <v>3550060</v>
      </c>
      <c r="F573" s="361">
        <v>14439</v>
      </c>
      <c r="G573" s="253">
        <v>42063</v>
      </c>
      <c r="H573" s="268">
        <v>2</v>
      </c>
      <c r="I573" s="251" t="s">
        <v>409</v>
      </c>
      <c r="J573" s="251" t="s">
        <v>1148</v>
      </c>
      <c r="K573" s="269">
        <v>10012.35</v>
      </c>
      <c r="L573" s="270" t="s">
        <v>1112</v>
      </c>
      <c r="M573" s="362" t="s">
        <v>876</v>
      </c>
      <c r="N573" s="265"/>
      <c r="O573" s="265"/>
      <c r="P573" s="265"/>
      <c r="Q573" s="265"/>
      <c r="R573" s="509"/>
      <c r="S573" s="350">
        <f t="shared" si="24"/>
        <v>0</v>
      </c>
      <c r="T573" s="350">
        <f t="shared" si="25"/>
        <v>0</v>
      </c>
    </row>
    <row r="574" spans="1:20" ht="45">
      <c r="A574" s="251" t="s">
        <v>406</v>
      </c>
      <c r="B574" s="361">
        <v>355</v>
      </c>
      <c r="C574" s="251" t="s">
        <v>416</v>
      </c>
      <c r="D574" s="251" t="s">
        <v>1110</v>
      </c>
      <c r="E574" s="361">
        <v>3550060</v>
      </c>
      <c r="F574" s="361">
        <v>14438</v>
      </c>
      <c r="G574" s="253">
        <v>42063</v>
      </c>
      <c r="H574" s="268">
        <v>1</v>
      </c>
      <c r="I574" s="251" t="s">
        <v>409</v>
      </c>
      <c r="J574" s="251" t="s">
        <v>1149</v>
      </c>
      <c r="K574" s="269">
        <v>17626.64</v>
      </c>
      <c r="L574" s="270" t="s">
        <v>1112</v>
      </c>
      <c r="M574" s="362" t="s">
        <v>876</v>
      </c>
      <c r="N574" s="265"/>
      <c r="O574" s="265"/>
      <c r="P574" s="265"/>
      <c r="Q574" s="265"/>
      <c r="R574" s="509"/>
      <c r="S574" s="350">
        <f t="shared" si="24"/>
        <v>0</v>
      </c>
      <c r="T574" s="350">
        <f t="shared" si="25"/>
        <v>0</v>
      </c>
    </row>
    <row r="575" spans="1:20" ht="45">
      <c r="A575" s="251" t="s">
        <v>406</v>
      </c>
      <c r="B575" s="361">
        <v>355</v>
      </c>
      <c r="C575" s="251" t="s">
        <v>416</v>
      </c>
      <c r="D575" s="251" t="s">
        <v>1110</v>
      </c>
      <c r="E575" s="361">
        <v>3550060</v>
      </c>
      <c r="F575" s="361">
        <v>14437</v>
      </c>
      <c r="G575" s="253">
        <v>42063</v>
      </c>
      <c r="H575" s="268">
        <v>1</v>
      </c>
      <c r="I575" s="251" t="s">
        <v>409</v>
      </c>
      <c r="J575" s="251" t="s">
        <v>1150</v>
      </c>
      <c r="K575" s="269">
        <v>8395.7800000000007</v>
      </c>
      <c r="L575" s="270" t="s">
        <v>1112</v>
      </c>
      <c r="M575" s="362" t="s">
        <v>876</v>
      </c>
      <c r="N575" s="265"/>
      <c r="O575" s="265"/>
      <c r="P575" s="265"/>
      <c r="Q575" s="265"/>
      <c r="R575" s="509"/>
      <c r="S575" s="350">
        <f t="shared" si="24"/>
        <v>0</v>
      </c>
      <c r="T575" s="350">
        <f t="shared" si="25"/>
        <v>0</v>
      </c>
    </row>
    <row r="576" spans="1:20" ht="45">
      <c r="A576" s="251" t="s">
        <v>406</v>
      </c>
      <c r="B576" s="361">
        <v>355</v>
      </c>
      <c r="C576" s="251" t="s">
        <v>416</v>
      </c>
      <c r="D576" s="251" t="s">
        <v>1110</v>
      </c>
      <c r="E576" s="361">
        <v>3550060</v>
      </c>
      <c r="F576" s="361">
        <v>14436</v>
      </c>
      <c r="G576" s="253">
        <v>42063</v>
      </c>
      <c r="H576" s="268">
        <v>1</v>
      </c>
      <c r="I576" s="251" t="s">
        <v>409</v>
      </c>
      <c r="J576" s="251" t="s">
        <v>1151</v>
      </c>
      <c r="K576" s="269">
        <v>8921.07</v>
      </c>
      <c r="L576" s="270" t="s">
        <v>1112</v>
      </c>
      <c r="M576" s="362" t="s">
        <v>876</v>
      </c>
      <c r="N576" s="265"/>
      <c r="O576" s="265"/>
      <c r="P576" s="265"/>
      <c r="Q576" s="265"/>
      <c r="R576" s="509"/>
      <c r="S576" s="350">
        <f t="shared" si="24"/>
        <v>0</v>
      </c>
      <c r="T576" s="350">
        <f t="shared" si="25"/>
        <v>0</v>
      </c>
    </row>
    <row r="577" spans="1:21" ht="45">
      <c r="A577" s="251" t="s">
        <v>406</v>
      </c>
      <c r="B577" s="361">
        <v>355</v>
      </c>
      <c r="C577" s="251" t="s">
        <v>416</v>
      </c>
      <c r="D577" s="251" t="s">
        <v>1110</v>
      </c>
      <c r="E577" s="361">
        <v>3550060</v>
      </c>
      <c r="F577" s="361">
        <v>14435</v>
      </c>
      <c r="G577" s="253">
        <v>42063</v>
      </c>
      <c r="H577" s="268">
        <v>10</v>
      </c>
      <c r="I577" s="251" t="s">
        <v>409</v>
      </c>
      <c r="J577" s="251" t="s">
        <v>1152</v>
      </c>
      <c r="K577" s="269">
        <v>73318.84</v>
      </c>
      <c r="L577" s="270" t="s">
        <v>1112</v>
      </c>
      <c r="M577" s="362" t="s">
        <v>876</v>
      </c>
      <c r="N577" s="265"/>
      <c r="O577" s="265"/>
      <c r="P577" s="265"/>
      <c r="Q577" s="265"/>
      <c r="R577" s="509"/>
      <c r="S577" s="350">
        <f t="shared" si="24"/>
        <v>0</v>
      </c>
      <c r="T577" s="350">
        <f t="shared" si="25"/>
        <v>0</v>
      </c>
    </row>
    <row r="578" spans="1:21" ht="45">
      <c r="A578" s="251" t="s">
        <v>406</v>
      </c>
      <c r="B578" s="361">
        <v>355</v>
      </c>
      <c r="C578" s="251" t="s">
        <v>416</v>
      </c>
      <c r="D578" s="251" t="s">
        <v>1110</v>
      </c>
      <c r="E578" s="361">
        <v>3550060</v>
      </c>
      <c r="F578" s="361">
        <v>14434</v>
      </c>
      <c r="G578" s="253">
        <v>42063</v>
      </c>
      <c r="H578" s="268">
        <v>6</v>
      </c>
      <c r="I578" s="251" t="s">
        <v>409</v>
      </c>
      <c r="J578" s="251" t="s">
        <v>1153</v>
      </c>
      <c r="K578" s="269">
        <v>36555.300000000003</v>
      </c>
      <c r="L578" s="270" t="s">
        <v>1112</v>
      </c>
      <c r="M578" s="362" t="s">
        <v>876</v>
      </c>
      <c r="N578" s="265"/>
      <c r="O578" s="265"/>
      <c r="P578" s="265"/>
      <c r="Q578" s="265"/>
      <c r="R578" s="509"/>
      <c r="S578" s="350">
        <f t="shared" si="24"/>
        <v>0</v>
      </c>
      <c r="T578" s="350">
        <f t="shared" si="25"/>
        <v>0</v>
      </c>
    </row>
    <row r="579" spans="1:21" ht="45">
      <c r="A579" s="251" t="s">
        <v>406</v>
      </c>
      <c r="B579" s="361">
        <v>356</v>
      </c>
      <c r="C579" s="251" t="s">
        <v>425</v>
      </c>
      <c r="D579" s="251" t="s">
        <v>1154</v>
      </c>
      <c r="E579" s="361">
        <v>3560070</v>
      </c>
      <c r="F579" s="361">
        <v>14433</v>
      </c>
      <c r="G579" s="253">
        <v>42063</v>
      </c>
      <c r="H579" s="268">
        <v>32845</v>
      </c>
      <c r="I579" s="251" t="s">
        <v>409</v>
      </c>
      <c r="J579" s="251" t="s">
        <v>1155</v>
      </c>
      <c r="K579" s="269">
        <v>178191.95</v>
      </c>
      <c r="L579" s="270" t="s">
        <v>1112</v>
      </c>
      <c r="M579" s="362" t="s">
        <v>876</v>
      </c>
      <c r="N579" s="265"/>
      <c r="O579" s="265"/>
      <c r="P579" s="265"/>
      <c r="Q579" s="265"/>
      <c r="R579" s="509"/>
      <c r="S579" s="350">
        <f t="shared" si="24"/>
        <v>0</v>
      </c>
      <c r="T579" s="350">
        <f t="shared" si="25"/>
        <v>0</v>
      </c>
    </row>
    <row r="580" spans="1:21" ht="60">
      <c r="A580" s="251" t="s">
        <v>406</v>
      </c>
      <c r="B580" s="361">
        <v>356</v>
      </c>
      <c r="C580" s="251" t="s">
        <v>425</v>
      </c>
      <c r="D580" s="251" t="s">
        <v>1154</v>
      </c>
      <c r="E580" s="361">
        <v>3560070</v>
      </c>
      <c r="F580" s="361">
        <v>14432</v>
      </c>
      <c r="G580" s="253">
        <v>42063</v>
      </c>
      <c r="H580" s="268">
        <v>52486</v>
      </c>
      <c r="I580" s="251" t="s">
        <v>409</v>
      </c>
      <c r="J580" s="251" t="s">
        <v>1156</v>
      </c>
      <c r="K580" s="269">
        <v>248076.84</v>
      </c>
      <c r="L580" s="270" t="s">
        <v>1112</v>
      </c>
      <c r="M580" s="362" t="s">
        <v>876</v>
      </c>
      <c r="N580" s="265"/>
      <c r="O580" s="265"/>
      <c r="P580" s="265"/>
      <c r="Q580" s="265"/>
      <c r="R580" s="509"/>
      <c r="S580" s="350">
        <f t="shared" si="24"/>
        <v>0</v>
      </c>
      <c r="T580" s="350">
        <f t="shared" si="25"/>
        <v>0</v>
      </c>
    </row>
    <row r="581" spans="1:21" ht="60">
      <c r="A581" s="251" t="s">
        <v>406</v>
      </c>
      <c r="B581" s="361">
        <v>356</v>
      </c>
      <c r="C581" s="251" t="s">
        <v>425</v>
      </c>
      <c r="D581" s="251" t="s">
        <v>1154</v>
      </c>
      <c r="E581" s="361">
        <v>3560070</v>
      </c>
      <c r="F581" s="361">
        <v>14431</v>
      </c>
      <c r="G581" s="253">
        <v>42063</v>
      </c>
      <c r="H581" s="268">
        <v>87</v>
      </c>
      <c r="I581" s="251" t="s">
        <v>1157</v>
      </c>
      <c r="J581" s="251" t="s">
        <v>1158</v>
      </c>
      <c r="K581" s="269">
        <v>29453.26</v>
      </c>
      <c r="L581" s="270" t="s">
        <v>1112</v>
      </c>
      <c r="M581" s="362" t="s">
        <v>876</v>
      </c>
      <c r="N581" s="265"/>
      <c r="O581" s="265"/>
      <c r="P581" s="265"/>
      <c r="Q581" s="265"/>
      <c r="R581" s="509"/>
      <c r="S581" s="350">
        <f t="shared" si="24"/>
        <v>0</v>
      </c>
      <c r="T581" s="350">
        <f t="shared" si="25"/>
        <v>0</v>
      </c>
    </row>
    <row r="582" spans="1:21" ht="60">
      <c r="A582" s="251" t="s">
        <v>406</v>
      </c>
      <c r="B582" s="361">
        <v>356</v>
      </c>
      <c r="C582" s="251" t="s">
        <v>425</v>
      </c>
      <c r="D582" s="251" t="s">
        <v>1154</v>
      </c>
      <c r="E582" s="361">
        <v>3560070</v>
      </c>
      <c r="F582" s="361">
        <v>14430</v>
      </c>
      <c r="G582" s="253">
        <v>42063</v>
      </c>
      <c r="H582" s="268">
        <v>294</v>
      </c>
      <c r="I582" s="251" t="s">
        <v>1159</v>
      </c>
      <c r="J582" s="251" t="s">
        <v>1160</v>
      </c>
      <c r="K582" s="269">
        <v>270658.02</v>
      </c>
      <c r="L582" s="270" t="s">
        <v>1112</v>
      </c>
      <c r="M582" s="362" t="s">
        <v>876</v>
      </c>
      <c r="N582" s="265"/>
      <c r="O582" s="265"/>
      <c r="P582" s="265"/>
      <c r="Q582" s="265"/>
      <c r="R582" s="509"/>
      <c r="S582" s="350">
        <f t="shared" si="24"/>
        <v>0</v>
      </c>
      <c r="T582" s="350">
        <f t="shared" si="25"/>
        <v>0</v>
      </c>
    </row>
    <row r="583" spans="1:21" ht="60">
      <c r="A583" s="251" t="s">
        <v>406</v>
      </c>
      <c r="B583" s="361">
        <v>356</v>
      </c>
      <c r="C583" s="251" t="s">
        <v>425</v>
      </c>
      <c r="D583" s="251" t="s">
        <v>1154</v>
      </c>
      <c r="E583" s="361">
        <v>3560070</v>
      </c>
      <c r="F583" s="361">
        <v>14429</v>
      </c>
      <c r="G583" s="253">
        <v>42063</v>
      </c>
      <c r="H583" s="268">
        <v>310</v>
      </c>
      <c r="I583" s="251" t="s">
        <v>1161</v>
      </c>
      <c r="J583" s="251" t="s">
        <v>1162</v>
      </c>
      <c r="K583" s="269">
        <v>28119.599999999999</v>
      </c>
      <c r="L583" s="270" t="s">
        <v>1112</v>
      </c>
      <c r="M583" s="362" t="s">
        <v>876</v>
      </c>
      <c r="N583" s="265"/>
      <c r="O583" s="265"/>
      <c r="P583" s="265"/>
      <c r="Q583" s="265"/>
      <c r="R583" s="509"/>
      <c r="S583" s="350">
        <f t="shared" si="24"/>
        <v>0</v>
      </c>
      <c r="T583" s="350">
        <f t="shared" si="25"/>
        <v>0</v>
      </c>
    </row>
    <row r="584" spans="1:21" ht="45.75" thickBot="1">
      <c r="A584" s="257" t="s">
        <v>406</v>
      </c>
      <c r="B584" s="281">
        <v>356</v>
      </c>
      <c r="C584" s="257" t="s">
        <v>425</v>
      </c>
      <c r="D584" s="257" t="s">
        <v>1154</v>
      </c>
      <c r="E584" s="281">
        <v>3560070</v>
      </c>
      <c r="F584" s="281">
        <v>14428</v>
      </c>
      <c r="G584" s="259">
        <v>42063</v>
      </c>
      <c r="H584" s="272">
        <v>234056</v>
      </c>
      <c r="I584" s="257" t="s">
        <v>1163</v>
      </c>
      <c r="J584" s="257" t="s">
        <v>1164</v>
      </c>
      <c r="K584" s="274">
        <v>694622.29</v>
      </c>
      <c r="L584" s="275" t="s">
        <v>1112</v>
      </c>
      <c r="M584" s="369" t="s">
        <v>876</v>
      </c>
      <c r="N584" s="273"/>
      <c r="O584" s="273"/>
      <c r="P584" s="273"/>
      <c r="Q584" s="273"/>
      <c r="R584" s="510"/>
      <c r="S584" s="370">
        <f t="shared" si="24"/>
        <v>0</v>
      </c>
      <c r="T584" s="370">
        <f t="shared" si="25"/>
        <v>0</v>
      </c>
    </row>
    <row r="585" spans="1:21" s="374" customFormat="1" ht="45">
      <c r="A585" s="276" t="s">
        <v>406</v>
      </c>
      <c r="B585" s="277">
        <v>356</v>
      </c>
      <c r="C585" s="276" t="s">
        <v>425</v>
      </c>
      <c r="D585" s="276" t="s">
        <v>429</v>
      </c>
      <c r="E585" s="277">
        <v>3560027</v>
      </c>
      <c r="F585" s="277">
        <v>14934</v>
      </c>
      <c r="G585" s="278">
        <v>42735</v>
      </c>
      <c r="H585" s="277">
        <v>-5</v>
      </c>
      <c r="I585" s="276" t="s">
        <v>409</v>
      </c>
      <c r="J585" s="276" t="s">
        <v>1165</v>
      </c>
      <c r="K585" s="279">
        <v>-29710</v>
      </c>
      <c r="L585" s="280" t="s">
        <v>409</v>
      </c>
      <c r="M585" s="362"/>
      <c r="N585" s="265"/>
      <c r="O585" s="265">
        <v>0.2</v>
      </c>
      <c r="P585" s="371"/>
      <c r="Q585" s="371"/>
      <c r="R585" s="511"/>
      <c r="S585" s="565">
        <f t="shared" si="24"/>
        <v>0</v>
      </c>
      <c r="T585" s="566">
        <f t="shared" si="25"/>
        <v>-5942</v>
      </c>
      <c r="U585" s="373"/>
    </row>
    <row r="586" spans="1:21" s="374" customFormat="1" ht="60">
      <c r="A586" s="276" t="s">
        <v>406</v>
      </c>
      <c r="B586" s="277">
        <v>356</v>
      </c>
      <c r="C586" s="276" t="s">
        <v>425</v>
      </c>
      <c r="D586" s="276" t="s">
        <v>429</v>
      </c>
      <c r="E586" s="277">
        <v>3560027</v>
      </c>
      <c r="F586" s="277">
        <v>14933</v>
      </c>
      <c r="G586" s="278">
        <v>42735</v>
      </c>
      <c r="H586" s="277">
        <v>1</v>
      </c>
      <c r="I586" s="276" t="s">
        <v>409</v>
      </c>
      <c r="J586" s="276" t="s">
        <v>1166</v>
      </c>
      <c r="K586" s="279">
        <v>47222.97</v>
      </c>
      <c r="L586" s="280" t="s">
        <v>1167</v>
      </c>
      <c r="M586" s="362" t="s">
        <v>876</v>
      </c>
      <c r="N586" s="265"/>
      <c r="O586" s="265"/>
      <c r="P586" s="371"/>
      <c r="Q586" s="371"/>
      <c r="R586" s="511"/>
      <c r="S586" s="565">
        <f t="shared" si="24"/>
        <v>0</v>
      </c>
      <c r="T586" s="566">
        <f t="shared" si="25"/>
        <v>0</v>
      </c>
      <c r="U586" s="373"/>
    </row>
    <row r="587" spans="1:21" s="374" customFormat="1" ht="60">
      <c r="A587" s="276" t="s">
        <v>406</v>
      </c>
      <c r="B587" s="277">
        <v>356</v>
      </c>
      <c r="C587" s="276" t="s">
        <v>425</v>
      </c>
      <c r="D587" s="276" t="s">
        <v>429</v>
      </c>
      <c r="E587" s="277">
        <v>3560027</v>
      </c>
      <c r="F587" s="277">
        <v>14932</v>
      </c>
      <c r="G587" s="278">
        <v>42735</v>
      </c>
      <c r="H587" s="277">
        <v>1</v>
      </c>
      <c r="I587" s="276" t="s">
        <v>409</v>
      </c>
      <c r="J587" s="276" t="s">
        <v>1168</v>
      </c>
      <c r="K587" s="279">
        <v>91821.39</v>
      </c>
      <c r="L587" s="280" t="s">
        <v>1167</v>
      </c>
      <c r="M587" s="362" t="s">
        <v>876</v>
      </c>
      <c r="N587" s="265"/>
      <c r="O587" s="265"/>
      <c r="P587" s="371"/>
      <c r="Q587" s="371"/>
      <c r="R587" s="511"/>
      <c r="S587" s="565">
        <f t="shared" si="24"/>
        <v>0</v>
      </c>
      <c r="T587" s="566">
        <f t="shared" si="25"/>
        <v>0</v>
      </c>
      <c r="U587" s="373"/>
    </row>
    <row r="588" spans="1:21" s="374" customFormat="1" ht="45">
      <c r="A588" s="276" t="s">
        <v>406</v>
      </c>
      <c r="B588" s="277">
        <v>356</v>
      </c>
      <c r="C588" s="276" t="s">
        <v>425</v>
      </c>
      <c r="D588" s="276" t="s">
        <v>429</v>
      </c>
      <c r="E588" s="277">
        <v>3560027</v>
      </c>
      <c r="F588" s="277">
        <v>14931</v>
      </c>
      <c r="G588" s="278">
        <v>42735</v>
      </c>
      <c r="H588" s="277">
        <v>1</v>
      </c>
      <c r="I588" s="276" t="s">
        <v>409</v>
      </c>
      <c r="J588" s="276" t="s">
        <v>1169</v>
      </c>
      <c r="K588" s="279">
        <v>76074.25</v>
      </c>
      <c r="L588" s="280" t="s">
        <v>1170</v>
      </c>
      <c r="M588" s="362" t="s">
        <v>876</v>
      </c>
      <c r="N588" s="265"/>
      <c r="O588" s="265"/>
      <c r="P588" s="371"/>
      <c r="Q588" s="371"/>
      <c r="R588" s="511"/>
      <c r="S588" s="565">
        <f t="shared" si="24"/>
        <v>0</v>
      </c>
      <c r="T588" s="566">
        <f t="shared" si="25"/>
        <v>0</v>
      </c>
      <c r="U588" s="373"/>
    </row>
    <row r="589" spans="1:21" s="374" customFormat="1" ht="45">
      <c r="A589" s="276" t="s">
        <v>406</v>
      </c>
      <c r="B589" s="277">
        <v>356</v>
      </c>
      <c r="C589" s="276" t="s">
        <v>425</v>
      </c>
      <c r="D589" s="276" t="s">
        <v>429</v>
      </c>
      <c r="E589" s="277">
        <v>3560027</v>
      </c>
      <c r="F589" s="277">
        <v>14930</v>
      </c>
      <c r="G589" s="278">
        <v>42735</v>
      </c>
      <c r="H589" s="277">
        <v>1</v>
      </c>
      <c r="I589" s="276" t="s">
        <v>409</v>
      </c>
      <c r="J589" s="276" t="s">
        <v>1171</v>
      </c>
      <c r="K589" s="279">
        <v>147920.46</v>
      </c>
      <c r="L589" s="280" t="s">
        <v>1170</v>
      </c>
      <c r="M589" s="362" t="s">
        <v>876</v>
      </c>
      <c r="N589" s="265"/>
      <c r="O589" s="265"/>
      <c r="P589" s="371"/>
      <c r="Q589" s="371"/>
      <c r="R589" s="511"/>
      <c r="S589" s="565">
        <f t="shared" si="24"/>
        <v>0</v>
      </c>
      <c r="T589" s="566">
        <f t="shared" si="25"/>
        <v>0</v>
      </c>
      <c r="U589" s="373"/>
    </row>
    <row r="590" spans="1:21" s="374" customFormat="1" ht="60">
      <c r="A590" s="276" t="s">
        <v>406</v>
      </c>
      <c r="B590" s="277">
        <v>356</v>
      </c>
      <c r="C590" s="276" t="s">
        <v>425</v>
      </c>
      <c r="D590" s="276" t="s">
        <v>429</v>
      </c>
      <c r="E590" s="277">
        <v>3560027</v>
      </c>
      <c r="F590" s="277">
        <v>14929</v>
      </c>
      <c r="G590" s="278">
        <v>42735</v>
      </c>
      <c r="H590" s="277">
        <v>-2</v>
      </c>
      <c r="I590" s="276" t="s">
        <v>409</v>
      </c>
      <c r="J590" s="276" t="s">
        <v>1172</v>
      </c>
      <c r="K590" s="279">
        <v>-10984</v>
      </c>
      <c r="L590" s="280" t="s">
        <v>409</v>
      </c>
      <c r="M590" s="362" t="s">
        <v>876</v>
      </c>
      <c r="N590" s="265"/>
      <c r="O590" s="265"/>
      <c r="P590" s="371"/>
      <c r="Q590" s="371"/>
      <c r="R590" s="511"/>
      <c r="S590" s="565">
        <f t="shared" si="24"/>
        <v>0</v>
      </c>
      <c r="T590" s="566">
        <f t="shared" si="25"/>
        <v>0</v>
      </c>
      <c r="U590" s="373"/>
    </row>
    <row r="591" spans="1:21" s="374" customFormat="1" ht="75">
      <c r="A591" s="276" t="s">
        <v>406</v>
      </c>
      <c r="B591" s="277">
        <v>356</v>
      </c>
      <c r="C591" s="276" t="s">
        <v>425</v>
      </c>
      <c r="D591" s="276" t="s">
        <v>429</v>
      </c>
      <c r="E591" s="277">
        <v>3560027</v>
      </c>
      <c r="F591" s="277">
        <v>14928</v>
      </c>
      <c r="G591" s="278">
        <v>42735</v>
      </c>
      <c r="H591" s="277">
        <v>2</v>
      </c>
      <c r="I591" s="276" t="s">
        <v>409</v>
      </c>
      <c r="J591" s="276" t="s">
        <v>1173</v>
      </c>
      <c r="K591" s="279">
        <v>78416.990000000005</v>
      </c>
      <c r="L591" s="280" t="s">
        <v>1174</v>
      </c>
      <c r="M591" s="362" t="s">
        <v>876</v>
      </c>
      <c r="N591" s="265"/>
      <c r="O591" s="265"/>
      <c r="P591" s="371"/>
      <c r="Q591" s="371"/>
      <c r="R591" s="511"/>
      <c r="S591" s="565">
        <f t="shared" si="24"/>
        <v>0</v>
      </c>
      <c r="T591" s="566">
        <f t="shared" si="25"/>
        <v>0</v>
      </c>
      <c r="U591" s="373"/>
    </row>
    <row r="592" spans="1:21" s="374" customFormat="1" ht="60">
      <c r="A592" s="276" t="s">
        <v>406</v>
      </c>
      <c r="B592" s="277">
        <v>356</v>
      </c>
      <c r="C592" s="276" t="s">
        <v>425</v>
      </c>
      <c r="D592" s="276" t="s">
        <v>429</v>
      </c>
      <c r="E592" s="277">
        <v>3560027</v>
      </c>
      <c r="F592" s="277">
        <v>14927</v>
      </c>
      <c r="G592" s="278">
        <v>42735</v>
      </c>
      <c r="H592" s="277">
        <v>-1</v>
      </c>
      <c r="I592" s="276" t="s">
        <v>409</v>
      </c>
      <c r="J592" s="276" t="s">
        <v>1175</v>
      </c>
      <c r="K592" s="279">
        <v>-5942</v>
      </c>
      <c r="L592" s="280" t="s">
        <v>409</v>
      </c>
      <c r="M592" s="362" t="s">
        <v>876</v>
      </c>
      <c r="N592" s="265"/>
      <c r="O592" s="265"/>
      <c r="P592" s="371"/>
      <c r="Q592" s="371"/>
      <c r="R592" s="511"/>
      <c r="S592" s="565">
        <f t="shared" si="24"/>
        <v>0</v>
      </c>
      <c r="T592" s="566">
        <f t="shared" si="25"/>
        <v>0</v>
      </c>
      <c r="U592" s="373"/>
    </row>
    <row r="593" spans="1:21" s="374" customFormat="1" ht="75">
      <c r="A593" s="276" t="s">
        <v>406</v>
      </c>
      <c r="B593" s="277">
        <v>356</v>
      </c>
      <c r="C593" s="276" t="s">
        <v>425</v>
      </c>
      <c r="D593" s="276" t="s">
        <v>429</v>
      </c>
      <c r="E593" s="277">
        <v>3560027</v>
      </c>
      <c r="F593" s="277">
        <v>14926</v>
      </c>
      <c r="G593" s="278">
        <v>42735</v>
      </c>
      <c r="H593" s="277">
        <v>1</v>
      </c>
      <c r="I593" s="276" t="s">
        <v>409</v>
      </c>
      <c r="J593" s="276" t="s">
        <v>1176</v>
      </c>
      <c r="K593" s="279">
        <v>30131.08</v>
      </c>
      <c r="L593" s="280" t="s">
        <v>1177</v>
      </c>
      <c r="M593" s="362" t="s">
        <v>876</v>
      </c>
      <c r="N593" s="265"/>
      <c r="O593" s="265"/>
      <c r="P593" s="371"/>
      <c r="Q593" s="371"/>
      <c r="R593" s="511"/>
      <c r="S593" s="565">
        <f t="shared" si="24"/>
        <v>0</v>
      </c>
      <c r="T593" s="566">
        <f t="shared" si="25"/>
        <v>0</v>
      </c>
      <c r="U593" s="373"/>
    </row>
    <row r="594" spans="1:21" s="374" customFormat="1" ht="45">
      <c r="A594" s="276" t="s">
        <v>406</v>
      </c>
      <c r="B594" s="277">
        <v>355</v>
      </c>
      <c r="C594" s="276" t="s">
        <v>416</v>
      </c>
      <c r="D594" s="276" t="s">
        <v>459</v>
      </c>
      <c r="E594" s="277">
        <v>3550011</v>
      </c>
      <c r="F594" s="277">
        <v>14924</v>
      </c>
      <c r="G594" s="278">
        <v>42735</v>
      </c>
      <c r="H594" s="277">
        <v>-1</v>
      </c>
      <c r="I594" s="276" t="s">
        <v>1178</v>
      </c>
      <c r="J594" s="276" t="s">
        <v>1179</v>
      </c>
      <c r="K594" s="279">
        <v>-3043.05</v>
      </c>
      <c r="L594" s="280" t="s">
        <v>409</v>
      </c>
      <c r="M594" s="362"/>
      <c r="N594" s="265"/>
      <c r="O594" s="265">
        <v>0.41220000000000001</v>
      </c>
      <c r="P594" s="371"/>
      <c r="Q594" s="371"/>
      <c r="R594" s="511"/>
      <c r="S594" s="565">
        <f t="shared" si="24"/>
        <v>0</v>
      </c>
      <c r="T594" s="566">
        <f t="shared" si="25"/>
        <v>-1254.3452100000002</v>
      </c>
      <c r="U594" s="373"/>
    </row>
    <row r="595" spans="1:21" s="374" customFormat="1" ht="45">
      <c r="A595" s="276" t="s">
        <v>406</v>
      </c>
      <c r="B595" s="277">
        <v>355</v>
      </c>
      <c r="C595" s="276" t="s">
        <v>416</v>
      </c>
      <c r="D595" s="276" t="s">
        <v>438</v>
      </c>
      <c r="E595" s="277">
        <v>3550010</v>
      </c>
      <c r="F595" s="277">
        <v>14923</v>
      </c>
      <c r="G595" s="278">
        <v>42735</v>
      </c>
      <c r="H595" s="277">
        <v>-6</v>
      </c>
      <c r="I595" s="276" t="s">
        <v>409</v>
      </c>
      <c r="J595" s="276" t="s">
        <v>1180</v>
      </c>
      <c r="K595" s="279">
        <v>-15802.38</v>
      </c>
      <c r="L595" s="280" t="s">
        <v>409</v>
      </c>
      <c r="M595" s="362"/>
      <c r="N595" s="265"/>
      <c r="O595" s="265">
        <v>0.41220000000000001</v>
      </c>
      <c r="P595" s="371"/>
      <c r="Q595" s="371"/>
      <c r="R595" s="511"/>
      <c r="S595" s="565">
        <f t="shared" si="24"/>
        <v>0</v>
      </c>
      <c r="T595" s="566">
        <f t="shared" si="25"/>
        <v>-6513.7410359999994</v>
      </c>
      <c r="U595" s="373"/>
    </row>
    <row r="596" spans="1:21" s="374" customFormat="1" ht="45">
      <c r="A596" s="276" t="s">
        <v>406</v>
      </c>
      <c r="B596" s="277">
        <v>355</v>
      </c>
      <c r="C596" s="276" t="s">
        <v>416</v>
      </c>
      <c r="D596" s="276" t="s">
        <v>421</v>
      </c>
      <c r="E596" s="277">
        <v>3550009</v>
      </c>
      <c r="F596" s="277">
        <v>14922</v>
      </c>
      <c r="G596" s="278">
        <v>42735</v>
      </c>
      <c r="H596" s="277">
        <v>-3</v>
      </c>
      <c r="I596" s="276" t="s">
        <v>788</v>
      </c>
      <c r="J596" s="276" t="s">
        <v>1181</v>
      </c>
      <c r="K596" s="279">
        <v>-7266.51</v>
      </c>
      <c r="L596" s="280" t="s">
        <v>409</v>
      </c>
      <c r="M596" s="362"/>
      <c r="N596" s="265"/>
      <c r="O596" s="265">
        <v>0.41220000000000001</v>
      </c>
      <c r="P596" s="371"/>
      <c r="Q596" s="371"/>
      <c r="R596" s="511"/>
      <c r="S596" s="565">
        <f t="shared" si="24"/>
        <v>0</v>
      </c>
      <c r="T596" s="566">
        <f t="shared" si="25"/>
        <v>-2995.2554220000002</v>
      </c>
      <c r="U596" s="373"/>
    </row>
    <row r="597" spans="1:21" s="374" customFormat="1" ht="45">
      <c r="A597" s="276" t="s">
        <v>406</v>
      </c>
      <c r="B597" s="277">
        <v>355</v>
      </c>
      <c r="C597" s="276" t="s">
        <v>416</v>
      </c>
      <c r="D597" s="276" t="s">
        <v>420</v>
      </c>
      <c r="E597" s="277">
        <v>3550008</v>
      </c>
      <c r="F597" s="277">
        <v>14921</v>
      </c>
      <c r="G597" s="278">
        <v>42735</v>
      </c>
      <c r="H597" s="277">
        <v>-3</v>
      </c>
      <c r="I597" s="276" t="s">
        <v>457</v>
      </c>
      <c r="J597" s="276" t="s">
        <v>1182</v>
      </c>
      <c r="K597" s="279">
        <v>-5910.9</v>
      </c>
      <c r="L597" s="280" t="s">
        <v>409</v>
      </c>
      <c r="M597" s="362"/>
      <c r="N597" s="265"/>
      <c r="O597" s="265">
        <v>0.41220000000000001</v>
      </c>
      <c r="P597" s="371"/>
      <c r="Q597" s="371"/>
      <c r="R597" s="511"/>
      <c r="S597" s="565">
        <f t="shared" si="24"/>
        <v>0</v>
      </c>
      <c r="T597" s="566">
        <f t="shared" si="25"/>
        <v>-2436.47298</v>
      </c>
      <c r="U597" s="373"/>
    </row>
    <row r="598" spans="1:21" s="374" customFormat="1" ht="45">
      <c r="A598" s="276" t="s">
        <v>406</v>
      </c>
      <c r="B598" s="277">
        <v>355</v>
      </c>
      <c r="C598" s="276" t="s">
        <v>416</v>
      </c>
      <c r="D598" s="276" t="s">
        <v>418</v>
      </c>
      <c r="E598" s="277">
        <v>3550006</v>
      </c>
      <c r="F598" s="277">
        <v>14920</v>
      </c>
      <c r="G598" s="278">
        <v>42735</v>
      </c>
      <c r="H598" s="277">
        <v>-10</v>
      </c>
      <c r="I598" s="276" t="s">
        <v>453</v>
      </c>
      <c r="J598" s="276" t="s">
        <v>1183</v>
      </c>
      <c r="K598" s="279">
        <v>-5470.3</v>
      </c>
      <c r="L598" s="280" t="s">
        <v>409</v>
      </c>
      <c r="M598" s="362"/>
      <c r="N598" s="265"/>
      <c r="O598" s="265">
        <v>0.41220000000000001</v>
      </c>
      <c r="P598" s="371"/>
      <c r="Q598" s="371"/>
      <c r="R598" s="511"/>
      <c r="S598" s="565">
        <f t="shared" si="24"/>
        <v>0</v>
      </c>
      <c r="T598" s="566">
        <f t="shared" si="25"/>
        <v>-2254.8576600000001</v>
      </c>
      <c r="U598" s="373"/>
    </row>
    <row r="599" spans="1:21" s="374" customFormat="1" ht="45">
      <c r="A599" s="276" t="s">
        <v>406</v>
      </c>
      <c r="B599" s="277">
        <v>355</v>
      </c>
      <c r="C599" s="276" t="s">
        <v>416</v>
      </c>
      <c r="D599" s="276" t="s">
        <v>417</v>
      </c>
      <c r="E599" s="277">
        <v>3550005</v>
      </c>
      <c r="F599" s="277">
        <v>14919</v>
      </c>
      <c r="G599" s="278">
        <v>42735</v>
      </c>
      <c r="H599" s="277">
        <v>-3</v>
      </c>
      <c r="I599" s="276" t="s">
        <v>450</v>
      </c>
      <c r="J599" s="276" t="s">
        <v>1184</v>
      </c>
      <c r="K599" s="279">
        <v>-1112.52</v>
      </c>
      <c r="L599" s="280" t="s">
        <v>409</v>
      </c>
      <c r="M599" s="362"/>
      <c r="N599" s="265"/>
      <c r="O599" s="265">
        <v>0.41220000000000001</v>
      </c>
      <c r="P599" s="371"/>
      <c r="Q599" s="371"/>
      <c r="R599" s="511"/>
      <c r="S599" s="565">
        <f t="shared" si="24"/>
        <v>0</v>
      </c>
      <c r="T599" s="566">
        <f t="shared" si="25"/>
        <v>-458.58074399999998</v>
      </c>
      <c r="U599" s="373"/>
    </row>
    <row r="600" spans="1:21" s="374" customFormat="1" ht="45">
      <c r="A600" s="276" t="s">
        <v>406</v>
      </c>
      <c r="B600" s="277">
        <v>355</v>
      </c>
      <c r="C600" s="276" t="s">
        <v>416</v>
      </c>
      <c r="D600" s="276" t="s">
        <v>437</v>
      </c>
      <c r="E600" s="277">
        <v>3550004</v>
      </c>
      <c r="F600" s="277">
        <v>14918</v>
      </c>
      <c r="G600" s="278">
        <v>42735</v>
      </c>
      <c r="H600" s="277">
        <v>-3</v>
      </c>
      <c r="I600" s="276" t="s">
        <v>447</v>
      </c>
      <c r="J600" s="276" t="s">
        <v>1185</v>
      </c>
      <c r="K600" s="279">
        <v>-787.17</v>
      </c>
      <c r="L600" s="280" t="s">
        <v>409</v>
      </c>
      <c r="M600" s="362"/>
      <c r="N600" s="265"/>
      <c r="O600" s="265">
        <v>0.41220000000000001</v>
      </c>
      <c r="P600" s="371"/>
      <c r="Q600" s="371"/>
      <c r="R600" s="511"/>
      <c r="S600" s="565">
        <f t="shared" si="24"/>
        <v>0</v>
      </c>
      <c r="T600" s="566">
        <f t="shared" si="25"/>
        <v>-324.471474</v>
      </c>
      <c r="U600" s="373"/>
    </row>
    <row r="601" spans="1:21" s="374" customFormat="1" ht="45">
      <c r="A601" s="276" t="s">
        <v>406</v>
      </c>
      <c r="B601" s="277">
        <v>355</v>
      </c>
      <c r="C601" s="276" t="s">
        <v>416</v>
      </c>
      <c r="D601" s="276" t="s">
        <v>466</v>
      </c>
      <c r="E601" s="277">
        <v>3550002</v>
      </c>
      <c r="F601" s="277">
        <v>14917</v>
      </c>
      <c r="G601" s="278">
        <v>42735</v>
      </c>
      <c r="H601" s="277">
        <v>-1</v>
      </c>
      <c r="I601" s="276" t="s">
        <v>1186</v>
      </c>
      <c r="J601" s="276" t="s">
        <v>1187</v>
      </c>
      <c r="K601" s="279">
        <v>-209.52</v>
      </c>
      <c r="L601" s="280" t="s">
        <v>409</v>
      </c>
      <c r="M601" s="362"/>
      <c r="N601" s="265"/>
      <c r="O601" s="265">
        <v>0.41220000000000001</v>
      </c>
      <c r="P601" s="371"/>
      <c r="Q601" s="371"/>
      <c r="R601" s="511"/>
      <c r="S601" s="565">
        <f t="shared" si="24"/>
        <v>0</v>
      </c>
      <c r="T601" s="566">
        <f t="shared" si="25"/>
        <v>-86.36414400000001</v>
      </c>
      <c r="U601" s="373"/>
    </row>
    <row r="602" spans="1:21" s="374" customFormat="1" ht="60">
      <c r="A602" s="276" t="s">
        <v>406</v>
      </c>
      <c r="B602" s="277">
        <v>355</v>
      </c>
      <c r="C602" s="276" t="s">
        <v>416</v>
      </c>
      <c r="D602" s="276" t="s">
        <v>419</v>
      </c>
      <c r="E602" s="277">
        <v>3550007</v>
      </c>
      <c r="F602" s="277">
        <v>14916</v>
      </c>
      <c r="G602" s="278">
        <v>42735</v>
      </c>
      <c r="H602" s="277">
        <v>1</v>
      </c>
      <c r="I602" s="276" t="s">
        <v>409</v>
      </c>
      <c r="J602" s="276" t="s">
        <v>1188</v>
      </c>
      <c r="K602" s="279">
        <v>67973.789999999994</v>
      </c>
      <c r="L602" s="280" t="s">
        <v>1167</v>
      </c>
      <c r="M602" s="362" t="s">
        <v>876</v>
      </c>
      <c r="N602" s="265"/>
      <c r="O602" s="265"/>
      <c r="P602" s="371"/>
      <c r="Q602" s="371"/>
      <c r="R602" s="511"/>
      <c r="S602" s="565">
        <f t="shared" si="24"/>
        <v>0</v>
      </c>
      <c r="T602" s="566">
        <f t="shared" si="25"/>
        <v>0</v>
      </c>
      <c r="U602" s="373"/>
    </row>
    <row r="603" spans="1:21" s="374" customFormat="1" ht="30">
      <c r="A603" s="276" t="s">
        <v>406</v>
      </c>
      <c r="B603" s="277">
        <v>355</v>
      </c>
      <c r="C603" s="276" t="s">
        <v>416</v>
      </c>
      <c r="D603" s="276" t="s">
        <v>466</v>
      </c>
      <c r="E603" s="277">
        <v>3550002</v>
      </c>
      <c r="F603" s="277">
        <v>14915</v>
      </c>
      <c r="G603" s="278">
        <v>42735</v>
      </c>
      <c r="H603" s="277">
        <v>1</v>
      </c>
      <c r="I603" s="276" t="s">
        <v>409</v>
      </c>
      <c r="J603" s="276" t="s">
        <v>1189</v>
      </c>
      <c r="K603" s="279">
        <v>6101.53</v>
      </c>
      <c r="L603" s="280" t="s">
        <v>1170</v>
      </c>
      <c r="M603" s="362" t="s">
        <v>876</v>
      </c>
      <c r="N603" s="265"/>
      <c r="O603" s="265"/>
      <c r="P603" s="371"/>
      <c r="Q603" s="371"/>
      <c r="R603" s="511"/>
      <c r="S603" s="565">
        <f t="shared" si="24"/>
        <v>0</v>
      </c>
      <c r="T603" s="566">
        <f t="shared" si="25"/>
        <v>0</v>
      </c>
      <c r="U603" s="373"/>
    </row>
    <row r="604" spans="1:21" s="374" customFormat="1" ht="45">
      <c r="A604" s="276" t="s">
        <v>406</v>
      </c>
      <c r="B604" s="277">
        <v>355</v>
      </c>
      <c r="C604" s="276" t="s">
        <v>416</v>
      </c>
      <c r="D604" s="276" t="s">
        <v>417</v>
      </c>
      <c r="E604" s="277">
        <v>3550005</v>
      </c>
      <c r="F604" s="277">
        <v>14914</v>
      </c>
      <c r="G604" s="278">
        <v>42735</v>
      </c>
      <c r="H604" s="277">
        <v>-1</v>
      </c>
      <c r="I604" s="276" t="s">
        <v>450</v>
      </c>
      <c r="J604" s="276" t="s">
        <v>1190</v>
      </c>
      <c r="K604" s="279">
        <v>-370.84</v>
      </c>
      <c r="L604" s="280" t="s">
        <v>409</v>
      </c>
      <c r="M604" s="362" t="s">
        <v>876</v>
      </c>
      <c r="N604" s="265"/>
      <c r="O604" s="265"/>
      <c r="P604" s="371"/>
      <c r="Q604" s="371"/>
      <c r="R604" s="511"/>
      <c r="S604" s="565">
        <f t="shared" si="24"/>
        <v>0</v>
      </c>
      <c r="T604" s="566">
        <f t="shared" si="25"/>
        <v>0</v>
      </c>
      <c r="U604" s="373"/>
    </row>
    <row r="605" spans="1:21" s="374" customFormat="1" ht="45">
      <c r="A605" s="276" t="s">
        <v>406</v>
      </c>
      <c r="B605" s="277">
        <v>355</v>
      </c>
      <c r="C605" s="276" t="s">
        <v>416</v>
      </c>
      <c r="D605" s="276" t="s">
        <v>417</v>
      </c>
      <c r="E605" s="277">
        <v>3550005</v>
      </c>
      <c r="F605" s="277">
        <v>14913</v>
      </c>
      <c r="G605" s="278">
        <v>42735</v>
      </c>
      <c r="H605" s="277">
        <v>1</v>
      </c>
      <c r="I605" s="276" t="s">
        <v>450</v>
      </c>
      <c r="J605" s="276" t="s">
        <v>1191</v>
      </c>
      <c r="K605" s="279">
        <v>6549.22</v>
      </c>
      <c r="L605" s="280" t="s">
        <v>1192</v>
      </c>
      <c r="M605" s="362" t="s">
        <v>876</v>
      </c>
      <c r="N605" s="265"/>
      <c r="O605" s="265"/>
      <c r="P605" s="371"/>
      <c r="Q605" s="371"/>
      <c r="R605" s="511"/>
      <c r="S605" s="565">
        <f t="shared" si="24"/>
        <v>0</v>
      </c>
      <c r="T605" s="566">
        <f t="shared" si="25"/>
        <v>0</v>
      </c>
      <c r="U605" s="373"/>
    </row>
    <row r="606" spans="1:21" s="374" customFormat="1" ht="45">
      <c r="A606" s="276" t="s">
        <v>406</v>
      </c>
      <c r="B606" s="277">
        <v>355</v>
      </c>
      <c r="C606" s="276" t="s">
        <v>416</v>
      </c>
      <c r="D606" s="276" t="s">
        <v>419</v>
      </c>
      <c r="E606" s="277">
        <v>3550007</v>
      </c>
      <c r="F606" s="277">
        <v>14912</v>
      </c>
      <c r="G606" s="278">
        <v>42735</v>
      </c>
      <c r="H606" s="277">
        <v>-1</v>
      </c>
      <c r="I606" s="276" t="s">
        <v>409</v>
      </c>
      <c r="J606" s="276" t="s">
        <v>1193</v>
      </c>
      <c r="K606" s="279">
        <v>-1098.48</v>
      </c>
      <c r="L606" s="280" t="s">
        <v>409</v>
      </c>
      <c r="M606" s="362" t="s">
        <v>876</v>
      </c>
      <c r="N606" s="265"/>
      <c r="O606" s="265"/>
      <c r="P606" s="371"/>
      <c r="Q606" s="371"/>
      <c r="R606" s="511"/>
      <c r="S606" s="565">
        <f t="shared" si="24"/>
        <v>0</v>
      </c>
      <c r="T606" s="566">
        <f t="shared" si="25"/>
        <v>0</v>
      </c>
      <c r="U606" s="373"/>
    </row>
    <row r="607" spans="1:21" s="374" customFormat="1" ht="45">
      <c r="A607" s="276" t="s">
        <v>406</v>
      </c>
      <c r="B607" s="277">
        <v>355</v>
      </c>
      <c r="C607" s="276" t="s">
        <v>416</v>
      </c>
      <c r="D607" s="276" t="s">
        <v>418</v>
      </c>
      <c r="E607" s="277">
        <v>3550006</v>
      </c>
      <c r="F607" s="277">
        <v>14911</v>
      </c>
      <c r="G607" s="278">
        <v>42735</v>
      </c>
      <c r="H607" s="277">
        <v>-1</v>
      </c>
      <c r="I607" s="276" t="s">
        <v>409</v>
      </c>
      <c r="J607" s="276" t="s">
        <v>1194</v>
      </c>
      <c r="K607" s="279">
        <v>-547.03</v>
      </c>
      <c r="L607" s="280" t="s">
        <v>409</v>
      </c>
      <c r="M607" s="362" t="s">
        <v>876</v>
      </c>
      <c r="N607" s="265"/>
      <c r="O607" s="265"/>
      <c r="P607" s="371"/>
      <c r="Q607" s="371"/>
      <c r="R607" s="511"/>
      <c r="S607" s="565">
        <f t="shared" si="24"/>
        <v>0</v>
      </c>
      <c r="T607" s="566">
        <f t="shared" si="25"/>
        <v>0</v>
      </c>
      <c r="U607" s="373"/>
    </row>
    <row r="608" spans="1:21" s="374" customFormat="1" ht="60">
      <c r="A608" s="276" t="s">
        <v>406</v>
      </c>
      <c r="B608" s="277">
        <v>355</v>
      </c>
      <c r="C608" s="276" t="s">
        <v>416</v>
      </c>
      <c r="D608" s="276" t="s">
        <v>419</v>
      </c>
      <c r="E608" s="277">
        <v>3550007</v>
      </c>
      <c r="F608" s="277">
        <v>14910</v>
      </c>
      <c r="G608" s="278">
        <v>42735</v>
      </c>
      <c r="H608" s="277">
        <v>1</v>
      </c>
      <c r="I608" s="276" t="s">
        <v>409</v>
      </c>
      <c r="J608" s="276" t="s">
        <v>1195</v>
      </c>
      <c r="K608" s="279">
        <v>16170.77</v>
      </c>
      <c r="L608" s="280" t="s">
        <v>1174</v>
      </c>
      <c r="M608" s="362" t="s">
        <v>876</v>
      </c>
      <c r="N608" s="265"/>
      <c r="O608" s="265"/>
      <c r="P608" s="371"/>
      <c r="Q608" s="371"/>
      <c r="R608" s="511"/>
      <c r="S608" s="565">
        <f t="shared" si="24"/>
        <v>0</v>
      </c>
      <c r="T608" s="566">
        <f t="shared" si="25"/>
        <v>0</v>
      </c>
      <c r="U608" s="373"/>
    </row>
    <row r="609" spans="1:21" s="374" customFormat="1" ht="60">
      <c r="A609" s="276" t="s">
        <v>406</v>
      </c>
      <c r="B609" s="277">
        <v>355</v>
      </c>
      <c r="C609" s="276" t="s">
        <v>416</v>
      </c>
      <c r="D609" s="276" t="s">
        <v>418</v>
      </c>
      <c r="E609" s="277">
        <v>3550006</v>
      </c>
      <c r="F609" s="277">
        <v>14909</v>
      </c>
      <c r="G609" s="278">
        <v>42735</v>
      </c>
      <c r="H609" s="277">
        <v>1</v>
      </c>
      <c r="I609" s="276" t="s">
        <v>409</v>
      </c>
      <c r="J609" s="276" t="s">
        <v>1196</v>
      </c>
      <c r="K609" s="279">
        <v>15619.82</v>
      </c>
      <c r="L609" s="280" t="s">
        <v>1174</v>
      </c>
      <c r="M609" s="362" t="s">
        <v>876</v>
      </c>
      <c r="N609" s="265"/>
      <c r="O609" s="265"/>
      <c r="P609" s="371"/>
      <c r="Q609" s="371"/>
      <c r="R609" s="511"/>
      <c r="S609" s="565">
        <f t="shared" si="24"/>
        <v>0</v>
      </c>
      <c r="T609" s="566">
        <f t="shared" si="25"/>
        <v>0</v>
      </c>
      <c r="U609" s="373"/>
    </row>
    <row r="610" spans="1:21" s="374" customFormat="1" ht="60">
      <c r="A610" s="276" t="s">
        <v>406</v>
      </c>
      <c r="B610" s="277">
        <v>355</v>
      </c>
      <c r="C610" s="276" t="s">
        <v>416</v>
      </c>
      <c r="D610" s="276" t="s">
        <v>419</v>
      </c>
      <c r="E610" s="277">
        <v>3550007</v>
      </c>
      <c r="F610" s="277">
        <v>14908</v>
      </c>
      <c r="G610" s="278">
        <v>42735</v>
      </c>
      <c r="H610" s="277">
        <v>-1</v>
      </c>
      <c r="I610" s="276" t="s">
        <v>409</v>
      </c>
      <c r="J610" s="276" t="s">
        <v>1197</v>
      </c>
      <c r="K610" s="279">
        <v>-1098.48</v>
      </c>
      <c r="L610" s="280" t="s">
        <v>409</v>
      </c>
      <c r="M610" s="362" t="s">
        <v>876</v>
      </c>
      <c r="N610" s="265"/>
      <c r="O610" s="265"/>
      <c r="P610" s="371"/>
      <c r="Q610" s="371"/>
      <c r="R610" s="511"/>
      <c r="S610" s="565">
        <f t="shared" si="24"/>
        <v>0</v>
      </c>
      <c r="T610" s="566">
        <f t="shared" si="25"/>
        <v>0</v>
      </c>
      <c r="U610" s="373"/>
    </row>
    <row r="611" spans="1:21" s="374" customFormat="1" ht="75">
      <c r="A611" s="276" t="s">
        <v>406</v>
      </c>
      <c r="B611" s="277">
        <v>355</v>
      </c>
      <c r="C611" s="276" t="s">
        <v>416</v>
      </c>
      <c r="D611" s="276" t="s">
        <v>419</v>
      </c>
      <c r="E611" s="277">
        <v>3550007</v>
      </c>
      <c r="F611" s="277">
        <v>14907</v>
      </c>
      <c r="G611" s="278">
        <v>42735</v>
      </c>
      <c r="H611" s="277">
        <v>1</v>
      </c>
      <c r="I611" s="276" t="s">
        <v>409</v>
      </c>
      <c r="J611" s="276" t="s">
        <v>1198</v>
      </c>
      <c r="K611" s="279">
        <v>12962.3</v>
      </c>
      <c r="L611" s="280" t="s">
        <v>1177</v>
      </c>
      <c r="M611" s="362" t="s">
        <v>876</v>
      </c>
      <c r="N611" s="265"/>
      <c r="O611" s="265"/>
      <c r="P611" s="371"/>
      <c r="Q611" s="371"/>
      <c r="R611" s="511"/>
      <c r="S611" s="565">
        <f t="shared" si="24"/>
        <v>0</v>
      </c>
      <c r="T611" s="566">
        <f t="shared" si="25"/>
        <v>0</v>
      </c>
      <c r="U611" s="373"/>
    </row>
    <row r="612" spans="1:21" s="374" customFormat="1" ht="60">
      <c r="A612" s="276" t="s">
        <v>406</v>
      </c>
      <c r="B612" s="277">
        <v>353</v>
      </c>
      <c r="C612" s="276" t="s">
        <v>410</v>
      </c>
      <c r="D612" s="276" t="s">
        <v>473</v>
      </c>
      <c r="E612" s="277">
        <v>3530100</v>
      </c>
      <c r="F612" s="277">
        <v>14906</v>
      </c>
      <c r="G612" s="278">
        <v>42735</v>
      </c>
      <c r="H612" s="277">
        <v>1</v>
      </c>
      <c r="I612" s="276" t="s">
        <v>409</v>
      </c>
      <c r="J612" s="276" t="s">
        <v>1199</v>
      </c>
      <c r="K612" s="279">
        <v>1509</v>
      </c>
      <c r="L612" s="280" t="s">
        <v>1200</v>
      </c>
      <c r="M612" s="362"/>
      <c r="N612" s="265"/>
      <c r="O612" s="265">
        <v>0.75</v>
      </c>
      <c r="P612" s="371"/>
      <c r="Q612" s="371"/>
      <c r="R612" s="511"/>
      <c r="S612" s="565">
        <f t="shared" si="24"/>
        <v>0</v>
      </c>
      <c r="T612" s="566">
        <f t="shared" si="25"/>
        <v>1131.75</v>
      </c>
      <c r="U612" s="373"/>
    </row>
    <row r="613" spans="1:21" s="374" customFormat="1" ht="90">
      <c r="A613" s="276" t="s">
        <v>406</v>
      </c>
      <c r="B613" s="277">
        <v>353</v>
      </c>
      <c r="C613" s="276" t="s">
        <v>410</v>
      </c>
      <c r="D613" s="276" t="s">
        <v>473</v>
      </c>
      <c r="E613" s="277">
        <v>3530100</v>
      </c>
      <c r="F613" s="277">
        <v>14905</v>
      </c>
      <c r="G613" s="278">
        <v>42735</v>
      </c>
      <c r="H613" s="277">
        <v>1</v>
      </c>
      <c r="I613" s="276" t="s">
        <v>409</v>
      </c>
      <c r="J613" s="276" t="s">
        <v>705</v>
      </c>
      <c r="K613" s="279">
        <v>47042.400000000001</v>
      </c>
      <c r="L613" s="280" t="s">
        <v>706</v>
      </c>
      <c r="M613" s="362"/>
      <c r="N613" s="265">
        <f>2/7</f>
        <v>0.2857142857142857</v>
      </c>
      <c r="O613" s="265">
        <f>4/7</f>
        <v>0.5714285714285714</v>
      </c>
      <c r="P613" s="371"/>
      <c r="Q613" s="371"/>
      <c r="R613" s="511"/>
      <c r="S613" s="565">
        <f t="shared" si="24"/>
        <v>13440.685714285713</v>
      </c>
      <c r="T613" s="566">
        <f t="shared" si="25"/>
        <v>26881.371428571427</v>
      </c>
      <c r="U613" s="373"/>
    </row>
    <row r="614" spans="1:21" s="374" customFormat="1" ht="60">
      <c r="A614" s="276" t="s">
        <v>406</v>
      </c>
      <c r="B614" s="277">
        <v>353</v>
      </c>
      <c r="C614" s="276" t="s">
        <v>410</v>
      </c>
      <c r="D614" s="276" t="s">
        <v>473</v>
      </c>
      <c r="E614" s="277">
        <v>3530100</v>
      </c>
      <c r="F614" s="277">
        <v>14904</v>
      </c>
      <c r="G614" s="278">
        <v>42735</v>
      </c>
      <c r="H614" s="277">
        <v>1</v>
      </c>
      <c r="I614" s="276" t="s">
        <v>409</v>
      </c>
      <c r="J614" s="276" t="s">
        <v>1201</v>
      </c>
      <c r="K614" s="279">
        <v>262.16000000000003</v>
      </c>
      <c r="L614" s="280" t="s">
        <v>1202</v>
      </c>
      <c r="M614" s="362"/>
      <c r="N614" s="265"/>
      <c r="O614" s="265">
        <v>1</v>
      </c>
      <c r="P614" s="371"/>
      <c r="Q614" s="371"/>
      <c r="R614" s="511"/>
      <c r="S614" s="565">
        <f t="shared" si="24"/>
        <v>0</v>
      </c>
      <c r="T614" s="566">
        <f t="shared" si="25"/>
        <v>262.16000000000003</v>
      </c>
      <c r="U614" s="373"/>
    </row>
    <row r="615" spans="1:21" s="374" customFormat="1" ht="60">
      <c r="A615" s="276" t="s">
        <v>406</v>
      </c>
      <c r="B615" s="277">
        <v>353</v>
      </c>
      <c r="C615" s="276" t="s">
        <v>410</v>
      </c>
      <c r="D615" s="276" t="s">
        <v>473</v>
      </c>
      <c r="E615" s="277">
        <v>3530100</v>
      </c>
      <c r="F615" s="277">
        <v>14903</v>
      </c>
      <c r="G615" s="278">
        <v>42735</v>
      </c>
      <c r="H615" s="277">
        <v>1</v>
      </c>
      <c r="I615" s="276" t="s">
        <v>409</v>
      </c>
      <c r="J615" s="276" t="s">
        <v>1203</v>
      </c>
      <c r="K615" s="279">
        <v>2297.25</v>
      </c>
      <c r="L615" s="280" t="s">
        <v>1204</v>
      </c>
      <c r="M615" s="362"/>
      <c r="N615" s="265"/>
      <c r="O615" s="265">
        <v>1</v>
      </c>
      <c r="P615" s="371"/>
      <c r="Q615" s="371"/>
      <c r="R615" s="511"/>
      <c r="S615" s="565">
        <f t="shared" si="24"/>
        <v>0</v>
      </c>
      <c r="T615" s="566">
        <f t="shared" si="25"/>
        <v>2297.25</v>
      </c>
      <c r="U615" s="373"/>
    </row>
    <row r="616" spans="1:21" s="374" customFormat="1" ht="60">
      <c r="A616" s="276" t="s">
        <v>406</v>
      </c>
      <c r="B616" s="277">
        <v>353</v>
      </c>
      <c r="C616" s="276" t="s">
        <v>410</v>
      </c>
      <c r="D616" s="276" t="s">
        <v>473</v>
      </c>
      <c r="E616" s="277">
        <v>3530100</v>
      </c>
      <c r="F616" s="277">
        <v>14902</v>
      </c>
      <c r="G616" s="278">
        <v>42735</v>
      </c>
      <c r="H616" s="277">
        <v>1</v>
      </c>
      <c r="I616" s="276" t="s">
        <v>409</v>
      </c>
      <c r="J616" s="276" t="s">
        <v>707</v>
      </c>
      <c r="K616" s="279">
        <v>3577</v>
      </c>
      <c r="L616" s="280" t="s">
        <v>708</v>
      </c>
      <c r="M616" s="362"/>
      <c r="N616" s="265">
        <f>2/7</f>
        <v>0.2857142857142857</v>
      </c>
      <c r="O616" s="265">
        <f>4/7</f>
        <v>0.5714285714285714</v>
      </c>
      <c r="P616" s="371"/>
      <c r="Q616" s="371"/>
      <c r="R616" s="511"/>
      <c r="S616" s="565">
        <f t="shared" si="24"/>
        <v>1022</v>
      </c>
      <c r="T616" s="566">
        <f t="shared" si="25"/>
        <v>2044</v>
      </c>
      <c r="U616" s="373"/>
    </row>
    <row r="617" spans="1:21" s="374" customFormat="1" ht="60">
      <c r="A617" s="276" t="s">
        <v>406</v>
      </c>
      <c r="B617" s="277">
        <v>353</v>
      </c>
      <c r="C617" s="276" t="s">
        <v>410</v>
      </c>
      <c r="D617" s="276" t="s">
        <v>473</v>
      </c>
      <c r="E617" s="277">
        <v>3530100</v>
      </c>
      <c r="F617" s="277">
        <v>14901</v>
      </c>
      <c r="G617" s="278">
        <v>42735</v>
      </c>
      <c r="H617" s="277">
        <v>1</v>
      </c>
      <c r="I617" s="276" t="s">
        <v>409</v>
      </c>
      <c r="J617" s="276" t="s">
        <v>1205</v>
      </c>
      <c r="K617" s="279">
        <v>2077.3200000000002</v>
      </c>
      <c r="L617" s="280" t="s">
        <v>1206</v>
      </c>
      <c r="M617" s="362" t="s">
        <v>876</v>
      </c>
      <c r="N617" s="265"/>
      <c r="O617" s="265"/>
      <c r="P617" s="371"/>
      <c r="Q617" s="371"/>
      <c r="R617" s="511"/>
      <c r="S617" s="565">
        <f t="shared" si="24"/>
        <v>0</v>
      </c>
      <c r="T617" s="566">
        <f t="shared" si="25"/>
        <v>0</v>
      </c>
      <c r="U617" s="373"/>
    </row>
    <row r="618" spans="1:21" s="374" customFormat="1" ht="60">
      <c r="A618" s="276" t="s">
        <v>406</v>
      </c>
      <c r="B618" s="277">
        <v>353</v>
      </c>
      <c r="C618" s="276" t="s">
        <v>410</v>
      </c>
      <c r="D618" s="276" t="s">
        <v>473</v>
      </c>
      <c r="E618" s="277">
        <v>3530100</v>
      </c>
      <c r="F618" s="277">
        <v>14900</v>
      </c>
      <c r="G618" s="278">
        <v>42735</v>
      </c>
      <c r="H618" s="277">
        <v>1</v>
      </c>
      <c r="I618" s="276" t="s">
        <v>409</v>
      </c>
      <c r="J618" s="276" t="s">
        <v>1207</v>
      </c>
      <c r="K618" s="279">
        <v>3539.41</v>
      </c>
      <c r="L618" s="280" t="s">
        <v>1208</v>
      </c>
      <c r="M618" s="362" t="s">
        <v>876</v>
      </c>
      <c r="N618" s="265"/>
      <c r="O618" s="265"/>
      <c r="P618" s="371"/>
      <c r="Q618" s="371"/>
      <c r="R618" s="511"/>
      <c r="S618" s="565">
        <f t="shared" si="24"/>
        <v>0</v>
      </c>
      <c r="T618" s="566">
        <f t="shared" si="25"/>
        <v>0</v>
      </c>
      <c r="U618" s="373"/>
    </row>
    <row r="619" spans="1:21" s="374" customFormat="1" ht="60">
      <c r="A619" s="276" t="s">
        <v>406</v>
      </c>
      <c r="B619" s="277">
        <v>353</v>
      </c>
      <c r="C619" s="276" t="s">
        <v>410</v>
      </c>
      <c r="D619" s="276" t="s">
        <v>473</v>
      </c>
      <c r="E619" s="277">
        <v>3530100</v>
      </c>
      <c r="F619" s="277">
        <v>14899</v>
      </c>
      <c r="G619" s="278">
        <v>42735</v>
      </c>
      <c r="H619" s="277">
        <v>1</v>
      </c>
      <c r="I619" s="276" t="s">
        <v>409</v>
      </c>
      <c r="J619" s="276" t="s">
        <v>1209</v>
      </c>
      <c r="K619" s="279">
        <v>2047.32</v>
      </c>
      <c r="L619" s="280" t="s">
        <v>1210</v>
      </c>
      <c r="M619" s="362"/>
      <c r="N619" s="265"/>
      <c r="O619" s="265">
        <v>1</v>
      </c>
      <c r="P619" s="371"/>
      <c r="Q619" s="371"/>
      <c r="R619" s="511"/>
      <c r="S619" s="565">
        <f t="shared" si="24"/>
        <v>0</v>
      </c>
      <c r="T619" s="566">
        <f t="shared" si="25"/>
        <v>2047.32</v>
      </c>
      <c r="U619" s="373"/>
    </row>
    <row r="620" spans="1:21" s="374" customFormat="1" ht="60">
      <c r="A620" s="276" t="s">
        <v>406</v>
      </c>
      <c r="B620" s="277">
        <v>353</v>
      </c>
      <c r="C620" s="276" t="s">
        <v>410</v>
      </c>
      <c r="D620" s="276" t="s">
        <v>473</v>
      </c>
      <c r="E620" s="277">
        <v>3530100</v>
      </c>
      <c r="F620" s="277">
        <v>14898</v>
      </c>
      <c r="G620" s="278">
        <v>42735</v>
      </c>
      <c r="H620" s="277">
        <v>1</v>
      </c>
      <c r="I620" s="276" t="s">
        <v>409</v>
      </c>
      <c r="J620" s="276" t="s">
        <v>1211</v>
      </c>
      <c r="K620" s="279">
        <v>152.1</v>
      </c>
      <c r="L620" s="280" t="s">
        <v>1212</v>
      </c>
      <c r="M620" s="362"/>
      <c r="N620" s="265"/>
      <c r="O620" s="265">
        <v>1</v>
      </c>
      <c r="P620" s="371"/>
      <c r="Q620" s="371"/>
      <c r="R620" s="511"/>
      <c r="S620" s="565">
        <f t="shared" si="24"/>
        <v>0</v>
      </c>
      <c r="T620" s="566">
        <f t="shared" si="25"/>
        <v>152.1</v>
      </c>
      <c r="U620" s="373"/>
    </row>
    <row r="621" spans="1:21" s="374" customFormat="1" ht="60">
      <c r="A621" s="276" t="s">
        <v>406</v>
      </c>
      <c r="B621" s="277">
        <v>353</v>
      </c>
      <c r="C621" s="276" t="s">
        <v>410</v>
      </c>
      <c r="D621" s="276" t="s">
        <v>473</v>
      </c>
      <c r="E621" s="277">
        <v>3530100</v>
      </c>
      <c r="F621" s="277">
        <v>14897</v>
      </c>
      <c r="G621" s="278">
        <v>42735</v>
      </c>
      <c r="H621" s="277">
        <v>1</v>
      </c>
      <c r="I621" s="276" t="s">
        <v>409</v>
      </c>
      <c r="J621" s="276" t="s">
        <v>1213</v>
      </c>
      <c r="K621" s="279">
        <v>155.1</v>
      </c>
      <c r="L621" s="280" t="s">
        <v>1214</v>
      </c>
      <c r="M621" s="362"/>
      <c r="N621" s="265"/>
      <c r="O621" s="265">
        <f>2/3</f>
        <v>0.66666666666666663</v>
      </c>
      <c r="P621" s="371"/>
      <c r="Q621" s="371"/>
      <c r="R621" s="511"/>
      <c r="S621" s="565">
        <f t="shared" si="24"/>
        <v>0</v>
      </c>
      <c r="T621" s="566">
        <f t="shared" si="25"/>
        <v>103.39999999999999</v>
      </c>
      <c r="U621" s="373"/>
    </row>
    <row r="622" spans="1:21" s="374" customFormat="1" ht="60">
      <c r="A622" s="276" t="s">
        <v>406</v>
      </c>
      <c r="B622" s="277">
        <v>353</v>
      </c>
      <c r="C622" s="276" t="s">
        <v>410</v>
      </c>
      <c r="D622" s="276" t="s">
        <v>473</v>
      </c>
      <c r="E622" s="277">
        <v>3530100</v>
      </c>
      <c r="F622" s="277">
        <v>14896</v>
      </c>
      <c r="G622" s="278">
        <v>42735</v>
      </c>
      <c r="H622" s="277">
        <v>1</v>
      </c>
      <c r="I622" s="276" t="s">
        <v>409</v>
      </c>
      <c r="J622" s="276" t="s">
        <v>1215</v>
      </c>
      <c r="K622" s="279">
        <v>6969.64</v>
      </c>
      <c r="L622" s="280" t="s">
        <v>1216</v>
      </c>
      <c r="M622" s="362"/>
      <c r="N622" s="265"/>
      <c r="O622" s="265">
        <v>1</v>
      </c>
      <c r="P622" s="371"/>
      <c r="Q622" s="371"/>
      <c r="R622" s="511"/>
      <c r="S622" s="565">
        <f t="shared" si="24"/>
        <v>0</v>
      </c>
      <c r="T622" s="566">
        <f t="shared" si="25"/>
        <v>6969.64</v>
      </c>
      <c r="U622" s="373"/>
    </row>
    <row r="623" spans="1:21" s="374" customFormat="1" ht="60">
      <c r="A623" s="276" t="s">
        <v>406</v>
      </c>
      <c r="B623" s="277">
        <v>353</v>
      </c>
      <c r="C623" s="276" t="s">
        <v>410</v>
      </c>
      <c r="D623" s="276" t="s">
        <v>473</v>
      </c>
      <c r="E623" s="277">
        <v>3530100</v>
      </c>
      <c r="F623" s="277">
        <v>14895</v>
      </c>
      <c r="G623" s="278">
        <v>42735</v>
      </c>
      <c r="H623" s="277">
        <v>1</v>
      </c>
      <c r="I623" s="276" t="s">
        <v>409</v>
      </c>
      <c r="J623" s="276" t="s">
        <v>1217</v>
      </c>
      <c r="K623" s="279">
        <v>2451.2399999999998</v>
      </c>
      <c r="L623" s="280" t="s">
        <v>1218</v>
      </c>
      <c r="M623" s="362"/>
      <c r="N623" s="265"/>
      <c r="O623" s="265">
        <v>1</v>
      </c>
      <c r="P623" s="371"/>
      <c r="Q623" s="371"/>
      <c r="R623" s="511"/>
      <c r="S623" s="565">
        <f t="shared" si="24"/>
        <v>0</v>
      </c>
      <c r="T623" s="566">
        <f t="shared" si="25"/>
        <v>2451.2399999999998</v>
      </c>
      <c r="U623" s="373"/>
    </row>
    <row r="624" spans="1:21" s="374" customFormat="1" ht="60">
      <c r="A624" s="276" t="s">
        <v>406</v>
      </c>
      <c r="B624" s="277">
        <v>353</v>
      </c>
      <c r="C624" s="276" t="s">
        <v>410</v>
      </c>
      <c r="D624" s="276" t="s">
        <v>473</v>
      </c>
      <c r="E624" s="277">
        <v>3530100</v>
      </c>
      <c r="F624" s="277">
        <v>14894</v>
      </c>
      <c r="G624" s="278">
        <v>42735</v>
      </c>
      <c r="H624" s="277">
        <v>1</v>
      </c>
      <c r="I624" s="276" t="s">
        <v>409</v>
      </c>
      <c r="J624" s="276" t="s">
        <v>1219</v>
      </c>
      <c r="K624" s="279">
        <v>4580.84</v>
      </c>
      <c r="L624" s="280" t="s">
        <v>1220</v>
      </c>
      <c r="M624" s="362"/>
      <c r="N624" s="265"/>
      <c r="O624" s="265">
        <v>1</v>
      </c>
      <c r="P624" s="371"/>
      <c r="Q624" s="371"/>
      <c r="R624" s="511"/>
      <c r="S624" s="565">
        <f t="shared" si="24"/>
        <v>0</v>
      </c>
      <c r="T624" s="566">
        <f t="shared" si="25"/>
        <v>4580.84</v>
      </c>
      <c r="U624" s="373"/>
    </row>
    <row r="625" spans="1:21" s="374" customFormat="1" ht="60">
      <c r="A625" s="276" t="s">
        <v>406</v>
      </c>
      <c r="B625" s="277">
        <v>353</v>
      </c>
      <c r="C625" s="276" t="s">
        <v>410</v>
      </c>
      <c r="D625" s="276" t="s">
        <v>473</v>
      </c>
      <c r="E625" s="277">
        <v>3530100</v>
      </c>
      <c r="F625" s="277">
        <v>14893</v>
      </c>
      <c r="G625" s="278">
        <v>42735</v>
      </c>
      <c r="H625" s="277">
        <v>1</v>
      </c>
      <c r="I625" s="276" t="s">
        <v>409</v>
      </c>
      <c r="J625" s="276" t="s">
        <v>1221</v>
      </c>
      <c r="K625" s="279">
        <v>251.96</v>
      </c>
      <c r="L625" s="280" t="s">
        <v>1222</v>
      </c>
      <c r="M625" s="362" t="s">
        <v>876</v>
      </c>
      <c r="N625" s="265"/>
      <c r="O625" s="265"/>
      <c r="P625" s="371"/>
      <c r="Q625" s="371"/>
      <c r="R625" s="511"/>
      <c r="S625" s="565">
        <f t="shared" si="24"/>
        <v>0</v>
      </c>
      <c r="T625" s="566">
        <f t="shared" si="25"/>
        <v>0</v>
      </c>
      <c r="U625" s="373"/>
    </row>
    <row r="626" spans="1:21" s="374" customFormat="1" ht="60">
      <c r="A626" s="276" t="s">
        <v>406</v>
      </c>
      <c r="B626" s="277">
        <v>353</v>
      </c>
      <c r="C626" s="276" t="s">
        <v>410</v>
      </c>
      <c r="D626" s="276" t="s">
        <v>473</v>
      </c>
      <c r="E626" s="277">
        <v>3530100</v>
      </c>
      <c r="F626" s="277">
        <v>14892</v>
      </c>
      <c r="G626" s="278">
        <v>42735</v>
      </c>
      <c r="H626" s="277">
        <v>1</v>
      </c>
      <c r="I626" s="276" t="s">
        <v>409</v>
      </c>
      <c r="J626" s="276" t="s">
        <v>1223</v>
      </c>
      <c r="K626" s="279">
        <v>723.38</v>
      </c>
      <c r="L626" s="280" t="s">
        <v>1224</v>
      </c>
      <c r="M626" s="362" t="s">
        <v>876</v>
      </c>
      <c r="N626" s="265"/>
      <c r="O626" s="265"/>
      <c r="P626" s="371"/>
      <c r="Q626" s="371"/>
      <c r="R626" s="511"/>
      <c r="S626" s="565">
        <f t="shared" si="24"/>
        <v>0</v>
      </c>
      <c r="T626" s="566">
        <f t="shared" si="25"/>
        <v>0</v>
      </c>
      <c r="U626" s="373"/>
    </row>
    <row r="627" spans="1:21" s="374" customFormat="1" ht="60">
      <c r="A627" s="276" t="s">
        <v>406</v>
      </c>
      <c r="B627" s="277">
        <v>353</v>
      </c>
      <c r="C627" s="276" t="s">
        <v>410</v>
      </c>
      <c r="D627" s="276" t="s">
        <v>473</v>
      </c>
      <c r="E627" s="277">
        <v>3530100</v>
      </c>
      <c r="F627" s="277">
        <v>14891</v>
      </c>
      <c r="G627" s="278">
        <v>42735</v>
      </c>
      <c r="H627" s="277">
        <v>1</v>
      </c>
      <c r="I627" s="276" t="s">
        <v>409</v>
      </c>
      <c r="J627" s="276" t="s">
        <v>1225</v>
      </c>
      <c r="K627" s="279">
        <v>116.66</v>
      </c>
      <c r="L627" s="280" t="s">
        <v>1226</v>
      </c>
      <c r="M627" s="362" t="s">
        <v>876</v>
      </c>
      <c r="N627" s="265"/>
      <c r="O627" s="265"/>
      <c r="P627" s="371"/>
      <c r="Q627" s="371"/>
      <c r="R627" s="511"/>
      <c r="S627" s="565">
        <f t="shared" ref="S627:S690" si="26">N627*K627</f>
        <v>0</v>
      </c>
      <c r="T627" s="566">
        <f t="shared" ref="T627:T690" si="27">K627*O627</f>
        <v>0</v>
      </c>
      <c r="U627" s="373"/>
    </row>
    <row r="628" spans="1:21" s="374" customFormat="1" ht="60">
      <c r="A628" s="276" t="s">
        <v>406</v>
      </c>
      <c r="B628" s="277">
        <v>353</v>
      </c>
      <c r="C628" s="276" t="s">
        <v>410</v>
      </c>
      <c r="D628" s="276" t="s">
        <v>473</v>
      </c>
      <c r="E628" s="277">
        <v>3530100</v>
      </c>
      <c r="F628" s="277">
        <v>14890</v>
      </c>
      <c r="G628" s="278">
        <v>42735</v>
      </c>
      <c r="H628" s="277">
        <v>1</v>
      </c>
      <c r="I628" s="276" t="s">
        <v>409</v>
      </c>
      <c r="J628" s="276" t="s">
        <v>1227</v>
      </c>
      <c r="K628" s="279">
        <v>202.68</v>
      </c>
      <c r="L628" s="280" t="s">
        <v>1228</v>
      </c>
      <c r="M628" s="362" t="s">
        <v>876</v>
      </c>
      <c r="N628" s="265"/>
      <c r="O628" s="265"/>
      <c r="P628" s="371"/>
      <c r="Q628" s="371"/>
      <c r="R628" s="511"/>
      <c r="S628" s="565">
        <f t="shared" si="26"/>
        <v>0</v>
      </c>
      <c r="T628" s="566">
        <f t="shared" si="27"/>
        <v>0</v>
      </c>
      <c r="U628" s="373"/>
    </row>
    <row r="629" spans="1:21" s="374" customFormat="1" ht="60">
      <c r="A629" s="276" t="s">
        <v>406</v>
      </c>
      <c r="B629" s="277">
        <v>353</v>
      </c>
      <c r="C629" s="276" t="s">
        <v>410</v>
      </c>
      <c r="D629" s="276" t="s">
        <v>473</v>
      </c>
      <c r="E629" s="277">
        <v>3530100</v>
      </c>
      <c r="F629" s="277">
        <v>14889</v>
      </c>
      <c r="G629" s="278">
        <v>42735</v>
      </c>
      <c r="H629" s="277">
        <v>1</v>
      </c>
      <c r="I629" s="276" t="s">
        <v>409</v>
      </c>
      <c r="J629" s="276" t="s">
        <v>1229</v>
      </c>
      <c r="K629" s="279">
        <v>116.66</v>
      </c>
      <c r="L629" s="280" t="s">
        <v>1230</v>
      </c>
      <c r="M629" s="362" t="s">
        <v>876</v>
      </c>
      <c r="N629" s="265"/>
      <c r="O629" s="265"/>
      <c r="P629" s="371"/>
      <c r="Q629" s="371"/>
      <c r="R629" s="511"/>
      <c r="S629" s="565">
        <f t="shared" si="26"/>
        <v>0</v>
      </c>
      <c r="T629" s="566">
        <f t="shared" si="27"/>
        <v>0</v>
      </c>
      <c r="U629" s="373"/>
    </row>
    <row r="630" spans="1:21" s="374" customFormat="1" ht="60">
      <c r="A630" s="276" t="s">
        <v>406</v>
      </c>
      <c r="B630" s="277">
        <v>353</v>
      </c>
      <c r="C630" s="276" t="s">
        <v>410</v>
      </c>
      <c r="D630" s="276" t="s">
        <v>473</v>
      </c>
      <c r="E630" s="277">
        <v>3530100</v>
      </c>
      <c r="F630" s="277">
        <v>14888</v>
      </c>
      <c r="G630" s="278">
        <v>42735</v>
      </c>
      <c r="H630" s="277">
        <v>1</v>
      </c>
      <c r="I630" s="276" t="s">
        <v>409</v>
      </c>
      <c r="J630" s="276" t="s">
        <v>1231</v>
      </c>
      <c r="K630" s="279">
        <v>379.85</v>
      </c>
      <c r="L630" s="280" t="s">
        <v>1232</v>
      </c>
      <c r="M630" s="362" t="s">
        <v>876</v>
      </c>
      <c r="N630" s="265"/>
      <c r="O630" s="265"/>
      <c r="P630" s="371"/>
      <c r="Q630" s="371"/>
      <c r="R630" s="511"/>
      <c r="S630" s="565">
        <f t="shared" si="26"/>
        <v>0</v>
      </c>
      <c r="T630" s="566">
        <f t="shared" si="27"/>
        <v>0</v>
      </c>
      <c r="U630" s="373"/>
    </row>
    <row r="631" spans="1:21" s="374" customFormat="1" ht="60">
      <c r="A631" s="276" t="s">
        <v>406</v>
      </c>
      <c r="B631" s="277">
        <v>353</v>
      </c>
      <c r="C631" s="276" t="s">
        <v>410</v>
      </c>
      <c r="D631" s="276" t="s">
        <v>473</v>
      </c>
      <c r="E631" s="277">
        <v>3530100</v>
      </c>
      <c r="F631" s="277">
        <v>14887</v>
      </c>
      <c r="G631" s="278">
        <v>42735</v>
      </c>
      <c r="H631" s="277">
        <v>1</v>
      </c>
      <c r="I631" s="276" t="s">
        <v>409</v>
      </c>
      <c r="J631" s="276" t="s">
        <v>1233</v>
      </c>
      <c r="K631" s="279">
        <v>116.66</v>
      </c>
      <c r="L631" s="280" t="s">
        <v>1234</v>
      </c>
      <c r="M631" s="362" t="s">
        <v>876</v>
      </c>
      <c r="N631" s="265"/>
      <c r="O631" s="265"/>
      <c r="P631" s="371"/>
      <c r="Q631" s="371"/>
      <c r="R631" s="511"/>
      <c r="S631" s="565">
        <f t="shared" si="26"/>
        <v>0</v>
      </c>
      <c r="T631" s="566">
        <f t="shared" si="27"/>
        <v>0</v>
      </c>
      <c r="U631" s="373"/>
    </row>
    <row r="632" spans="1:21" s="374" customFormat="1" ht="60">
      <c r="A632" s="276" t="s">
        <v>406</v>
      </c>
      <c r="B632" s="277">
        <v>353</v>
      </c>
      <c r="C632" s="276" t="s">
        <v>410</v>
      </c>
      <c r="D632" s="276" t="s">
        <v>473</v>
      </c>
      <c r="E632" s="277">
        <v>3530100</v>
      </c>
      <c r="F632" s="277">
        <v>14886</v>
      </c>
      <c r="G632" s="278">
        <v>42735</v>
      </c>
      <c r="H632" s="277">
        <v>1</v>
      </c>
      <c r="I632" s="276" t="s">
        <v>409</v>
      </c>
      <c r="J632" s="276" t="s">
        <v>1235</v>
      </c>
      <c r="K632" s="279">
        <v>1687</v>
      </c>
      <c r="L632" s="280" t="s">
        <v>1236</v>
      </c>
      <c r="M632" s="362" t="s">
        <v>876</v>
      </c>
      <c r="N632" s="265"/>
      <c r="O632" s="265"/>
      <c r="P632" s="371"/>
      <c r="Q632" s="371"/>
      <c r="R632" s="511"/>
      <c r="S632" s="565">
        <f t="shared" si="26"/>
        <v>0</v>
      </c>
      <c r="T632" s="566">
        <f t="shared" si="27"/>
        <v>0</v>
      </c>
      <c r="U632" s="373"/>
    </row>
    <row r="633" spans="1:21" s="374" customFormat="1" ht="60">
      <c r="A633" s="276" t="s">
        <v>406</v>
      </c>
      <c r="B633" s="277">
        <v>353</v>
      </c>
      <c r="C633" s="276" t="s">
        <v>410</v>
      </c>
      <c r="D633" s="276" t="s">
        <v>473</v>
      </c>
      <c r="E633" s="277">
        <v>3530100</v>
      </c>
      <c r="F633" s="277">
        <v>14885</v>
      </c>
      <c r="G633" s="278">
        <v>42735</v>
      </c>
      <c r="H633" s="277">
        <v>1</v>
      </c>
      <c r="I633" s="276" t="s">
        <v>409</v>
      </c>
      <c r="J633" s="276" t="s">
        <v>1237</v>
      </c>
      <c r="K633" s="279">
        <v>1356.54</v>
      </c>
      <c r="L633" s="280" t="s">
        <v>1238</v>
      </c>
      <c r="M633" s="362"/>
      <c r="N633" s="265"/>
      <c r="O633" s="265">
        <v>1</v>
      </c>
      <c r="P633" s="371"/>
      <c r="Q633" s="371"/>
      <c r="R633" s="511"/>
      <c r="S633" s="565">
        <f t="shared" si="26"/>
        <v>0</v>
      </c>
      <c r="T633" s="566">
        <f t="shared" si="27"/>
        <v>1356.54</v>
      </c>
      <c r="U633" s="373"/>
    </row>
    <row r="634" spans="1:21" s="374" customFormat="1" ht="60">
      <c r="A634" s="276" t="s">
        <v>406</v>
      </c>
      <c r="B634" s="277">
        <v>353</v>
      </c>
      <c r="C634" s="276" t="s">
        <v>410</v>
      </c>
      <c r="D634" s="276" t="s">
        <v>473</v>
      </c>
      <c r="E634" s="277">
        <v>3530100</v>
      </c>
      <c r="F634" s="277">
        <v>14884</v>
      </c>
      <c r="G634" s="278">
        <v>42735</v>
      </c>
      <c r="H634" s="277">
        <v>1</v>
      </c>
      <c r="I634" s="276" t="s">
        <v>409</v>
      </c>
      <c r="J634" s="276" t="s">
        <v>1239</v>
      </c>
      <c r="K634" s="279">
        <v>395.99</v>
      </c>
      <c r="L634" s="280" t="s">
        <v>1240</v>
      </c>
      <c r="M634" s="362" t="s">
        <v>876</v>
      </c>
      <c r="N634" s="265"/>
      <c r="O634" s="265"/>
      <c r="P634" s="371"/>
      <c r="Q634" s="371"/>
      <c r="R634" s="511"/>
      <c r="S634" s="565">
        <f t="shared" si="26"/>
        <v>0</v>
      </c>
      <c r="T634" s="566">
        <f t="shared" si="27"/>
        <v>0</v>
      </c>
      <c r="U634" s="373"/>
    </row>
    <row r="635" spans="1:21" s="374" customFormat="1" ht="60">
      <c r="A635" s="276" t="s">
        <v>406</v>
      </c>
      <c r="B635" s="277">
        <v>353</v>
      </c>
      <c r="C635" s="276" t="s">
        <v>410</v>
      </c>
      <c r="D635" s="276" t="s">
        <v>473</v>
      </c>
      <c r="E635" s="277">
        <v>3530100</v>
      </c>
      <c r="F635" s="277">
        <v>14883</v>
      </c>
      <c r="G635" s="278">
        <v>42735</v>
      </c>
      <c r="H635" s="277">
        <v>1</v>
      </c>
      <c r="I635" s="276" t="s">
        <v>409</v>
      </c>
      <c r="J635" s="276" t="s">
        <v>1241</v>
      </c>
      <c r="K635" s="279">
        <v>116.66</v>
      </c>
      <c r="L635" s="280" t="s">
        <v>1242</v>
      </c>
      <c r="M635" s="362" t="s">
        <v>876</v>
      </c>
      <c r="N635" s="265"/>
      <c r="O635" s="265"/>
      <c r="P635" s="371"/>
      <c r="Q635" s="371"/>
      <c r="R635" s="511"/>
      <c r="S635" s="565">
        <f t="shared" si="26"/>
        <v>0</v>
      </c>
      <c r="T635" s="566">
        <f t="shared" si="27"/>
        <v>0</v>
      </c>
      <c r="U635" s="373"/>
    </row>
    <row r="636" spans="1:21" s="374" customFormat="1" ht="60">
      <c r="A636" s="276" t="s">
        <v>406</v>
      </c>
      <c r="B636" s="277">
        <v>353</v>
      </c>
      <c r="C636" s="276" t="s">
        <v>410</v>
      </c>
      <c r="D636" s="276" t="s">
        <v>473</v>
      </c>
      <c r="E636" s="277">
        <v>3530100</v>
      </c>
      <c r="F636" s="277">
        <v>14882</v>
      </c>
      <c r="G636" s="278">
        <v>42735</v>
      </c>
      <c r="H636" s="277">
        <v>1</v>
      </c>
      <c r="I636" s="276" t="s">
        <v>409</v>
      </c>
      <c r="J636" s="276" t="s">
        <v>1243</v>
      </c>
      <c r="K636" s="279">
        <v>31890.94</v>
      </c>
      <c r="L636" s="280" t="s">
        <v>1244</v>
      </c>
      <c r="M636" s="362" t="s">
        <v>876</v>
      </c>
      <c r="N636" s="265"/>
      <c r="O636" s="265"/>
      <c r="P636" s="371"/>
      <c r="Q636" s="371"/>
      <c r="R636" s="511"/>
      <c r="S636" s="565">
        <f t="shared" si="26"/>
        <v>0</v>
      </c>
      <c r="T636" s="566">
        <f t="shared" si="27"/>
        <v>0</v>
      </c>
      <c r="U636" s="373"/>
    </row>
    <row r="637" spans="1:21" s="374" customFormat="1" ht="60">
      <c r="A637" s="276" t="s">
        <v>406</v>
      </c>
      <c r="B637" s="277">
        <v>353</v>
      </c>
      <c r="C637" s="276" t="s">
        <v>410</v>
      </c>
      <c r="D637" s="276" t="s">
        <v>473</v>
      </c>
      <c r="E637" s="277">
        <v>3530100</v>
      </c>
      <c r="F637" s="277">
        <v>14881</v>
      </c>
      <c r="G637" s="278">
        <v>42735</v>
      </c>
      <c r="H637" s="277">
        <v>1</v>
      </c>
      <c r="I637" s="276" t="s">
        <v>409</v>
      </c>
      <c r="J637" s="276" t="s">
        <v>1245</v>
      </c>
      <c r="K637" s="279">
        <v>14127.25</v>
      </c>
      <c r="L637" s="280" t="s">
        <v>1246</v>
      </c>
      <c r="M637" s="362"/>
      <c r="N637" s="265"/>
      <c r="O637" s="265">
        <f>3/4</f>
        <v>0.75</v>
      </c>
      <c r="P637" s="371"/>
      <c r="Q637" s="371"/>
      <c r="R637" s="511"/>
      <c r="S637" s="565">
        <f t="shared" si="26"/>
        <v>0</v>
      </c>
      <c r="T637" s="566">
        <f t="shared" si="27"/>
        <v>10595.4375</v>
      </c>
      <c r="U637" s="373"/>
    </row>
    <row r="638" spans="1:21" s="374" customFormat="1" ht="75">
      <c r="A638" s="276" t="s">
        <v>406</v>
      </c>
      <c r="B638" s="277">
        <v>350</v>
      </c>
      <c r="C638" s="276" t="s">
        <v>407</v>
      </c>
      <c r="D638" s="276" t="s">
        <v>721</v>
      </c>
      <c r="E638" s="277">
        <v>3500016</v>
      </c>
      <c r="F638" s="277">
        <v>14880</v>
      </c>
      <c r="G638" s="278">
        <v>42735</v>
      </c>
      <c r="H638" s="277">
        <v>1</v>
      </c>
      <c r="I638" s="276" t="s">
        <v>409</v>
      </c>
      <c r="J638" s="276" t="s">
        <v>1247</v>
      </c>
      <c r="K638" s="279">
        <v>202.5</v>
      </c>
      <c r="L638" s="280" t="s">
        <v>723</v>
      </c>
      <c r="M638" s="362" t="s">
        <v>876</v>
      </c>
      <c r="N638" s="265"/>
      <c r="O638" s="265"/>
      <c r="P638" s="371"/>
      <c r="Q638" s="371"/>
      <c r="R638" s="511"/>
      <c r="S638" s="565">
        <f t="shared" si="26"/>
        <v>0</v>
      </c>
      <c r="T638" s="566">
        <f t="shared" si="27"/>
        <v>0</v>
      </c>
      <c r="U638" s="373"/>
    </row>
    <row r="639" spans="1:21" s="374" customFormat="1" ht="75">
      <c r="A639" s="276" t="s">
        <v>406</v>
      </c>
      <c r="B639" s="277">
        <v>350</v>
      </c>
      <c r="C639" s="276" t="s">
        <v>407</v>
      </c>
      <c r="D639" s="276" t="s">
        <v>721</v>
      </c>
      <c r="E639" s="277">
        <v>3500016</v>
      </c>
      <c r="F639" s="277">
        <v>14879</v>
      </c>
      <c r="G639" s="278">
        <v>42735</v>
      </c>
      <c r="H639" s="277">
        <v>1</v>
      </c>
      <c r="I639" s="276" t="s">
        <v>409</v>
      </c>
      <c r="J639" s="276" t="s">
        <v>1248</v>
      </c>
      <c r="K639" s="279">
        <v>44.25</v>
      </c>
      <c r="L639" s="280" t="s">
        <v>723</v>
      </c>
      <c r="M639" s="362" t="s">
        <v>876</v>
      </c>
      <c r="N639" s="265"/>
      <c r="O639" s="265"/>
      <c r="P639" s="371"/>
      <c r="Q639" s="371"/>
      <c r="R639" s="511"/>
      <c r="S639" s="565">
        <f t="shared" si="26"/>
        <v>0</v>
      </c>
      <c r="T639" s="566">
        <f t="shared" si="27"/>
        <v>0</v>
      </c>
      <c r="U639" s="373"/>
    </row>
    <row r="640" spans="1:21" s="374" customFormat="1" ht="30">
      <c r="A640" s="276" t="s">
        <v>406</v>
      </c>
      <c r="B640" s="277">
        <v>350</v>
      </c>
      <c r="C640" s="276" t="s">
        <v>407</v>
      </c>
      <c r="D640" s="276" t="s">
        <v>1249</v>
      </c>
      <c r="E640" s="277">
        <v>3500019</v>
      </c>
      <c r="F640" s="277">
        <v>14878</v>
      </c>
      <c r="G640" s="278">
        <v>42735</v>
      </c>
      <c r="H640" s="277">
        <v>1</v>
      </c>
      <c r="I640" s="276" t="s">
        <v>409</v>
      </c>
      <c r="J640" s="276" t="s">
        <v>1250</v>
      </c>
      <c r="K640" s="279">
        <v>13231.25</v>
      </c>
      <c r="L640" s="280" t="s">
        <v>1251</v>
      </c>
      <c r="M640" s="362" t="s">
        <v>876</v>
      </c>
      <c r="N640" s="265"/>
      <c r="O640" s="265"/>
      <c r="P640" s="371"/>
      <c r="Q640" s="371"/>
      <c r="R640" s="511"/>
      <c r="S640" s="565">
        <f t="shared" si="26"/>
        <v>0</v>
      </c>
      <c r="T640" s="566">
        <f t="shared" si="27"/>
        <v>0</v>
      </c>
      <c r="U640" s="373"/>
    </row>
    <row r="641" spans="1:21" s="374" customFormat="1" ht="30">
      <c r="A641" s="276" t="s">
        <v>406</v>
      </c>
      <c r="B641" s="277">
        <v>350</v>
      </c>
      <c r="C641" s="276" t="s">
        <v>407</v>
      </c>
      <c r="D641" s="276" t="s">
        <v>1252</v>
      </c>
      <c r="E641" s="277">
        <v>3500018</v>
      </c>
      <c r="F641" s="277">
        <v>14877</v>
      </c>
      <c r="G641" s="278">
        <v>42735</v>
      </c>
      <c r="H641" s="277">
        <v>1</v>
      </c>
      <c r="I641" s="276" t="s">
        <v>409</v>
      </c>
      <c r="J641" s="276" t="s">
        <v>1253</v>
      </c>
      <c r="K641" s="279">
        <v>1000</v>
      </c>
      <c r="L641" s="280" t="s">
        <v>1170</v>
      </c>
      <c r="M641" s="362" t="s">
        <v>876</v>
      </c>
      <c r="N641" s="265"/>
      <c r="O641" s="265"/>
      <c r="P641" s="371"/>
      <c r="Q641" s="371"/>
      <c r="R641" s="511"/>
      <c r="S641" s="565">
        <f t="shared" si="26"/>
        <v>0</v>
      </c>
      <c r="T641" s="566">
        <f t="shared" si="27"/>
        <v>0</v>
      </c>
      <c r="U641" s="373"/>
    </row>
    <row r="642" spans="1:21" s="374" customFormat="1" ht="75">
      <c r="A642" s="276" t="s">
        <v>406</v>
      </c>
      <c r="B642" s="277">
        <v>350</v>
      </c>
      <c r="C642" s="276" t="s">
        <v>407</v>
      </c>
      <c r="D642" s="276" t="s">
        <v>721</v>
      </c>
      <c r="E642" s="277">
        <v>3500016</v>
      </c>
      <c r="F642" s="277">
        <v>14876</v>
      </c>
      <c r="G642" s="278">
        <v>42735</v>
      </c>
      <c r="H642" s="277">
        <v>1</v>
      </c>
      <c r="I642" s="276" t="s">
        <v>409</v>
      </c>
      <c r="J642" s="276" t="s">
        <v>1247</v>
      </c>
      <c r="K642" s="279">
        <v>164.25</v>
      </c>
      <c r="L642" s="280" t="s">
        <v>723</v>
      </c>
      <c r="M642" s="362" t="s">
        <v>876</v>
      </c>
      <c r="N642" s="265"/>
      <c r="O642" s="265"/>
      <c r="P642" s="371"/>
      <c r="Q642" s="371"/>
      <c r="R642" s="511"/>
      <c r="S642" s="565">
        <f t="shared" si="26"/>
        <v>0</v>
      </c>
      <c r="T642" s="566">
        <f t="shared" si="27"/>
        <v>0</v>
      </c>
      <c r="U642" s="373"/>
    </row>
    <row r="643" spans="1:21" s="374" customFormat="1" ht="60">
      <c r="A643" s="276" t="s">
        <v>406</v>
      </c>
      <c r="B643" s="277">
        <v>356</v>
      </c>
      <c r="C643" s="276" t="s">
        <v>425</v>
      </c>
      <c r="D643" s="276" t="s">
        <v>931</v>
      </c>
      <c r="E643" s="277">
        <v>3560069</v>
      </c>
      <c r="F643" s="277">
        <v>14925</v>
      </c>
      <c r="G643" s="278">
        <v>42704</v>
      </c>
      <c r="H643" s="277">
        <v>1</v>
      </c>
      <c r="I643" s="276" t="s">
        <v>409</v>
      </c>
      <c r="J643" s="276" t="s">
        <v>1254</v>
      </c>
      <c r="K643" s="279">
        <v>399</v>
      </c>
      <c r="L643" s="280" t="s">
        <v>1255</v>
      </c>
      <c r="M643" s="362"/>
      <c r="N643" s="265"/>
      <c r="O643" s="265">
        <v>1</v>
      </c>
      <c r="P643" s="371"/>
      <c r="Q643" s="371"/>
      <c r="R643" s="511"/>
      <c r="S643" s="565">
        <f t="shared" si="26"/>
        <v>0</v>
      </c>
      <c r="T643" s="566">
        <f t="shared" si="27"/>
        <v>399</v>
      </c>
      <c r="U643" s="373"/>
    </row>
    <row r="644" spans="1:21" s="374" customFormat="1" ht="45">
      <c r="A644" s="276" t="s">
        <v>406</v>
      </c>
      <c r="B644" s="277">
        <v>356</v>
      </c>
      <c r="C644" s="276" t="s">
        <v>425</v>
      </c>
      <c r="D644" s="276" t="s">
        <v>1256</v>
      </c>
      <c r="E644" s="277">
        <v>3560502</v>
      </c>
      <c r="F644" s="277">
        <v>14865</v>
      </c>
      <c r="G644" s="278">
        <v>42674</v>
      </c>
      <c r="H644" s="277">
        <v>7</v>
      </c>
      <c r="I644" s="276" t="s">
        <v>409</v>
      </c>
      <c r="J644" s="276" t="s">
        <v>1257</v>
      </c>
      <c r="K644" s="279">
        <v>1936.37</v>
      </c>
      <c r="L644" s="280" t="s">
        <v>1258</v>
      </c>
      <c r="M644" s="362" t="s">
        <v>876</v>
      </c>
      <c r="N644" s="265"/>
      <c r="O644" s="265"/>
      <c r="P644" s="371"/>
      <c r="Q644" s="371"/>
      <c r="R644" s="511"/>
      <c r="S644" s="565">
        <f t="shared" si="26"/>
        <v>0</v>
      </c>
      <c r="T644" s="566">
        <f t="shared" si="27"/>
        <v>0</v>
      </c>
      <c r="U644" s="373"/>
    </row>
    <row r="645" spans="1:21" s="374" customFormat="1" ht="45">
      <c r="A645" s="276" t="s">
        <v>406</v>
      </c>
      <c r="B645" s="277">
        <v>356</v>
      </c>
      <c r="C645" s="276" t="s">
        <v>425</v>
      </c>
      <c r="D645" s="276" t="s">
        <v>429</v>
      </c>
      <c r="E645" s="277">
        <v>3560027</v>
      </c>
      <c r="F645" s="277">
        <v>14864</v>
      </c>
      <c r="G645" s="278">
        <v>42674</v>
      </c>
      <c r="H645" s="277">
        <v>1</v>
      </c>
      <c r="I645" s="276" t="s">
        <v>409</v>
      </c>
      <c r="J645" s="276" t="s">
        <v>1259</v>
      </c>
      <c r="K645" s="279">
        <v>40312.89</v>
      </c>
      <c r="L645" s="280" t="s">
        <v>1260</v>
      </c>
      <c r="M645" s="362"/>
      <c r="N645" s="265"/>
      <c r="O645" s="265">
        <v>1</v>
      </c>
      <c r="P645" s="371"/>
      <c r="Q645" s="371"/>
      <c r="R645" s="511"/>
      <c r="S645" s="565">
        <f t="shared" si="26"/>
        <v>0</v>
      </c>
      <c r="T645" s="566">
        <f t="shared" si="27"/>
        <v>40312.89</v>
      </c>
      <c r="U645" s="373"/>
    </row>
    <row r="646" spans="1:21" s="374" customFormat="1" ht="60">
      <c r="A646" s="276" t="s">
        <v>406</v>
      </c>
      <c r="B646" s="277">
        <v>355</v>
      </c>
      <c r="C646" s="276" t="s">
        <v>416</v>
      </c>
      <c r="D646" s="276" t="s">
        <v>1261</v>
      </c>
      <c r="E646" s="277">
        <v>3550062</v>
      </c>
      <c r="F646" s="277">
        <v>14863</v>
      </c>
      <c r="G646" s="278">
        <v>42674</v>
      </c>
      <c r="H646" s="277">
        <v>1</v>
      </c>
      <c r="I646" s="276" t="s">
        <v>409</v>
      </c>
      <c r="J646" s="276" t="s">
        <v>1262</v>
      </c>
      <c r="K646" s="279">
        <v>10120.94</v>
      </c>
      <c r="L646" s="280" t="s">
        <v>1263</v>
      </c>
      <c r="M646" s="362" t="s">
        <v>876</v>
      </c>
      <c r="N646" s="265"/>
      <c r="O646" s="265"/>
      <c r="P646" s="371"/>
      <c r="Q646" s="371"/>
      <c r="R646" s="511"/>
      <c r="S646" s="565">
        <f t="shared" si="26"/>
        <v>0</v>
      </c>
      <c r="T646" s="566">
        <f t="shared" si="27"/>
        <v>0</v>
      </c>
      <c r="U646" s="373"/>
    </row>
    <row r="647" spans="1:21" s="374" customFormat="1" ht="45">
      <c r="A647" s="276" t="s">
        <v>406</v>
      </c>
      <c r="B647" s="277">
        <v>355</v>
      </c>
      <c r="C647" s="276" t="s">
        <v>416</v>
      </c>
      <c r="D647" s="276" t="s">
        <v>1264</v>
      </c>
      <c r="E647" s="277">
        <v>3550503</v>
      </c>
      <c r="F647" s="277">
        <v>14862</v>
      </c>
      <c r="G647" s="278">
        <v>42674</v>
      </c>
      <c r="H647" s="277">
        <v>1</v>
      </c>
      <c r="I647" s="276" t="s">
        <v>453</v>
      </c>
      <c r="J647" s="276" t="s">
        <v>1265</v>
      </c>
      <c r="K647" s="279">
        <v>5689.54</v>
      </c>
      <c r="L647" s="280" t="s">
        <v>1266</v>
      </c>
      <c r="M647" s="362" t="s">
        <v>876</v>
      </c>
      <c r="N647" s="265"/>
      <c r="O647" s="265"/>
      <c r="P647" s="371"/>
      <c r="Q647" s="371"/>
      <c r="R647" s="511"/>
      <c r="S647" s="565">
        <f t="shared" si="26"/>
        <v>0</v>
      </c>
      <c r="T647" s="566">
        <f t="shared" si="27"/>
        <v>0</v>
      </c>
      <c r="U647" s="373"/>
    </row>
    <row r="648" spans="1:21" s="374" customFormat="1" ht="45">
      <c r="A648" s="276" t="s">
        <v>406</v>
      </c>
      <c r="B648" s="277">
        <v>355</v>
      </c>
      <c r="C648" s="276" t="s">
        <v>416</v>
      </c>
      <c r="D648" s="276" t="s">
        <v>438</v>
      </c>
      <c r="E648" s="277">
        <v>3550010</v>
      </c>
      <c r="F648" s="277">
        <v>14861</v>
      </c>
      <c r="G648" s="278">
        <v>42674</v>
      </c>
      <c r="H648" s="277">
        <v>1</v>
      </c>
      <c r="I648" s="276" t="s">
        <v>409</v>
      </c>
      <c r="J648" s="276" t="s">
        <v>1267</v>
      </c>
      <c r="K648" s="279">
        <v>17556.97</v>
      </c>
      <c r="L648" s="280" t="s">
        <v>1260</v>
      </c>
      <c r="M648" s="362"/>
      <c r="N648" s="265"/>
      <c r="O648" s="265">
        <v>1</v>
      </c>
      <c r="P648" s="371"/>
      <c r="Q648" s="371"/>
      <c r="R648" s="511"/>
      <c r="S648" s="565">
        <f t="shared" si="26"/>
        <v>0</v>
      </c>
      <c r="T648" s="566">
        <f t="shared" si="27"/>
        <v>17556.97</v>
      </c>
      <c r="U648" s="373"/>
    </row>
    <row r="649" spans="1:21" s="374" customFormat="1" ht="60">
      <c r="A649" s="276" t="s">
        <v>406</v>
      </c>
      <c r="B649" s="277">
        <v>353</v>
      </c>
      <c r="C649" s="276" t="s">
        <v>410</v>
      </c>
      <c r="D649" s="276" t="s">
        <v>473</v>
      </c>
      <c r="E649" s="277">
        <v>3530100</v>
      </c>
      <c r="F649" s="277">
        <v>14860</v>
      </c>
      <c r="G649" s="278">
        <v>42674</v>
      </c>
      <c r="H649" s="277">
        <v>1</v>
      </c>
      <c r="I649" s="276" t="s">
        <v>409</v>
      </c>
      <c r="J649" s="276" t="s">
        <v>722</v>
      </c>
      <c r="K649" s="279">
        <v>71770.25</v>
      </c>
      <c r="L649" s="280" t="s">
        <v>723</v>
      </c>
      <c r="M649" s="362" t="s">
        <v>876</v>
      </c>
      <c r="N649" s="265"/>
      <c r="O649" s="265"/>
      <c r="P649" s="371"/>
      <c r="Q649" s="371"/>
      <c r="R649" s="511"/>
      <c r="S649" s="565">
        <f t="shared" si="26"/>
        <v>0</v>
      </c>
      <c r="T649" s="566">
        <f t="shared" si="27"/>
        <v>0</v>
      </c>
      <c r="U649" s="373"/>
    </row>
    <row r="650" spans="1:21" s="374" customFormat="1" ht="60">
      <c r="A650" s="276" t="s">
        <v>406</v>
      </c>
      <c r="B650" s="277">
        <v>353</v>
      </c>
      <c r="C650" s="276" t="s">
        <v>410</v>
      </c>
      <c r="D650" s="276" t="s">
        <v>473</v>
      </c>
      <c r="E650" s="277">
        <v>3530100</v>
      </c>
      <c r="F650" s="277">
        <v>14859</v>
      </c>
      <c r="G650" s="278">
        <v>42674</v>
      </c>
      <c r="H650" s="277">
        <v>1</v>
      </c>
      <c r="I650" s="276" t="s">
        <v>409</v>
      </c>
      <c r="J650" s="276" t="s">
        <v>709</v>
      </c>
      <c r="K650" s="279">
        <v>2506.64</v>
      </c>
      <c r="L650" s="280" t="s">
        <v>710</v>
      </c>
      <c r="M650" s="362"/>
      <c r="N650" s="265">
        <v>7.5499999999999998E-2</v>
      </c>
      <c r="O650" s="265">
        <v>0.37490000000000001</v>
      </c>
      <c r="P650" s="371"/>
      <c r="Q650" s="371"/>
      <c r="R650" s="511"/>
      <c r="S650" s="565">
        <f t="shared" si="26"/>
        <v>189.25131999999999</v>
      </c>
      <c r="T650" s="566">
        <f t="shared" si="27"/>
        <v>939.73933599999998</v>
      </c>
      <c r="U650" s="373"/>
    </row>
    <row r="651" spans="1:21" s="374" customFormat="1" ht="75">
      <c r="A651" s="276" t="s">
        <v>406</v>
      </c>
      <c r="B651" s="277">
        <v>353</v>
      </c>
      <c r="C651" s="276" t="s">
        <v>410</v>
      </c>
      <c r="D651" s="276" t="s">
        <v>473</v>
      </c>
      <c r="E651" s="277">
        <v>3530100</v>
      </c>
      <c r="F651" s="277">
        <v>14858</v>
      </c>
      <c r="G651" s="278">
        <v>42674</v>
      </c>
      <c r="H651" s="277">
        <v>1</v>
      </c>
      <c r="I651" s="276" t="s">
        <v>409</v>
      </c>
      <c r="J651" s="276" t="s">
        <v>711</v>
      </c>
      <c r="K651" s="279">
        <v>26673.02</v>
      </c>
      <c r="L651" s="280" t="s">
        <v>712</v>
      </c>
      <c r="M651" s="362"/>
      <c r="N651" s="265">
        <v>7.5499999999999998E-2</v>
      </c>
      <c r="O651" s="265">
        <v>0.37490000000000001</v>
      </c>
      <c r="P651" s="371"/>
      <c r="Q651" s="371"/>
      <c r="R651" s="511"/>
      <c r="S651" s="565">
        <f t="shared" si="26"/>
        <v>2013.8130100000001</v>
      </c>
      <c r="T651" s="566">
        <f t="shared" si="27"/>
        <v>9999.7151979999999</v>
      </c>
      <c r="U651" s="373"/>
    </row>
    <row r="652" spans="1:21" s="374" customFormat="1" ht="75">
      <c r="A652" s="276" t="s">
        <v>406</v>
      </c>
      <c r="B652" s="277">
        <v>353</v>
      </c>
      <c r="C652" s="276" t="s">
        <v>410</v>
      </c>
      <c r="D652" s="276" t="s">
        <v>473</v>
      </c>
      <c r="E652" s="277">
        <v>3530100</v>
      </c>
      <c r="F652" s="277">
        <v>14857</v>
      </c>
      <c r="G652" s="278">
        <v>42674</v>
      </c>
      <c r="H652" s="277">
        <v>1</v>
      </c>
      <c r="I652" s="276" t="s">
        <v>409</v>
      </c>
      <c r="J652" s="276" t="s">
        <v>713</v>
      </c>
      <c r="K652" s="279">
        <v>41115.68</v>
      </c>
      <c r="L652" s="280" t="s">
        <v>714</v>
      </c>
      <c r="M652" s="362"/>
      <c r="N652" s="265">
        <v>7.5499999999999998E-2</v>
      </c>
      <c r="O652" s="265">
        <v>0.37490000000000001</v>
      </c>
      <c r="P652" s="371"/>
      <c r="Q652" s="371"/>
      <c r="R652" s="511"/>
      <c r="S652" s="565">
        <f t="shared" si="26"/>
        <v>3104.2338399999999</v>
      </c>
      <c r="T652" s="566">
        <f t="shared" si="27"/>
        <v>15414.268432000001</v>
      </c>
      <c r="U652" s="373"/>
    </row>
    <row r="653" spans="1:21" s="374" customFormat="1" ht="60">
      <c r="A653" s="276" t="s">
        <v>406</v>
      </c>
      <c r="B653" s="277">
        <v>353</v>
      </c>
      <c r="C653" s="276" t="s">
        <v>410</v>
      </c>
      <c r="D653" s="276" t="s">
        <v>473</v>
      </c>
      <c r="E653" s="277">
        <v>3530100</v>
      </c>
      <c r="F653" s="277">
        <v>14856</v>
      </c>
      <c r="G653" s="278">
        <v>42674</v>
      </c>
      <c r="H653" s="277">
        <v>1</v>
      </c>
      <c r="I653" s="276" t="s">
        <v>409</v>
      </c>
      <c r="J653" s="276" t="s">
        <v>715</v>
      </c>
      <c r="K653" s="279">
        <v>8587.39</v>
      </c>
      <c r="L653" s="280" t="s">
        <v>716</v>
      </c>
      <c r="M653" s="362"/>
      <c r="N653" s="265">
        <v>7.5499999999999998E-2</v>
      </c>
      <c r="O653" s="265">
        <v>0.37490000000000001</v>
      </c>
      <c r="P653" s="371"/>
      <c r="Q653" s="371"/>
      <c r="R653" s="511"/>
      <c r="S653" s="565">
        <f t="shared" si="26"/>
        <v>648.34794499999998</v>
      </c>
      <c r="T653" s="566">
        <f t="shared" si="27"/>
        <v>3219.412511</v>
      </c>
      <c r="U653" s="373"/>
    </row>
    <row r="654" spans="1:21" s="374" customFormat="1" ht="60">
      <c r="A654" s="276" t="s">
        <v>406</v>
      </c>
      <c r="B654" s="277">
        <v>353</v>
      </c>
      <c r="C654" s="276" t="s">
        <v>410</v>
      </c>
      <c r="D654" s="276" t="s">
        <v>473</v>
      </c>
      <c r="E654" s="277">
        <v>3530100</v>
      </c>
      <c r="F654" s="277">
        <v>14855</v>
      </c>
      <c r="G654" s="278">
        <v>42674</v>
      </c>
      <c r="H654" s="277">
        <v>1</v>
      </c>
      <c r="I654" s="276" t="s">
        <v>409</v>
      </c>
      <c r="J654" s="276" t="s">
        <v>717</v>
      </c>
      <c r="K654" s="279">
        <v>4901.76</v>
      </c>
      <c r="L654" s="280" t="s">
        <v>718</v>
      </c>
      <c r="M654" s="362"/>
      <c r="N654" s="265">
        <v>7.5499999999999998E-2</v>
      </c>
      <c r="O654" s="265">
        <v>0.37490000000000001</v>
      </c>
      <c r="P654" s="371"/>
      <c r="Q654" s="371"/>
      <c r="R654" s="511"/>
      <c r="S654" s="565">
        <f t="shared" si="26"/>
        <v>370.08287999999999</v>
      </c>
      <c r="T654" s="566">
        <f t="shared" si="27"/>
        <v>1837.6698240000001</v>
      </c>
      <c r="U654" s="373"/>
    </row>
    <row r="655" spans="1:21" s="374" customFormat="1" ht="60">
      <c r="A655" s="276" t="s">
        <v>406</v>
      </c>
      <c r="B655" s="277">
        <v>353</v>
      </c>
      <c r="C655" s="276" t="s">
        <v>410</v>
      </c>
      <c r="D655" s="276" t="s">
        <v>473</v>
      </c>
      <c r="E655" s="277">
        <v>3530100</v>
      </c>
      <c r="F655" s="277">
        <v>14854</v>
      </c>
      <c r="G655" s="278">
        <v>42674</v>
      </c>
      <c r="H655" s="277">
        <v>1</v>
      </c>
      <c r="I655" s="276" t="s">
        <v>409</v>
      </c>
      <c r="J655" s="276" t="s">
        <v>719</v>
      </c>
      <c r="K655" s="279">
        <v>9533.92</v>
      </c>
      <c r="L655" s="280" t="s">
        <v>720</v>
      </c>
      <c r="M655" s="362"/>
      <c r="N655" s="265">
        <v>7.5499999999999998E-2</v>
      </c>
      <c r="O655" s="265">
        <v>0.37490000000000001</v>
      </c>
      <c r="P655" s="371"/>
      <c r="Q655" s="371"/>
      <c r="R655" s="511"/>
      <c r="S655" s="565">
        <f t="shared" si="26"/>
        <v>719.81096000000002</v>
      </c>
      <c r="T655" s="566">
        <f t="shared" si="27"/>
        <v>3574.2666079999999</v>
      </c>
      <c r="U655" s="373"/>
    </row>
    <row r="656" spans="1:21" s="374" customFormat="1" ht="60">
      <c r="A656" s="276" t="s">
        <v>406</v>
      </c>
      <c r="B656" s="277">
        <v>353</v>
      </c>
      <c r="C656" s="276" t="s">
        <v>410</v>
      </c>
      <c r="D656" s="276" t="s">
        <v>473</v>
      </c>
      <c r="E656" s="277">
        <v>3530100</v>
      </c>
      <c r="F656" s="277">
        <v>14853</v>
      </c>
      <c r="G656" s="278">
        <v>42674</v>
      </c>
      <c r="H656" s="277">
        <v>1</v>
      </c>
      <c r="I656" s="276" t="s">
        <v>409</v>
      </c>
      <c r="J656" s="276" t="s">
        <v>1268</v>
      </c>
      <c r="K656" s="279">
        <v>3135.56</v>
      </c>
      <c r="L656" s="280" t="s">
        <v>693</v>
      </c>
      <c r="M656" s="362"/>
      <c r="N656" s="265"/>
      <c r="O656" s="265">
        <v>1</v>
      </c>
      <c r="P656" s="371"/>
      <c r="Q656" s="371"/>
      <c r="R656" s="511"/>
      <c r="S656" s="565">
        <f t="shared" si="26"/>
        <v>0</v>
      </c>
      <c r="T656" s="566">
        <f t="shared" si="27"/>
        <v>3135.56</v>
      </c>
      <c r="U656" s="373"/>
    </row>
    <row r="657" spans="1:21" s="374" customFormat="1" ht="75">
      <c r="A657" s="276" t="s">
        <v>406</v>
      </c>
      <c r="B657" s="277">
        <v>353</v>
      </c>
      <c r="C657" s="276" t="s">
        <v>410</v>
      </c>
      <c r="D657" s="276" t="s">
        <v>473</v>
      </c>
      <c r="E657" s="277">
        <v>3530100</v>
      </c>
      <c r="F657" s="277">
        <v>14852</v>
      </c>
      <c r="G657" s="278">
        <v>42674</v>
      </c>
      <c r="H657" s="277">
        <v>21132</v>
      </c>
      <c r="I657" s="276" t="s">
        <v>409</v>
      </c>
      <c r="J657" s="276" t="s">
        <v>1269</v>
      </c>
      <c r="K657" s="279">
        <v>134648.34</v>
      </c>
      <c r="L657" s="280" t="s">
        <v>1270</v>
      </c>
      <c r="M657" s="362"/>
      <c r="N657" s="265"/>
      <c r="O657" s="265">
        <v>1</v>
      </c>
      <c r="P657" s="371"/>
      <c r="Q657" s="371"/>
      <c r="R657" s="511"/>
      <c r="S657" s="565">
        <f t="shared" si="26"/>
        <v>0</v>
      </c>
      <c r="T657" s="566">
        <f t="shared" si="27"/>
        <v>134648.34</v>
      </c>
      <c r="U657" s="373"/>
    </row>
    <row r="658" spans="1:21" s="374" customFormat="1" ht="45">
      <c r="A658" s="276" t="s">
        <v>406</v>
      </c>
      <c r="B658" s="277">
        <v>350</v>
      </c>
      <c r="C658" s="276" t="s">
        <v>407</v>
      </c>
      <c r="D658" s="276" t="s">
        <v>721</v>
      </c>
      <c r="E658" s="277">
        <v>3500016</v>
      </c>
      <c r="F658" s="277">
        <v>14851</v>
      </c>
      <c r="G658" s="278">
        <v>42674</v>
      </c>
      <c r="H658" s="277">
        <v>1</v>
      </c>
      <c r="I658" s="276" t="s">
        <v>409</v>
      </c>
      <c r="J658" s="276" t="s">
        <v>722</v>
      </c>
      <c r="K658" s="279">
        <v>29746.23</v>
      </c>
      <c r="L658" s="280" t="s">
        <v>723</v>
      </c>
      <c r="M658" s="362"/>
      <c r="N658" s="265">
        <v>7.5499999999999998E-2</v>
      </c>
      <c r="O658" s="265">
        <v>0.37490000000000001</v>
      </c>
      <c r="P658" s="371"/>
      <c r="Q658" s="371"/>
      <c r="R658" s="511"/>
      <c r="S658" s="565">
        <f t="shared" si="26"/>
        <v>2245.840365</v>
      </c>
      <c r="T658" s="566">
        <f t="shared" si="27"/>
        <v>11151.861627</v>
      </c>
      <c r="U658" s="373"/>
    </row>
    <row r="659" spans="1:21" s="374" customFormat="1" ht="45">
      <c r="A659" s="276" t="s">
        <v>406</v>
      </c>
      <c r="B659" s="277">
        <v>350</v>
      </c>
      <c r="C659" s="276" t="s">
        <v>407</v>
      </c>
      <c r="D659" s="276" t="s">
        <v>721</v>
      </c>
      <c r="E659" s="277">
        <v>3500016</v>
      </c>
      <c r="F659" s="277">
        <v>14850</v>
      </c>
      <c r="G659" s="278">
        <v>42674</v>
      </c>
      <c r="H659" s="277">
        <v>1</v>
      </c>
      <c r="I659" s="276" t="s">
        <v>409</v>
      </c>
      <c r="J659" s="276" t="s">
        <v>1271</v>
      </c>
      <c r="K659" s="279">
        <v>8964.82</v>
      </c>
      <c r="L659" s="280" t="s">
        <v>693</v>
      </c>
      <c r="M659" s="362"/>
      <c r="N659" s="265"/>
      <c r="O659" s="265">
        <v>1</v>
      </c>
      <c r="P659" s="371"/>
      <c r="Q659" s="371"/>
      <c r="R659" s="511"/>
      <c r="S659" s="565">
        <f t="shared" si="26"/>
        <v>0</v>
      </c>
      <c r="T659" s="566">
        <f t="shared" si="27"/>
        <v>8964.82</v>
      </c>
      <c r="U659" s="373"/>
    </row>
    <row r="660" spans="1:21" s="374" customFormat="1" ht="75">
      <c r="A660" s="276" t="s">
        <v>406</v>
      </c>
      <c r="B660" s="277">
        <v>350</v>
      </c>
      <c r="C660" s="276" t="s">
        <v>407</v>
      </c>
      <c r="D660" s="276" t="s">
        <v>721</v>
      </c>
      <c r="E660" s="277">
        <v>3500016</v>
      </c>
      <c r="F660" s="277">
        <v>14849</v>
      </c>
      <c r="G660" s="278">
        <v>42674</v>
      </c>
      <c r="H660" s="277">
        <v>1</v>
      </c>
      <c r="I660" s="276" t="s">
        <v>409</v>
      </c>
      <c r="J660" s="276" t="s">
        <v>1272</v>
      </c>
      <c r="K660" s="279">
        <v>13478.46</v>
      </c>
      <c r="L660" s="280" t="s">
        <v>1270</v>
      </c>
      <c r="M660" s="362"/>
      <c r="N660" s="265"/>
      <c r="O660" s="265">
        <v>1</v>
      </c>
      <c r="P660" s="371"/>
      <c r="Q660" s="371"/>
      <c r="R660" s="511"/>
      <c r="S660" s="565">
        <f t="shared" si="26"/>
        <v>0</v>
      </c>
      <c r="T660" s="566">
        <f t="shared" si="27"/>
        <v>13478.46</v>
      </c>
      <c r="U660" s="373"/>
    </row>
    <row r="661" spans="1:21" s="374" customFormat="1" ht="45">
      <c r="A661" s="276" t="s">
        <v>406</v>
      </c>
      <c r="B661" s="277">
        <v>355</v>
      </c>
      <c r="C661" s="276" t="s">
        <v>416</v>
      </c>
      <c r="D661" s="276" t="s">
        <v>420</v>
      </c>
      <c r="E661" s="277">
        <v>3550008</v>
      </c>
      <c r="F661" s="277">
        <v>14829</v>
      </c>
      <c r="G661" s="278">
        <v>42551</v>
      </c>
      <c r="H661" s="277">
        <v>-1</v>
      </c>
      <c r="I661" s="276" t="s">
        <v>457</v>
      </c>
      <c r="J661" s="276" t="s">
        <v>1273</v>
      </c>
      <c r="K661" s="279">
        <v>-1594.15</v>
      </c>
      <c r="L661" s="280" t="s">
        <v>511</v>
      </c>
      <c r="M661" s="362"/>
      <c r="N661" s="265"/>
      <c r="O661" s="265">
        <v>1</v>
      </c>
      <c r="P661" s="371"/>
      <c r="Q661" s="371"/>
      <c r="R661" s="511"/>
      <c r="S661" s="565">
        <f t="shared" si="26"/>
        <v>0</v>
      </c>
      <c r="T661" s="566">
        <f t="shared" si="27"/>
        <v>-1594.15</v>
      </c>
      <c r="U661" s="373"/>
    </row>
    <row r="662" spans="1:21" s="374" customFormat="1" ht="45">
      <c r="A662" s="276" t="s">
        <v>406</v>
      </c>
      <c r="B662" s="277">
        <v>355</v>
      </c>
      <c r="C662" s="276" t="s">
        <v>416</v>
      </c>
      <c r="D662" s="276" t="s">
        <v>419</v>
      </c>
      <c r="E662" s="277">
        <v>3550007</v>
      </c>
      <c r="F662" s="277">
        <v>14828</v>
      </c>
      <c r="G662" s="278">
        <v>42551</v>
      </c>
      <c r="H662" s="277">
        <v>-11</v>
      </c>
      <c r="I662" s="276" t="s">
        <v>454</v>
      </c>
      <c r="J662" s="276" t="s">
        <v>1274</v>
      </c>
      <c r="K662" s="279">
        <v>-15688.5</v>
      </c>
      <c r="L662" s="280" t="s">
        <v>511</v>
      </c>
      <c r="M662" s="362"/>
      <c r="N662" s="265"/>
      <c r="O662" s="265">
        <v>1</v>
      </c>
      <c r="P662" s="371"/>
      <c r="Q662" s="371"/>
      <c r="R662" s="511"/>
      <c r="S662" s="565">
        <f t="shared" si="26"/>
        <v>0</v>
      </c>
      <c r="T662" s="566">
        <f t="shared" si="27"/>
        <v>-15688.5</v>
      </c>
      <c r="U662" s="373"/>
    </row>
    <row r="663" spans="1:21" s="374" customFormat="1" ht="45">
      <c r="A663" s="276" t="s">
        <v>406</v>
      </c>
      <c r="B663" s="277">
        <v>355</v>
      </c>
      <c r="C663" s="276" t="s">
        <v>416</v>
      </c>
      <c r="D663" s="276" t="s">
        <v>418</v>
      </c>
      <c r="E663" s="277">
        <v>3550006</v>
      </c>
      <c r="F663" s="277">
        <v>14827</v>
      </c>
      <c r="G663" s="278">
        <v>42551</v>
      </c>
      <c r="H663" s="277">
        <v>-1</v>
      </c>
      <c r="I663" s="276" t="s">
        <v>453</v>
      </c>
      <c r="J663" s="276" t="s">
        <v>1275</v>
      </c>
      <c r="K663" s="279">
        <v>-1185.29</v>
      </c>
      <c r="L663" s="280" t="s">
        <v>511</v>
      </c>
      <c r="M663" s="362"/>
      <c r="N663" s="265"/>
      <c r="O663" s="265">
        <v>1</v>
      </c>
      <c r="P663" s="371"/>
      <c r="Q663" s="371"/>
      <c r="R663" s="511"/>
      <c r="S663" s="565">
        <f t="shared" si="26"/>
        <v>0</v>
      </c>
      <c r="T663" s="566">
        <f t="shared" si="27"/>
        <v>-1185.29</v>
      </c>
      <c r="U663" s="373"/>
    </row>
    <row r="664" spans="1:21" s="374" customFormat="1" ht="45">
      <c r="A664" s="276" t="s">
        <v>406</v>
      </c>
      <c r="B664" s="277">
        <v>355</v>
      </c>
      <c r="C664" s="276" t="s">
        <v>416</v>
      </c>
      <c r="D664" s="276" t="s">
        <v>546</v>
      </c>
      <c r="E664" s="277">
        <v>3550059</v>
      </c>
      <c r="F664" s="277">
        <v>14826</v>
      </c>
      <c r="G664" s="278">
        <v>42551</v>
      </c>
      <c r="H664" s="277">
        <v>1</v>
      </c>
      <c r="I664" s="276" t="s">
        <v>409</v>
      </c>
      <c r="J664" s="276" t="s">
        <v>724</v>
      </c>
      <c r="K664" s="279">
        <v>52479.7</v>
      </c>
      <c r="L664" s="280" t="s">
        <v>512</v>
      </c>
      <c r="M664" s="362"/>
      <c r="N664" s="265">
        <v>1</v>
      </c>
      <c r="O664" s="265"/>
      <c r="P664" s="371"/>
      <c r="Q664" s="371"/>
      <c r="R664" s="511"/>
      <c r="S664" s="565">
        <f t="shared" si="26"/>
        <v>52479.7</v>
      </c>
      <c r="T664" s="566">
        <f t="shared" si="27"/>
        <v>0</v>
      </c>
      <c r="U664" s="373"/>
    </row>
    <row r="665" spans="1:21" s="374" customFormat="1" ht="45">
      <c r="A665" s="276" t="s">
        <v>406</v>
      </c>
      <c r="B665" s="277">
        <v>355</v>
      </c>
      <c r="C665" s="276" t="s">
        <v>416</v>
      </c>
      <c r="D665" s="276" t="s">
        <v>546</v>
      </c>
      <c r="E665" s="277">
        <v>3550059</v>
      </c>
      <c r="F665" s="277">
        <v>14825</v>
      </c>
      <c r="G665" s="278">
        <v>42551</v>
      </c>
      <c r="H665" s="277">
        <v>1</v>
      </c>
      <c r="I665" s="276" t="s">
        <v>409</v>
      </c>
      <c r="J665" s="276" t="s">
        <v>724</v>
      </c>
      <c r="K665" s="279">
        <v>1284570.06</v>
      </c>
      <c r="L665" s="280" t="s">
        <v>511</v>
      </c>
      <c r="M665" s="362"/>
      <c r="N665" s="265">
        <v>1</v>
      </c>
      <c r="O665" s="265"/>
      <c r="P665" s="371"/>
      <c r="Q665" s="371"/>
      <c r="R665" s="511"/>
      <c r="S665" s="565">
        <f t="shared" si="26"/>
        <v>1284570.06</v>
      </c>
      <c r="T665" s="566">
        <f t="shared" si="27"/>
        <v>0</v>
      </c>
      <c r="U665" s="373"/>
    </row>
    <row r="666" spans="1:21" s="374" customFormat="1" ht="45">
      <c r="A666" s="276" t="s">
        <v>406</v>
      </c>
      <c r="B666" s="277">
        <v>356</v>
      </c>
      <c r="C666" s="276" t="s">
        <v>425</v>
      </c>
      <c r="D666" s="276" t="s">
        <v>931</v>
      </c>
      <c r="E666" s="277">
        <v>3560069</v>
      </c>
      <c r="F666" s="277">
        <v>14837</v>
      </c>
      <c r="G666" s="278">
        <v>42521</v>
      </c>
      <c r="H666" s="277">
        <v>3300</v>
      </c>
      <c r="I666" s="276" t="s">
        <v>409</v>
      </c>
      <c r="J666" s="276" t="s">
        <v>1276</v>
      </c>
      <c r="K666" s="279">
        <v>103025.29</v>
      </c>
      <c r="L666" s="280" t="s">
        <v>1255</v>
      </c>
      <c r="M666" s="362"/>
      <c r="N666" s="265"/>
      <c r="O666" s="265">
        <v>1</v>
      </c>
      <c r="P666" s="371"/>
      <c r="Q666" s="371"/>
      <c r="R666" s="511"/>
      <c r="S666" s="565">
        <f t="shared" si="26"/>
        <v>0</v>
      </c>
      <c r="T666" s="566">
        <f t="shared" si="27"/>
        <v>103025.29</v>
      </c>
      <c r="U666" s="373"/>
    </row>
    <row r="667" spans="1:21" s="374" customFormat="1" ht="45">
      <c r="A667" s="276" t="s">
        <v>406</v>
      </c>
      <c r="B667" s="277">
        <v>356</v>
      </c>
      <c r="C667" s="276" t="s">
        <v>425</v>
      </c>
      <c r="D667" s="276" t="s">
        <v>429</v>
      </c>
      <c r="E667" s="277">
        <v>3560027</v>
      </c>
      <c r="F667" s="277">
        <v>14836</v>
      </c>
      <c r="G667" s="278">
        <v>42521</v>
      </c>
      <c r="H667" s="277">
        <v>1</v>
      </c>
      <c r="I667" s="276" t="s">
        <v>409</v>
      </c>
      <c r="J667" s="276" t="s">
        <v>1277</v>
      </c>
      <c r="K667" s="279">
        <v>4263.1099999999997</v>
      </c>
      <c r="L667" s="280" t="s">
        <v>997</v>
      </c>
      <c r="M667" s="362" t="s">
        <v>876</v>
      </c>
      <c r="N667" s="265"/>
      <c r="O667" s="265"/>
      <c r="P667" s="371"/>
      <c r="Q667" s="371"/>
      <c r="R667" s="511"/>
      <c r="S667" s="565">
        <f t="shared" si="26"/>
        <v>0</v>
      </c>
      <c r="T667" s="566">
        <f t="shared" si="27"/>
        <v>0</v>
      </c>
      <c r="U667" s="373"/>
    </row>
    <row r="668" spans="1:21" s="374" customFormat="1" ht="45">
      <c r="A668" s="276" t="s">
        <v>406</v>
      </c>
      <c r="B668" s="277">
        <v>356</v>
      </c>
      <c r="C668" s="276" t="s">
        <v>425</v>
      </c>
      <c r="D668" s="276" t="s">
        <v>429</v>
      </c>
      <c r="E668" s="277">
        <v>3560027</v>
      </c>
      <c r="F668" s="277">
        <v>14835</v>
      </c>
      <c r="G668" s="278">
        <v>42521</v>
      </c>
      <c r="H668" s="277">
        <v>2</v>
      </c>
      <c r="I668" s="276" t="s">
        <v>409</v>
      </c>
      <c r="J668" s="276" t="s">
        <v>1278</v>
      </c>
      <c r="K668" s="279">
        <v>84578.42</v>
      </c>
      <c r="L668" s="280" t="s">
        <v>1279</v>
      </c>
      <c r="M668" s="362"/>
      <c r="N668" s="265"/>
      <c r="O668" s="265">
        <v>1</v>
      </c>
      <c r="P668" s="371"/>
      <c r="Q668" s="371"/>
      <c r="R668" s="511"/>
      <c r="S668" s="565">
        <f t="shared" si="26"/>
        <v>0</v>
      </c>
      <c r="T668" s="566">
        <f t="shared" si="27"/>
        <v>84578.42</v>
      </c>
      <c r="U668" s="373"/>
    </row>
    <row r="669" spans="1:21" s="374" customFormat="1" ht="45">
      <c r="A669" s="276" t="s">
        <v>406</v>
      </c>
      <c r="B669" s="277">
        <v>356</v>
      </c>
      <c r="C669" s="276" t="s">
        <v>425</v>
      </c>
      <c r="D669" s="276" t="s">
        <v>429</v>
      </c>
      <c r="E669" s="277">
        <v>3560027</v>
      </c>
      <c r="F669" s="277">
        <v>14834</v>
      </c>
      <c r="G669" s="278">
        <v>42521</v>
      </c>
      <c r="H669" s="277">
        <v>1</v>
      </c>
      <c r="I669" s="276" t="s">
        <v>409</v>
      </c>
      <c r="J669" s="276" t="s">
        <v>1280</v>
      </c>
      <c r="K669" s="279">
        <v>44611.02</v>
      </c>
      <c r="L669" s="280" t="s">
        <v>1281</v>
      </c>
      <c r="M669" s="362"/>
      <c r="N669" s="265"/>
      <c r="O669" s="265">
        <v>1</v>
      </c>
      <c r="P669" s="371"/>
      <c r="Q669" s="371"/>
      <c r="R669" s="511"/>
      <c r="S669" s="565">
        <f t="shared" si="26"/>
        <v>0</v>
      </c>
      <c r="T669" s="566">
        <f t="shared" si="27"/>
        <v>44611.02</v>
      </c>
      <c r="U669" s="373"/>
    </row>
    <row r="670" spans="1:21" s="374" customFormat="1" ht="45">
      <c r="A670" s="276" t="s">
        <v>406</v>
      </c>
      <c r="B670" s="277">
        <v>356</v>
      </c>
      <c r="C670" s="276" t="s">
        <v>425</v>
      </c>
      <c r="D670" s="276" t="s">
        <v>477</v>
      </c>
      <c r="E670" s="277">
        <v>3560046</v>
      </c>
      <c r="F670" s="277">
        <v>14833</v>
      </c>
      <c r="G670" s="278">
        <v>42521</v>
      </c>
      <c r="H670" s="277">
        <v>16500</v>
      </c>
      <c r="I670" s="276" t="s">
        <v>409</v>
      </c>
      <c r="J670" s="276" t="s">
        <v>725</v>
      </c>
      <c r="K670" s="279">
        <v>30866.59</v>
      </c>
      <c r="L670" s="280" t="s">
        <v>726</v>
      </c>
      <c r="M670" s="362"/>
      <c r="N670" s="265">
        <v>0.5</v>
      </c>
      <c r="O670" s="265">
        <v>0.5</v>
      </c>
      <c r="P670" s="371"/>
      <c r="Q670" s="371"/>
      <c r="R670" s="511"/>
      <c r="S670" s="565">
        <f t="shared" si="26"/>
        <v>15433.295</v>
      </c>
      <c r="T670" s="566">
        <f t="shared" si="27"/>
        <v>15433.295</v>
      </c>
      <c r="U670" s="373"/>
    </row>
    <row r="671" spans="1:21" s="374" customFormat="1" ht="45">
      <c r="A671" s="276" t="s">
        <v>406</v>
      </c>
      <c r="B671" s="277">
        <v>356</v>
      </c>
      <c r="C671" s="276" t="s">
        <v>425</v>
      </c>
      <c r="D671" s="276" t="s">
        <v>429</v>
      </c>
      <c r="E671" s="277">
        <v>3560027</v>
      </c>
      <c r="F671" s="277">
        <v>14832</v>
      </c>
      <c r="G671" s="278">
        <v>42521</v>
      </c>
      <c r="H671" s="277">
        <v>1</v>
      </c>
      <c r="I671" s="276" t="s">
        <v>409</v>
      </c>
      <c r="J671" s="276" t="s">
        <v>1282</v>
      </c>
      <c r="K671" s="279">
        <v>5168.72</v>
      </c>
      <c r="L671" s="280" t="s">
        <v>1283</v>
      </c>
      <c r="M671" s="362"/>
      <c r="N671" s="265"/>
      <c r="O671" s="265">
        <v>1</v>
      </c>
      <c r="P671" s="371"/>
      <c r="Q671" s="371"/>
      <c r="R671" s="511"/>
      <c r="S671" s="565">
        <f t="shared" si="26"/>
        <v>0</v>
      </c>
      <c r="T671" s="566">
        <f t="shared" si="27"/>
        <v>5168.72</v>
      </c>
      <c r="U671" s="373"/>
    </row>
    <row r="672" spans="1:21" s="374" customFormat="1" ht="45">
      <c r="A672" s="276" t="s">
        <v>406</v>
      </c>
      <c r="B672" s="277">
        <v>356</v>
      </c>
      <c r="C672" s="276" t="s">
        <v>425</v>
      </c>
      <c r="D672" s="276" t="s">
        <v>429</v>
      </c>
      <c r="E672" s="277">
        <v>3560027</v>
      </c>
      <c r="F672" s="277">
        <v>14831</v>
      </c>
      <c r="G672" s="278">
        <v>42521</v>
      </c>
      <c r="H672" s="277">
        <v>1</v>
      </c>
      <c r="I672" s="276" t="s">
        <v>409</v>
      </c>
      <c r="J672" s="276" t="s">
        <v>1284</v>
      </c>
      <c r="K672" s="279">
        <v>45920.4</v>
      </c>
      <c r="L672" s="280" t="s">
        <v>1283</v>
      </c>
      <c r="M672" s="362"/>
      <c r="N672" s="265"/>
      <c r="O672" s="265">
        <v>1</v>
      </c>
      <c r="P672" s="371"/>
      <c r="Q672" s="371"/>
      <c r="R672" s="511"/>
      <c r="S672" s="565">
        <f t="shared" si="26"/>
        <v>0</v>
      </c>
      <c r="T672" s="566">
        <f t="shared" si="27"/>
        <v>45920.4</v>
      </c>
      <c r="U672" s="373"/>
    </row>
    <row r="673" spans="1:21" s="374" customFormat="1" ht="45">
      <c r="A673" s="276" t="s">
        <v>406</v>
      </c>
      <c r="B673" s="277">
        <v>356</v>
      </c>
      <c r="C673" s="276" t="s">
        <v>425</v>
      </c>
      <c r="D673" s="276" t="s">
        <v>429</v>
      </c>
      <c r="E673" s="277">
        <v>3560027</v>
      </c>
      <c r="F673" s="277">
        <v>14830</v>
      </c>
      <c r="G673" s="278">
        <v>42521</v>
      </c>
      <c r="H673" s="277">
        <v>1</v>
      </c>
      <c r="I673" s="276" t="s">
        <v>409</v>
      </c>
      <c r="J673" s="276" t="s">
        <v>1285</v>
      </c>
      <c r="K673" s="279">
        <v>38353.67</v>
      </c>
      <c r="L673" s="280" t="s">
        <v>1286</v>
      </c>
      <c r="M673" s="362"/>
      <c r="N673" s="265"/>
      <c r="O673" s="265">
        <v>1</v>
      </c>
      <c r="P673" s="371"/>
      <c r="Q673" s="371"/>
      <c r="R673" s="511"/>
      <c r="S673" s="565">
        <f t="shared" si="26"/>
        <v>0</v>
      </c>
      <c r="T673" s="566">
        <f t="shared" si="27"/>
        <v>38353.67</v>
      </c>
      <c r="U673" s="373"/>
    </row>
    <row r="674" spans="1:21" s="374" customFormat="1" ht="30">
      <c r="A674" s="276" t="s">
        <v>406</v>
      </c>
      <c r="B674" s="277">
        <v>355</v>
      </c>
      <c r="C674" s="276" t="s">
        <v>416</v>
      </c>
      <c r="D674" s="276" t="s">
        <v>421</v>
      </c>
      <c r="E674" s="277">
        <v>3550009</v>
      </c>
      <c r="F674" s="277">
        <v>14824</v>
      </c>
      <c r="G674" s="278">
        <v>42521</v>
      </c>
      <c r="H674" s="277">
        <v>1</v>
      </c>
      <c r="I674" s="276" t="s">
        <v>788</v>
      </c>
      <c r="J674" s="276" t="s">
        <v>1287</v>
      </c>
      <c r="K674" s="279">
        <v>3517.07</v>
      </c>
      <c r="L674" s="280" t="s">
        <v>1279</v>
      </c>
      <c r="M674" s="362"/>
      <c r="N674" s="265"/>
      <c r="O674" s="265">
        <v>1</v>
      </c>
      <c r="P674" s="371"/>
      <c r="Q674" s="371"/>
      <c r="R674" s="511"/>
      <c r="S674" s="565">
        <f t="shared" si="26"/>
        <v>0</v>
      </c>
      <c r="T674" s="566">
        <f t="shared" si="27"/>
        <v>3517.07</v>
      </c>
      <c r="U674" s="373"/>
    </row>
    <row r="675" spans="1:21" s="374" customFormat="1" ht="30">
      <c r="A675" s="276" t="s">
        <v>406</v>
      </c>
      <c r="B675" s="277">
        <v>355</v>
      </c>
      <c r="C675" s="276" t="s">
        <v>416</v>
      </c>
      <c r="D675" s="276" t="s">
        <v>438</v>
      </c>
      <c r="E675" s="277">
        <v>3550010</v>
      </c>
      <c r="F675" s="277">
        <v>14823</v>
      </c>
      <c r="G675" s="278">
        <v>42521</v>
      </c>
      <c r="H675" s="277">
        <v>2</v>
      </c>
      <c r="I675" s="276" t="s">
        <v>409</v>
      </c>
      <c r="J675" s="276" t="s">
        <v>1288</v>
      </c>
      <c r="K675" s="279">
        <v>31413.65</v>
      </c>
      <c r="L675" s="280" t="s">
        <v>1279</v>
      </c>
      <c r="M675" s="362"/>
      <c r="N675" s="265"/>
      <c r="O675" s="265">
        <v>1</v>
      </c>
      <c r="P675" s="371"/>
      <c r="Q675" s="371"/>
      <c r="R675" s="511"/>
      <c r="S675" s="565">
        <f t="shared" si="26"/>
        <v>0</v>
      </c>
      <c r="T675" s="566">
        <f t="shared" si="27"/>
        <v>31413.65</v>
      </c>
      <c r="U675" s="373"/>
    </row>
    <row r="676" spans="1:21" s="374" customFormat="1" ht="45">
      <c r="A676" s="276" t="s">
        <v>406</v>
      </c>
      <c r="B676" s="277">
        <v>355</v>
      </c>
      <c r="C676" s="276" t="s">
        <v>416</v>
      </c>
      <c r="D676" s="276" t="s">
        <v>466</v>
      </c>
      <c r="E676" s="277">
        <v>3550002</v>
      </c>
      <c r="F676" s="277">
        <v>14822</v>
      </c>
      <c r="G676" s="278">
        <v>42521</v>
      </c>
      <c r="H676" s="277">
        <v>1</v>
      </c>
      <c r="I676" s="276" t="s">
        <v>1186</v>
      </c>
      <c r="J676" s="276" t="s">
        <v>1289</v>
      </c>
      <c r="K676" s="279">
        <v>4010.86</v>
      </c>
      <c r="L676" s="280" t="s">
        <v>1290</v>
      </c>
      <c r="M676" s="362" t="s">
        <v>876</v>
      </c>
      <c r="N676" s="265"/>
      <c r="O676" s="265"/>
      <c r="P676" s="371"/>
      <c r="Q676" s="371"/>
      <c r="R676" s="511"/>
      <c r="S676" s="565">
        <f t="shared" si="26"/>
        <v>0</v>
      </c>
      <c r="T676" s="566">
        <f t="shared" si="27"/>
        <v>0</v>
      </c>
      <c r="U676" s="373"/>
    </row>
    <row r="677" spans="1:21" s="374" customFormat="1" ht="60">
      <c r="A677" s="276" t="s">
        <v>406</v>
      </c>
      <c r="B677" s="277">
        <v>355</v>
      </c>
      <c r="C677" s="276" t="s">
        <v>416</v>
      </c>
      <c r="D677" s="276" t="s">
        <v>905</v>
      </c>
      <c r="E677" s="277">
        <v>3550501</v>
      </c>
      <c r="F677" s="277">
        <v>14821</v>
      </c>
      <c r="G677" s="278">
        <v>42521</v>
      </c>
      <c r="H677" s="277">
        <v>1</v>
      </c>
      <c r="I677" s="276" t="s">
        <v>788</v>
      </c>
      <c r="J677" s="276" t="s">
        <v>1291</v>
      </c>
      <c r="K677" s="279">
        <v>10932.55</v>
      </c>
      <c r="L677" s="280" t="s">
        <v>1292</v>
      </c>
      <c r="M677" s="362" t="s">
        <v>876</v>
      </c>
      <c r="N677" s="265"/>
      <c r="O677" s="265"/>
      <c r="P677" s="371"/>
      <c r="Q677" s="371"/>
      <c r="R677" s="511"/>
      <c r="S677" s="565">
        <f t="shared" si="26"/>
        <v>0</v>
      </c>
      <c r="T677" s="566">
        <f t="shared" si="27"/>
        <v>0</v>
      </c>
      <c r="U677" s="373"/>
    </row>
    <row r="678" spans="1:21" s="374" customFormat="1" ht="60">
      <c r="A678" s="276" t="s">
        <v>406</v>
      </c>
      <c r="B678" s="277">
        <v>355</v>
      </c>
      <c r="C678" s="276" t="s">
        <v>416</v>
      </c>
      <c r="D678" s="276" t="s">
        <v>905</v>
      </c>
      <c r="E678" s="277">
        <v>3550501</v>
      </c>
      <c r="F678" s="277">
        <v>14820</v>
      </c>
      <c r="G678" s="278">
        <v>42521</v>
      </c>
      <c r="H678" s="277">
        <v>8</v>
      </c>
      <c r="I678" s="276" t="s">
        <v>453</v>
      </c>
      <c r="J678" s="276" t="s">
        <v>1293</v>
      </c>
      <c r="K678" s="279">
        <v>52126.71</v>
      </c>
      <c r="L678" s="280" t="s">
        <v>1292</v>
      </c>
      <c r="M678" s="362" t="s">
        <v>876</v>
      </c>
      <c r="N678" s="265"/>
      <c r="O678" s="265"/>
      <c r="P678" s="371"/>
      <c r="Q678" s="371"/>
      <c r="R678" s="511"/>
      <c r="S678" s="565">
        <f t="shared" si="26"/>
        <v>0</v>
      </c>
      <c r="T678" s="566">
        <f t="shared" si="27"/>
        <v>0</v>
      </c>
      <c r="U678" s="373"/>
    </row>
    <row r="679" spans="1:21" s="374" customFormat="1" ht="45">
      <c r="A679" s="276" t="s">
        <v>406</v>
      </c>
      <c r="B679" s="277">
        <v>355</v>
      </c>
      <c r="C679" s="276" t="s">
        <v>416</v>
      </c>
      <c r="D679" s="276" t="s">
        <v>418</v>
      </c>
      <c r="E679" s="277">
        <v>3550006</v>
      </c>
      <c r="F679" s="277">
        <v>14819</v>
      </c>
      <c r="G679" s="278">
        <v>42521</v>
      </c>
      <c r="H679" s="277">
        <v>2</v>
      </c>
      <c r="I679" s="276" t="s">
        <v>453</v>
      </c>
      <c r="J679" s="276" t="s">
        <v>1294</v>
      </c>
      <c r="K679" s="279">
        <v>11765.94</v>
      </c>
      <c r="L679" s="280" t="s">
        <v>1295</v>
      </c>
      <c r="M679" s="362" t="s">
        <v>876</v>
      </c>
      <c r="N679" s="265"/>
      <c r="O679" s="265"/>
      <c r="P679" s="371"/>
      <c r="Q679" s="371"/>
      <c r="R679" s="511"/>
      <c r="S679" s="565">
        <f t="shared" si="26"/>
        <v>0</v>
      </c>
      <c r="T679" s="566">
        <f t="shared" si="27"/>
        <v>0</v>
      </c>
      <c r="U679" s="373"/>
    </row>
    <row r="680" spans="1:21" s="374" customFormat="1" ht="45">
      <c r="A680" s="276" t="s">
        <v>406</v>
      </c>
      <c r="B680" s="277">
        <v>355</v>
      </c>
      <c r="C680" s="276" t="s">
        <v>416</v>
      </c>
      <c r="D680" s="276" t="s">
        <v>417</v>
      </c>
      <c r="E680" s="277">
        <v>3550005</v>
      </c>
      <c r="F680" s="277">
        <v>14818</v>
      </c>
      <c r="G680" s="278">
        <v>42521</v>
      </c>
      <c r="H680" s="277">
        <v>3</v>
      </c>
      <c r="I680" s="276" t="s">
        <v>450</v>
      </c>
      <c r="J680" s="276" t="s">
        <v>1296</v>
      </c>
      <c r="K680" s="279">
        <v>12716.69</v>
      </c>
      <c r="L680" s="280" t="s">
        <v>1295</v>
      </c>
      <c r="M680" s="362" t="s">
        <v>876</v>
      </c>
      <c r="N680" s="265"/>
      <c r="O680" s="265"/>
      <c r="P680" s="371"/>
      <c r="Q680" s="371"/>
      <c r="R680" s="511"/>
      <c r="S680" s="565">
        <f t="shared" si="26"/>
        <v>0</v>
      </c>
      <c r="T680" s="566">
        <f t="shared" si="27"/>
        <v>0</v>
      </c>
      <c r="U680" s="373"/>
    </row>
    <row r="681" spans="1:21" s="374" customFormat="1" ht="45">
      <c r="A681" s="276" t="s">
        <v>406</v>
      </c>
      <c r="B681" s="277">
        <v>355</v>
      </c>
      <c r="C681" s="276" t="s">
        <v>416</v>
      </c>
      <c r="D681" s="276" t="s">
        <v>437</v>
      </c>
      <c r="E681" s="277">
        <v>3550004</v>
      </c>
      <c r="F681" s="277">
        <v>14817</v>
      </c>
      <c r="G681" s="278">
        <v>42521</v>
      </c>
      <c r="H681" s="277">
        <v>3</v>
      </c>
      <c r="I681" s="276" t="s">
        <v>447</v>
      </c>
      <c r="J681" s="276" t="s">
        <v>1297</v>
      </c>
      <c r="K681" s="279">
        <v>10129.34</v>
      </c>
      <c r="L681" s="280" t="s">
        <v>1295</v>
      </c>
      <c r="M681" s="362" t="s">
        <v>876</v>
      </c>
      <c r="N681" s="265"/>
      <c r="O681" s="265"/>
      <c r="P681" s="371"/>
      <c r="Q681" s="371"/>
      <c r="R681" s="511"/>
      <c r="S681" s="565">
        <f t="shared" si="26"/>
        <v>0</v>
      </c>
      <c r="T681" s="566">
        <f t="shared" si="27"/>
        <v>0</v>
      </c>
      <c r="U681" s="373"/>
    </row>
    <row r="682" spans="1:21" s="374" customFormat="1" ht="45">
      <c r="A682" s="276" t="s">
        <v>406</v>
      </c>
      <c r="B682" s="277">
        <v>355</v>
      </c>
      <c r="C682" s="276" t="s">
        <v>416</v>
      </c>
      <c r="D682" s="276" t="s">
        <v>459</v>
      </c>
      <c r="E682" s="277">
        <v>3550011</v>
      </c>
      <c r="F682" s="277">
        <v>14816</v>
      </c>
      <c r="G682" s="278">
        <v>42521</v>
      </c>
      <c r="H682" s="277">
        <v>1</v>
      </c>
      <c r="I682" s="276" t="s">
        <v>1178</v>
      </c>
      <c r="J682" s="276" t="s">
        <v>1298</v>
      </c>
      <c r="K682" s="279">
        <v>6758.7</v>
      </c>
      <c r="L682" s="280" t="s">
        <v>1299</v>
      </c>
      <c r="M682" s="362" t="s">
        <v>876</v>
      </c>
      <c r="N682" s="265"/>
      <c r="O682" s="265"/>
      <c r="P682" s="371"/>
      <c r="Q682" s="371"/>
      <c r="R682" s="511"/>
      <c r="S682" s="565">
        <f t="shared" si="26"/>
        <v>0</v>
      </c>
      <c r="T682" s="566">
        <f t="shared" si="27"/>
        <v>0</v>
      </c>
      <c r="U682" s="373"/>
    </row>
    <row r="683" spans="1:21" s="374" customFormat="1" ht="45">
      <c r="A683" s="276" t="s">
        <v>406</v>
      </c>
      <c r="B683" s="277">
        <v>355</v>
      </c>
      <c r="C683" s="276" t="s">
        <v>416</v>
      </c>
      <c r="D683" s="276" t="s">
        <v>420</v>
      </c>
      <c r="E683" s="277">
        <v>3550008</v>
      </c>
      <c r="F683" s="277">
        <v>14815</v>
      </c>
      <c r="G683" s="278">
        <v>42521</v>
      </c>
      <c r="H683" s="277">
        <v>1</v>
      </c>
      <c r="I683" s="276" t="s">
        <v>457</v>
      </c>
      <c r="J683" s="276" t="s">
        <v>1300</v>
      </c>
      <c r="K683" s="279">
        <v>4356.43</v>
      </c>
      <c r="L683" s="280" t="s">
        <v>1299</v>
      </c>
      <c r="M683" s="362" t="s">
        <v>876</v>
      </c>
      <c r="N683" s="265"/>
      <c r="O683" s="265"/>
      <c r="P683" s="371"/>
      <c r="Q683" s="371"/>
      <c r="R683" s="511"/>
      <c r="S683" s="565">
        <f t="shared" si="26"/>
        <v>0</v>
      </c>
      <c r="T683" s="566">
        <f t="shared" si="27"/>
        <v>0</v>
      </c>
      <c r="U683" s="373"/>
    </row>
    <row r="684" spans="1:21" s="374" customFormat="1" ht="30">
      <c r="A684" s="276" t="s">
        <v>406</v>
      </c>
      <c r="B684" s="277">
        <v>355</v>
      </c>
      <c r="C684" s="276" t="s">
        <v>416</v>
      </c>
      <c r="D684" s="276" t="s">
        <v>421</v>
      </c>
      <c r="E684" s="277">
        <v>3550009</v>
      </c>
      <c r="F684" s="277">
        <v>14814</v>
      </c>
      <c r="G684" s="278">
        <v>42521</v>
      </c>
      <c r="H684" s="277">
        <v>1</v>
      </c>
      <c r="I684" s="276" t="s">
        <v>788</v>
      </c>
      <c r="J684" s="276" t="s">
        <v>1301</v>
      </c>
      <c r="K684" s="279">
        <v>3406.31</v>
      </c>
      <c r="L684" s="280" t="s">
        <v>1281</v>
      </c>
      <c r="M684" s="362"/>
      <c r="N684" s="265"/>
      <c r="O684" s="265">
        <v>1</v>
      </c>
      <c r="P684" s="371"/>
      <c r="Q684" s="371"/>
      <c r="R684" s="511"/>
      <c r="S684" s="565">
        <f t="shared" si="26"/>
        <v>0</v>
      </c>
      <c r="T684" s="566">
        <f t="shared" si="27"/>
        <v>3406.31</v>
      </c>
      <c r="U684" s="373"/>
    </row>
    <row r="685" spans="1:21" s="374" customFormat="1" ht="30">
      <c r="A685" s="276" t="s">
        <v>406</v>
      </c>
      <c r="B685" s="277">
        <v>355</v>
      </c>
      <c r="C685" s="276" t="s">
        <v>416</v>
      </c>
      <c r="D685" s="276" t="s">
        <v>420</v>
      </c>
      <c r="E685" s="277">
        <v>3550008</v>
      </c>
      <c r="F685" s="277">
        <v>14813</v>
      </c>
      <c r="G685" s="278">
        <v>42521</v>
      </c>
      <c r="H685" s="277">
        <v>2</v>
      </c>
      <c r="I685" s="276" t="s">
        <v>457</v>
      </c>
      <c r="J685" s="276" t="s">
        <v>1302</v>
      </c>
      <c r="K685" s="279">
        <v>5664.41</v>
      </c>
      <c r="L685" s="280" t="s">
        <v>1281</v>
      </c>
      <c r="M685" s="362"/>
      <c r="N685" s="265"/>
      <c r="O685" s="265">
        <v>1</v>
      </c>
      <c r="P685" s="371"/>
      <c r="Q685" s="371"/>
      <c r="R685" s="511"/>
      <c r="S685" s="565">
        <f t="shared" si="26"/>
        <v>0</v>
      </c>
      <c r="T685" s="566">
        <f t="shared" si="27"/>
        <v>5664.41</v>
      </c>
      <c r="U685" s="373"/>
    </row>
    <row r="686" spans="1:21" s="374" customFormat="1" ht="30">
      <c r="A686" s="276" t="s">
        <v>406</v>
      </c>
      <c r="B686" s="277">
        <v>355</v>
      </c>
      <c r="C686" s="276" t="s">
        <v>416</v>
      </c>
      <c r="D686" s="276" t="s">
        <v>438</v>
      </c>
      <c r="E686" s="277">
        <v>3550010</v>
      </c>
      <c r="F686" s="277">
        <v>14812</v>
      </c>
      <c r="G686" s="278">
        <v>42521</v>
      </c>
      <c r="H686" s="277">
        <v>1</v>
      </c>
      <c r="I686" s="276" t="s">
        <v>409</v>
      </c>
      <c r="J686" s="276" t="s">
        <v>1303</v>
      </c>
      <c r="K686" s="279">
        <v>15217.16</v>
      </c>
      <c r="L686" s="280" t="s">
        <v>1281</v>
      </c>
      <c r="M686" s="362"/>
      <c r="N686" s="265"/>
      <c r="O686" s="265">
        <v>1</v>
      </c>
      <c r="P686" s="371"/>
      <c r="Q686" s="371"/>
      <c r="R686" s="511"/>
      <c r="S686" s="565">
        <f t="shared" si="26"/>
        <v>0</v>
      </c>
      <c r="T686" s="566">
        <f t="shared" si="27"/>
        <v>15217.16</v>
      </c>
      <c r="U686" s="373"/>
    </row>
    <row r="687" spans="1:21" s="374" customFormat="1" ht="30">
      <c r="A687" s="276" t="s">
        <v>406</v>
      </c>
      <c r="B687" s="277">
        <v>355</v>
      </c>
      <c r="C687" s="276" t="s">
        <v>416</v>
      </c>
      <c r="D687" s="276" t="s">
        <v>438</v>
      </c>
      <c r="E687" s="277">
        <v>3550010</v>
      </c>
      <c r="F687" s="277">
        <v>14811</v>
      </c>
      <c r="G687" s="278">
        <v>42521</v>
      </c>
      <c r="H687" s="277">
        <v>1</v>
      </c>
      <c r="I687" s="276" t="s">
        <v>409</v>
      </c>
      <c r="J687" s="276" t="s">
        <v>1304</v>
      </c>
      <c r="K687" s="279">
        <v>15664.95</v>
      </c>
      <c r="L687" s="280" t="s">
        <v>1283</v>
      </c>
      <c r="M687" s="362"/>
      <c r="N687" s="265"/>
      <c r="O687" s="265">
        <v>1</v>
      </c>
      <c r="P687" s="371"/>
      <c r="Q687" s="371"/>
      <c r="R687" s="511"/>
      <c r="S687" s="565">
        <f t="shared" si="26"/>
        <v>0</v>
      </c>
      <c r="T687" s="566">
        <f t="shared" si="27"/>
        <v>15664.95</v>
      </c>
      <c r="U687" s="373"/>
    </row>
    <row r="688" spans="1:21" s="374" customFormat="1" ht="30">
      <c r="A688" s="276" t="s">
        <v>406</v>
      </c>
      <c r="B688" s="277">
        <v>355</v>
      </c>
      <c r="C688" s="276" t="s">
        <v>416</v>
      </c>
      <c r="D688" s="276" t="s">
        <v>438</v>
      </c>
      <c r="E688" s="277">
        <v>3550010</v>
      </c>
      <c r="F688" s="277">
        <v>14810</v>
      </c>
      <c r="G688" s="278">
        <v>42521</v>
      </c>
      <c r="H688" s="277">
        <v>1</v>
      </c>
      <c r="I688" s="276" t="s">
        <v>409</v>
      </c>
      <c r="J688" s="276" t="s">
        <v>1305</v>
      </c>
      <c r="K688" s="279">
        <v>12586.41</v>
      </c>
      <c r="L688" s="280" t="s">
        <v>1286</v>
      </c>
      <c r="M688" s="362"/>
      <c r="N688" s="265"/>
      <c r="O688" s="265">
        <v>1</v>
      </c>
      <c r="P688" s="371"/>
      <c r="Q688" s="371"/>
      <c r="R688" s="511"/>
      <c r="S688" s="565">
        <f t="shared" si="26"/>
        <v>0</v>
      </c>
      <c r="T688" s="566">
        <f t="shared" si="27"/>
        <v>12586.41</v>
      </c>
      <c r="U688" s="373"/>
    </row>
    <row r="689" spans="1:21" s="374" customFormat="1" ht="60">
      <c r="A689" s="276" t="s">
        <v>406</v>
      </c>
      <c r="B689" s="277">
        <v>355</v>
      </c>
      <c r="C689" s="276" t="s">
        <v>416</v>
      </c>
      <c r="D689" s="276" t="s">
        <v>1306</v>
      </c>
      <c r="E689" s="277">
        <v>3550049</v>
      </c>
      <c r="F689" s="277">
        <v>14809</v>
      </c>
      <c r="G689" s="278">
        <v>42521</v>
      </c>
      <c r="H689" s="277">
        <v>2</v>
      </c>
      <c r="I689" s="276" t="s">
        <v>409</v>
      </c>
      <c r="J689" s="276" t="s">
        <v>1307</v>
      </c>
      <c r="K689" s="279">
        <v>134280.85999999999</v>
      </c>
      <c r="L689" s="280" t="s">
        <v>1308</v>
      </c>
      <c r="M689" s="362" t="s">
        <v>876</v>
      </c>
      <c r="N689" s="265"/>
      <c r="O689" s="265"/>
      <c r="P689" s="371"/>
      <c r="Q689" s="371"/>
      <c r="R689" s="511"/>
      <c r="S689" s="565">
        <f t="shared" si="26"/>
        <v>0</v>
      </c>
      <c r="T689" s="566">
        <f t="shared" si="27"/>
        <v>0</v>
      </c>
      <c r="U689" s="373"/>
    </row>
    <row r="690" spans="1:21" s="374" customFormat="1" ht="60">
      <c r="A690" s="276" t="s">
        <v>406</v>
      </c>
      <c r="B690" s="277">
        <v>355</v>
      </c>
      <c r="C690" s="276" t="s">
        <v>416</v>
      </c>
      <c r="D690" s="276" t="s">
        <v>1306</v>
      </c>
      <c r="E690" s="277">
        <v>3550049</v>
      </c>
      <c r="F690" s="277">
        <v>14808</v>
      </c>
      <c r="G690" s="278">
        <v>42521</v>
      </c>
      <c r="H690" s="277">
        <v>2</v>
      </c>
      <c r="I690" s="276" t="s">
        <v>409</v>
      </c>
      <c r="J690" s="276" t="s">
        <v>1309</v>
      </c>
      <c r="K690" s="279">
        <v>72764.47</v>
      </c>
      <c r="L690" s="280" t="s">
        <v>1308</v>
      </c>
      <c r="M690" s="362" t="s">
        <v>876</v>
      </c>
      <c r="N690" s="265"/>
      <c r="O690" s="265"/>
      <c r="P690" s="371"/>
      <c r="Q690" s="371"/>
      <c r="R690" s="511"/>
      <c r="S690" s="565">
        <f t="shared" si="26"/>
        <v>0</v>
      </c>
      <c r="T690" s="566">
        <f t="shared" si="27"/>
        <v>0</v>
      </c>
      <c r="U690" s="373"/>
    </row>
    <row r="691" spans="1:21" s="374" customFormat="1" ht="60">
      <c r="A691" s="276" t="s">
        <v>406</v>
      </c>
      <c r="B691" s="277">
        <v>355</v>
      </c>
      <c r="C691" s="276" t="s">
        <v>416</v>
      </c>
      <c r="D691" s="276" t="s">
        <v>1306</v>
      </c>
      <c r="E691" s="277">
        <v>3550049</v>
      </c>
      <c r="F691" s="277">
        <v>14807</v>
      </c>
      <c r="G691" s="278">
        <v>42521</v>
      </c>
      <c r="H691" s="277">
        <v>1</v>
      </c>
      <c r="I691" s="276" t="s">
        <v>409</v>
      </c>
      <c r="J691" s="276" t="s">
        <v>1310</v>
      </c>
      <c r="K691" s="279">
        <v>15023.31</v>
      </c>
      <c r="L691" s="280" t="s">
        <v>1308</v>
      </c>
      <c r="M691" s="362"/>
      <c r="N691" s="265"/>
      <c r="O691" s="265">
        <v>1</v>
      </c>
      <c r="P691" s="371"/>
      <c r="Q691" s="371"/>
      <c r="R691" s="511"/>
      <c r="S691" s="565">
        <f t="shared" ref="S691:S712" si="28">N691*K691</f>
        <v>0</v>
      </c>
      <c r="T691" s="566">
        <f t="shared" ref="T691:T712" si="29">K691*O691</f>
        <v>15023.31</v>
      </c>
      <c r="U691" s="373"/>
    </row>
    <row r="692" spans="1:21" s="374" customFormat="1" ht="60">
      <c r="A692" s="276" t="s">
        <v>406</v>
      </c>
      <c r="B692" s="277">
        <v>353</v>
      </c>
      <c r="C692" s="276" t="s">
        <v>410</v>
      </c>
      <c r="D692" s="276" t="s">
        <v>473</v>
      </c>
      <c r="E692" s="277">
        <v>3530100</v>
      </c>
      <c r="F692" s="277">
        <v>14805</v>
      </c>
      <c r="G692" s="278">
        <v>42521</v>
      </c>
      <c r="H692" s="277">
        <v>1</v>
      </c>
      <c r="I692" s="276" t="s">
        <v>409</v>
      </c>
      <c r="J692" s="276" t="s">
        <v>727</v>
      </c>
      <c r="K692" s="279">
        <v>1203.81</v>
      </c>
      <c r="L692" s="280" t="s">
        <v>728</v>
      </c>
      <c r="M692" s="362"/>
      <c r="N692" s="265">
        <v>7.5499999999999998E-2</v>
      </c>
      <c r="O692" s="265">
        <v>0.37490000000000001</v>
      </c>
      <c r="P692" s="371"/>
      <c r="Q692" s="371"/>
      <c r="R692" s="511"/>
      <c r="S692" s="565">
        <f t="shared" si="28"/>
        <v>90.887654999999995</v>
      </c>
      <c r="T692" s="566">
        <f t="shared" si="29"/>
        <v>451.30836899999997</v>
      </c>
      <c r="U692" s="373"/>
    </row>
    <row r="693" spans="1:21" s="374" customFormat="1" ht="75">
      <c r="A693" s="276" t="s">
        <v>406</v>
      </c>
      <c r="B693" s="277">
        <v>353</v>
      </c>
      <c r="C693" s="276" t="s">
        <v>410</v>
      </c>
      <c r="D693" s="276" t="s">
        <v>469</v>
      </c>
      <c r="E693" s="277">
        <v>3530012</v>
      </c>
      <c r="F693" s="277">
        <v>14804</v>
      </c>
      <c r="G693" s="278">
        <v>42521</v>
      </c>
      <c r="H693" s="277">
        <v>1</v>
      </c>
      <c r="I693" s="276" t="s">
        <v>409</v>
      </c>
      <c r="J693" s="276" t="s">
        <v>729</v>
      </c>
      <c r="K693" s="279">
        <v>167941.21</v>
      </c>
      <c r="L693" s="280" t="s">
        <v>515</v>
      </c>
      <c r="M693" s="362"/>
      <c r="N693" s="265">
        <v>1</v>
      </c>
      <c r="O693" s="265"/>
      <c r="P693" s="371"/>
      <c r="Q693" s="371"/>
      <c r="R693" s="511"/>
      <c r="S693" s="565">
        <f t="shared" si="28"/>
        <v>167941.21</v>
      </c>
      <c r="T693" s="566">
        <f t="shared" si="29"/>
        <v>0</v>
      </c>
      <c r="U693" s="373"/>
    </row>
    <row r="694" spans="1:21" s="374" customFormat="1" ht="60">
      <c r="A694" s="276" t="s">
        <v>406</v>
      </c>
      <c r="B694" s="277">
        <v>353</v>
      </c>
      <c r="C694" s="276" t="s">
        <v>410</v>
      </c>
      <c r="D694" s="276" t="s">
        <v>473</v>
      </c>
      <c r="E694" s="277">
        <v>3530100</v>
      </c>
      <c r="F694" s="277">
        <v>14803</v>
      </c>
      <c r="G694" s="278">
        <v>42521</v>
      </c>
      <c r="H694" s="277">
        <v>1</v>
      </c>
      <c r="I694" s="276" t="s">
        <v>409</v>
      </c>
      <c r="J694" s="276" t="s">
        <v>1311</v>
      </c>
      <c r="K694" s="279">
        <v>84916.98</v>
      </c>
      <c r="L694" s="280" t="s">
        <v>1312</v>
      </c>
      <c r="M694" s="362"/>
      <c r="N694" s="265"/>
      <c r="O694" s="265">
        <v>1</v>
      </c>
      <c r="P694" s="371"/>
      <c r="Q694" s="371"/>
      <c r="R694" s="511"/>
      <c r="S694" s="565">
        <f t="shared" si="28"/>
        <v>0</v>
      </c>
      <c r="T694" s="566">
        <f t="shared" si="29"/>
        <v>84916.98</v>
      </c>
      <c r="U694" s="373"/>
    </row>
    <row r="695" spans="1:21" s="374" customFormat="1" ht="60">
      <c r="A695" s="276" t="s">
        <v>406</v>
      </c>
      <c r="B695" s="277">
        <v>353</v>
      </c>
      <c r="C695" s="276" t="s">
        <v>410</v>
      </c>
      <c r="D695" s="276" t="s">
        <v>473</v>
      </c>
      <c r="E695" s="277">
        <v>3530100</v>
      </c>
      <c r="F695" s="277">
        <v>14802</v>
      </c>
      <c r="G695" s="278">
        <v>42521</v>
      </c>
      <c r="H695" s="277">
        <v>1</v>
      </c>
      <c r="I695" s="276" t="s">
        <v>409</v>
      </c>
      <c r="J695" s="276" t="s">
        <v>1313</v>
      </c>
      <c r="K695" s="279">
        <v>1288.27</v>
      </c>
      <c r="L695" s="280" t="s">
        <v>1314</v>
      </c>
      <c r="M695" s="362" t="s">
        <v>876</v>
      </c>
      <c r="N695" s="265"/>
      <c r="O695" s="265"/>
      <c r="P695" s="371"/>
      <c r="Q695" s="371"/>
      <c r="R695" s="511"/>
      <c r="S695" s="565">
        <f t="shared" si="28"/>
        <v>0</v>
      </c>
      <c r="T695" s="566">
        <f t="shared" si="29"/>
        <v>0</v>
      </c>
      <c r="U695" s="373"/>
    </row>
    <row r="696" spans="1:21" s="374" customFormat="1" ht="60">
      <c r="A696" s="276" t="s">
        <v>406</v>
      </c>
      <c r="B696" s="277">
        <v>353</v>
      </c>
      <c r="C696" s="276" t="s">
        <v>410</v>
      </c>
      <c r="D696" s="276" t="s">
        <v>473</v>
      </c>
      <c r="E696" s="277">
        <v>3530100</v>
      </c>
      <c r="F696" s="277">
        <v>14801</v>
      </c>
      <c r="G696" s="278">
        <v>42521</v>
      </c>
      <c r="H696" s="277">
        <v>1</v>
      </c>
      <c r="I696" s="276" t="s">
        <v>409</v>
      </c>
      <c r="J696" s="276" t="s">
        <v>730</v>
      </c>
      <c r="K696" s="279">
        <v>895.95</v>
      </c>
      <c r="L696" s="280" t="s">
        <v>731</v>
      </c>
      <c r="M696" s="362"/>
      <c r="N696" s="265">
        <v>7.5499999999999998E-2</v>
      </c>
      <c r="O696" s="265">
        <v>0.37490000000000001</v>
      </c>
      <c r="P696" s="371"/>
      <c r="Q696" s="371"/>
      <c r="R696" s="511"/>
      <c r="S696" s="565">
        <f t="shared" si="28"/>
        <v>67.644225000000006</v>
      </c>
      <c r="T696" s="566">
        <f t="shared" si="29"/>
        <v>335.89165500000001</v>
      </c>
      <c r="U696" s="373"/>
    </row>
    <row r="697" spans="1:21" s="374" customFormat="1" ht="60">
      <c r="A697" s="276" t="s">
        <v>406</v>
      </c>
      <c r="B697" s="277">
        <v>353</v>
      </c>
      <c r="C697" s="276" t="s">
        <v>410</v>
      </c>
      <c r="D697" s="276" t="s">
        <v>473</v>
      </c>
      <c r="E697" s="277">
        <v>3530100</v>
      </c>
      <c r="F697" s="277">
        <v>14800</v>
      </c>
      <c r="G697" s="278">
        <v>42521</v>
      </c>
      <c r="H697" s="277">
        <v>1</v>
      </c>
      <c r="I697" s="276" t="s">
        <v>409</v>
      </c>
      <c r="J697" s="276" t="s">
        <v>1315</v>
      </c>
      <c r="K697" s="279">
        <v>21635.82</v>
      </c>
      <c r="L697" s="280" t="s">
        <v>1316</v>
      </c>
      <c r="M697" s="362" t="s">
        <v>876</v>
      </c>
      <c r="N697" s="265"/>
      <c r="O697" s="265"/>
      <c r="P697" s="371"/>
      <c r="Q697" s="371"/>
      <c r="R697" s="511"/>
      <c r="S697" s="565">
        <f t="shared" si="28"/>
        <v>0</v>
      </c>
      <c r="T697" s="566">
        <f t="shared" si="29"/>
        <v>0</v>
      </c>
      <c r="U697" s="373"/>
    </row>
    <row r="698" spans="1:21" s="374" customFormat="1" ht="60">
      <c r="A698" s="276" t="s">
        <v>406</v>
      </c>
      <c r="B698" s="277">
        <v>353</v>
      </c>
      <c r="C698" s="276" t="s">
        <v>410</v>
      </c>
      <c r="D698" s="276" t="s">
        <v>473</v>
      </c>
      <c r="E698" s="277">
        <v>3530100</v>
      </c>
      <c r="F698" s="277">
        <v>14799</v>
      </c>
      <c r="G698" s="278">
        <v>42521</v>
      </c>
      <c r="H698" s="277">
        <v>1</v>
      </c>
      <c r="I698" s="276" t="s">
        <v>409</v>
      </c>
      <c r="J698" s="276" t="s">
        <v>732</v>
      </c>
      <c r="K698" s="279">
        <v>44798.18</v>
      </c>
      <c r="L698" s="280" t="s">
        <v>733</v>
      </c>
      <c r="M698" s="362"/>
      <c r="N698" s="265">
        <v>7.5499999999999998E-2</v>
      </c>
      <c r="O698" s="265">
        <v>0.37490000000000001</v>
      </c>
      <c r="P698" s="371"/>
      <c r="Q698" s="371"/>
      <c r="R698" s="511"/>
      <c r="S698" s="565">
        <f t="shared" si="28"/>
        <v>3382.2625899999998</v>
      </c>
      <c r="T698" s="566">
        <f t="shared" si="29"/>
        <v>16794.837682000001</v>
      </c>
      <c r="U698" s="373"/>
    </row>
    <row r="699" spans="1:21" s="374" customFormat="1" ht="60">
      <c r="A699" s="276" t="s">
        <v>406</v>
      </c>
      <c r="B699" s="277">
        <v>353</v>
      </c>
      <c r="C699" s="276" t="s">
        <v>410</v>
      </c>
      <c r="D699" s="276" t="s">
        <v>473</v>
      </c>
      <c r="E699" s="277">
        <v>3530100</v>
      </c>
      <c r="F699" s="277">
        <v>14798</v>
      </c>
      <c r="G699" s="278">
        <v>42521</v>
      </c>
      <c r="H699" s="277">
        <v>1</v>
      </c>
      <c r="I699" s="276" t="s">
        <v>409</v>
      </c>
      <c r="J699" s="276" t="s">
        <v>734</v>
      </c>
      <c r="K699" s="279">
        <v>20531.09</v>
      </c>
      <c r="L699" s="280" t="s">
        <v>735</v>
      </c>
      <c r="M699" s="362"/>
      <c r="N699" s="265">
        <v>7.5499999999999998E-2</v>
      </c>
      <c r="O699" s="265">
        <v>0.37490000000000001</v>
      </c>
      <c r="P699" s="371"/>
      <c r="Q699" s="371"/>
      <c r="R699" s="511"/>
      <c r="S699" s="565">
        <f t="shared" si="28"/>
        <v>1550.097295</v>
      </c>
      <c r="T699" s="566">
        <f t="shared" si="29"/>
        <v>7697.1056410000001</v>
      </c>
      <c r="U699" s="373"/>
    </row>
    <row r="700" spans="1:21" s="374" customFormat="1" ht="60">
      <c r="A700" s="276" t="s">
        <v>406</v>
      </c>
      <c r="B700" s="277">
        <v>353</v>
      </c>
      <c r="C700" s="276" t="s">
        <v>410</v>
      </c>
      <c r="D700" s="276" t="s">
        <v>473</v>
      </c>
      <c r="E700" s="277">
        <v>3530100</v>
      </c>
      <c r="F700" s="277">
        <v>14797</v>
      </c>
      <c r="G700" s="278">
        <v>42521</v>
      </c>
      <c r="H700" s="277">
        <v>1</v>
      </c>
      <c r="I700" s="276" t="s">
        <v>409</v>
      </c>
      <c r="J700" s="276" t="s">
        <v>1317</v>
      </c>
      <c r="K700" s="279">
        <v>11129.89</v>
      </c>
      <c r="L700" s="280" t="s">
        <v>1318</v>
      </c>
      <c r="M700" s="362" t="s">
        <v>876</v>
      </c>
      <c r="N700" s="265"/>
      <c r="O700" s="265"/>
      <c r="P700" s="371"/>
      <c r="Q700" s="371"/>
      <c r="R700" s="511"/>
      <c r="S700" s="565">
        <f t="shared" si="28"/>
        <v>0</v>
      </c>
      <c r="T700" s="566">
        <f t="shared" si="29"/>
        <v>0</v>
      </c>
      <c r="U700" s="373"/>
    </row>
    <row r="701" spans="1:21" s="374" customFormat="1" ht="60">
      <c r="A701" s="276" t="s">
        <v>406</v>
      </c>
      <c r="B701" s="277">
        <v>353</v>
      </c>
      <c r="C701" s="276" t="s">
        <v>410</v>
      </c>
      <c r="D701" s="276" t="s">
        <v>473</v>
      </c>
      <c r="E701" s="277">
        <v>3530100</v>
      </c>
      <c r="F701" s="277">
        <v>14796</v>
      </c>
      <c r="G701" s="278">
        <v>42521</v>
      </c>
      <c r="H701" s="277">
        <v>1</v>
      </c>
      <c r="I701" s="276" t="s">
        <v>409</v>
      </c>
      <c r="J701" s="276" t="s">
        <v>1319</v>
      </c>
      <c r="K701" s="279">
        <v>1707.83</v>
      </c>
      <c r="L701" s="280" t="s">
        <v>1320</v>
      </c>
      <c r="M701" s="362" t="s">
        <v>876</v>
      </c>
      <c r="N701" s="265"/>
      <c r="O701" s="265"/>
      <c r="P701" s="371"/>
      <c r="Q701" s="371"/>
      <c r="R701" s="511"/>
      <c r="S701" s="565">
        <f t="shared" si="28"/>
        <v>0</v>
      </c>
      <c r="T701" s="566">
        <f t="shared" si="29"/>
        <v>0</v>
      </c>
      <c r="U701" s="373"/>
    </row>
    <row r="702" spans="1:21" s="374" customFormat="1" ht="60">
      <c r="A702" s="276" t="s">
        <v>406</v>
      </c>
      <c r="B702" s="277">
        <v>353</v>
      </c>
      <c r="C702" s="276" t="s">
        <v>410</v>
      </c>
      <c r="D702" s="276" t="s">
        <v>473</v>
      </c>
      <c r="E702" s="277">
        <v>3530100</v>
      </c>
      <c r="F702" s="277">
        <v>14795</v>
      </c>
      <c r="G702" s="278">
        <v>42521</v>
      </c>
      <c r="H702" s="277">
        <v>1</v>
      </c>
      <c r="I702" s="276" t="s">
        <v>409</v>
      </c>
      <c r="J702" s="276" t="s">
        <v>736</v>
      </c>
      <c r="K702" s="279">
        <v>18794.95</v>
      </c>
      <c r="L702" s="280" t="s">
        <v>737</v>
      </c>
      <c r="M702" s="362"/>
      <c r="N702" s="265">
        <v>7.5499999999999998E-2</v>
      </c>
      <c r="O702" s="265">
        <v>0.37490000000000001</v>
      </c>
      <c r="P702" s="371"/>
      <c r="Q702" s="371"/>
      <c r="R702" s="511"/>
      <c r="S702" s="565">
        <f t="shared" si="28"/>
        <v>1419.0187249999999</v>
      </c>
      <c r="T702" s="566">
        <f t="shared" si="29"/>
        <v>7046.2267550000006</v>
      </c>
      <c r="U702" s="373"/>
    </row>
    <row r="703" spans="1:21" s="374" customFormat="1" ht="60">
      <c r="A703" s="276" t="s">
        <v>406</v>
      </c>
      <c r="B703" s="277">
        <v>353</v>
      </c>
      <c r="C703" s="276" t="s">
        <v>410</v>
      </c>
      <c r="D703" s="276" t="s">
        <v>473</v>
      </c>
      <c r="E703" s="277">
        <v>3530100</v>
      </c>
      <c r="F703" s="277">
        <v>14794</v>
      </c>
      <c r="G703" s="278">
        <v>42521</v>
      </c>
      <c r="H703" s="277">
        <v>1</v>
      </c>
      <c r="I703" s="276" t="s">
        <v>409</v>
      </c>
      <c r="J703" s="276" t="s">
        <v>738</v>
      </c>
      <c r="K703" s="279">
        <v>1278.6300000000001</v>
      </c>
      <c r="L703" s="280" t="s">
        <v>739</v>
      </c>
      <c r="M703" s="362"/>
      <c r="N703" s="265">
        <f>2/7</f>
        <v>0.2857142857142857</v>
      </c>
      <c r="O703" s="265">
        <f>4/7</f>
        <v>0.5714285714285714</v>
      </c>
      <c r="P703" s="371"/>
      <c r="Q703" s="371"/>
      <c r="R703" s="511"/>
      <c r="S703" s="565">
        <f t="shared" si="28"/>
        <v>365.32285714285717</v>
      </c>
      <c r="T703" s="566">
        <f t="shared" si="29"/>
        <v>730.64571428571435</v>
      </c>
      <c r="U703" s="373"/>
    </row>
    <row r="704" spans="1:21" s="374" customFormat="1" ht="60">
      <c r="A704" s="276" t="s">
        <v>406</v>
      </c>
      <c r="B704" s="277">
        <v>353</v>
      </c>
      <c r="C704" s="276" t="s">
        <v>410</v>
      </c>
      <c r="D704" s="276" t="s">
        <v>473</v>
      </c>
      <c r="E704" s="277">
        <v>3530100</v>
      </c>
      <c r="F704" s="277">
        <v>14793</v>
      </c>
      <c r="G704" s="278">
        <v>42521</v>
      </c>
      <c r="H704" s="277">
        <v>1</v>
      </c>
      <c r="I704" s="276" t="s">
        <v>409</v>
      </c>
      <c r="J704" s="276" t="s">
        <v>740</v>
      </c>
      <c r="K704" s="279">
        <v>136782.29</v>
      </c>
      <c r="L704" s="280" t="s">
        <v>741</v>
      </c>
      <c r="M704" s="362"/>
      <c r="N704" s="265">
        <v>7.5499999999999998E-2</v>
      </c>
      <c r="O704" s="265">
        <v>0.37490000000000001</v>
      </c>
      <c r="P704" s="371"/>
      <c r="Q704" s="371"/>
      <c r="R704" s="511"/>
      <c r="S704" s="565">
        <f t="shared" si="28"/>
        <v>10327.062895000001</v>
      </c>
      <c r="T704" s="566">
        <f t="shared" si="29"/>
        <v>51279.680521000002</v>
      </c>
      <c r="U704" s="373"/>
    </row>
    <row r="705" spans="1:21" s="374" customFormat="1" ht="60">
      <c r="A705" s="276" t="s">
        <v>406</v>
      </c>
      <c r="B705" s="277">
        <v>353</v>
      </c>
      <c r="C705" s="276" t="s">
        <v>410</v>
      </c>
      <c r="D705" s="276" t="s">
        <v>473</v>
      </c>
      <c r="E705" s="277">
        <v>3530100</v>
      </c>
      <c r="F705" s="277">
        <v>14792</v>
      </c>
      <c r="G705" s="278">
        <v>42521</v>
      </c>
      <c r="H705" s="277">
        <v>1</v>
      </c>
      <c r="I705" s="276" t="s">
        <v>409</v>
      </c>
      <c r="J705" s="276" t="s">
        <v>742</v>
      </c>
      <c r="K705" s="279">
        <v>56314.57</v>
      </c>
      <c r="L705" s="280" t="s">
        <v>743</v>
      </c>
      <c r="M705" s="362"/>
      <c r="N705" s="265">
        <v>7.5499999999999998E-2</v>
      </c>
      <c r="O705" s="265">
        <v>0.37490000000000001</v>
      </c>
      <c r="P705" s="371"/>
      <c r="Q705" s="371"/>
      <c r="R705" s="511"/>
      <c r="S705" s="565">
        <f t="shared" si="28"/>
        <v>4251.750035</v>
      </c>
      <c r="T705" s="566">
        <f t="shared" si="29"/>
        <v>21112.332292999999</v>
      </c>
      <c r="U705" s="373"/>
    </row>
    <row r="706" spans="1:21" s="374" customFormat="1" ht="60">
      <c r="A706" s="276" t="s">
        <v>406</v>
      </c>
      <c r="B706" s="277">
        <v>353</v>
      </c>
      <c r="C706" s="276" t="s">
        <v>410</v>
      </c>
      <c r="D706" s="276" t="s">
        <v>473</v>
      </c>
      <c r="E706" s="277">
        <v>3530100</v>
      </c>
      <c r="F706" s="277">
        <v>14791</v>
      </c>
      <c r="G706" s="278">
        <v>42521</v>
      </c>
      <c r="H706" s="277">
        <v>1</v>
      </c>
      <c r="I706" s="276" t="s">
        <v>409</v>
      </c>
      <c r="J706" s="276" t="s">
        <v>744</v>
      </c>
      <c r="K706" s="279">
        <v>154116.98000000001</v>
      </c>
      <c r="L706" s="280" t="s">
        <v>745</v>
      </c>
      <c r="M706" s="362"/>
      <c r="N706" s="265">
        <v>7.5499999999999998E-2</v>
      </c>
      <c r="O706" s="265">
        <v>0.37490000000000001</v>
      </c>
      <c r="P706" s="371"/>
      <c r="Q706" s="371"/>
      <c r="R706" s="511"/>
      <c r="S706" s="565">
        <f t="shared" si="28"/>
        <v>11635.831990000001</v>
      </c>
      <c r="T706" s="566">
        <f t="shared" si="29"/>
        <v>57778.455802000004</v>
      </c>
      <c r="U706" s="373"/>
    </row>
    <row r="707" spans="1:21" s="374" customFormat="1" ht="60">
      <c r="A707" s="276" t="s">
        <v>406</v>
      </c>
      <c r="B707" s="277">
        <v>353</v>
      </c>
      <c r="C707" s="276" t="s">
        <v>410</v>
      </c>
      <c r="D707" s="276" t="s">
        <v>473</v>
      </c>
      <c r="E707" s="277">
        <v>3530100</v>
      </c>
      <c r="F707" s="277">
        <v>14790</v>
      </c>
      <c r="G707" s="278">
        <v>42521</v>
      </c>
      <c r="H707" s="277">
        <v>1</v>
      </c>
      <c r="I707" s="276" t="s">
        <v>409</v>
      </c>
      <c r="J707" s="276" t="s">
        <v>1321</v>
      </c>
      <c r="K707" s="279">
        <v>7069</v>
      </c>
      <c r="L707" s="280" t="s">
        <v>1322</v>
      </c>
      <c r="M707" s="362" t="s">
        <v>876</v>
      </c>
      <c r="N707" s="265"/>
      <c r="O707" s="265"/>
      <c r="P707" s="371"/>
      <c r="Q707" s="371"/>
      <c r="R707" s="511"/>
      <c r="S707" s="565">
        <f t="shared" si="28"/>
        <v>0</v>
      </c>
      <c r="T707" s="566">
        <f t="shared" si="29"/>
        <v>0</v>
      </c>
      <c r="U707" s="373"/>
    </row>
    <row r="708" spans="1:21" s="374" customFormat="1" ht="60">
      <c r="A708" s="276" t="s">
        <v>406</v>
      </c>
      <c r="B708" s="277">
        <v>353</v>
      </c>
      <c r="C708" s="276" t="s">
        <v>410</v>
      </c>
      <c r="D708" s="276" t="s">
        <v>473</v>
      </c>
      <c r="E708" s="277">
        <v>3530100</v>
      </c>
      <c r="F708" s="277">
        <v>14789</v>
      </c>
      <c r="G708" s="278">
        <v>42521</v>
      </c>
      <c r="H708" s="277">
        <v>1</v>
      </c>
      <c r="I708" s="276" t="s">
        <v>409</v>
      </c>
      <c r="J708" s="276" t="s">
        <v>746</v>
      </c>
      <c r="K708" s="279">
        <v>7054.99</v>
      </c>
      <c r="L708" s="280" t="s">
        <v>747</v>
      </c>
      <c r="M708" s="362"/>
      <c r="N708" s="265">
        <v>7.5499999999999998E-2</v>
      </c>
      <c r="O708" s="265">
        <v>0.37490000000000001</v>
      </c>
      <c r="P708" s="371"/>
      <c r="Q708" s="371"/>
      <c r="R708" s="511"/>
      <c r="S708" s="565">
        <f t="shared" si="28"/>
        <v>532.65174500000001</v>
      </c>
      <c r="T708" s="566">
        <f t="shared" si="29"/>
        <v>2644.915751</v>
      </c>
      <c r="U708" s="373"/>
    </row>
    <row r="709" spans="1:21" s="374" customFormat="1" ht="45">
      <c r="A709" s="276" t="s">
        <v>406</v>
      </c>
      <c r="B709" s="277">
        <v>350</v>
      </c>
      <c r="C709" s="276" t="s">
        <v>407</v>
      </c>
      <c r="D709" s="276" t="s">
        <v>721</v>
      </c>
      <c r="E709" s="277">
        <v>3500016</v>
      </c>
      <c r="F709" s="277">
        <v>14787</v>
      </c>
      <c r="G709" s="278">
        <v>42521</v>
      </c>
      <c r="H709" s="277">
        <v>1</v>
      </c>
      <c r="I709" s="276" t="s">
        <v>409</v>
      </c>
      <c r="J709" s="276" t="s">
        <v>740</v>
      </c>
      <c r="K709" s="279">
        <v>1500</v>
      </c>
      <c r="L709" s="280" t="s">
        <v>741</v>
      </c>
      <c r="M709" s="362"/>
      <c r="N709" s="265">
        <v>7.5499999999999998E-2</v>
      </c>
      <c r="O709" s="265">
        <v>0.37490000000000001</v>
      </c>
      <c r="P709" s="371"/>
      <c r="Q709" s="371"/>
      <c r="R709" s="511"/>
      <c r="S709" s="565">
        <f t="shared" si="28"/>
        <v>113.25</v>
      </c>
      <c r="T709" s="566">
        <f t="shared" si="29"/>
        <v>562.35</v>
      </c>
      <c r="U709" s="373"/>
    </row>
    <row r="710" spans="1:21" s="374" customFormat="1" ht="60">
      <c r="A710" s="276" t="s">
        <v>406</v>
      </c>
      <c r="B710" s="277">
        <v>350</v>
      </c>
      <c r="C710" s="276" t="s">
        <v>407</v>
      </c>
      <c r="D710" s="276" t="s">
        <v>721</v>
      </c>
      <c r="E710" s="277">
        <v>3500016</v>
      </c>
      <c r="F710" s="277">
        <v>14786</v>
      </c>
      <c r="G710" s="278">
        <v>42521</v>
      </c>
      <c r="H710" s="277">
        <v>1</v>
      </c>
      <c r="I710" s="276" t="s">
        <v>409</v>
      </c>
      <c r="J710" s="276" t="s">
        <v>744</v>
      </c>
      <c r="K710" s="279">
        <v>164574.66</v>
      </c>
      <c r="L710" s="280" t="s">
        <v>745</v>
      </c>
      <c r="M710" s="362"/>
      <c r="N710" s="265">
        <v>7.5499999999999998E-2</v>
      </c>
      <c r="O710" s="265">
        <v>0.37490000000000001</v>
      </c>
      <c r="P710" s="371"/>
      <c r="Q710" s="371"/>
      <c r="R710" s="511"/>
      <c r="S710" s="565">
        <f t="shared" si="28"/>
        <v>12425.386829999999</v>
      </c>
      <c r="T710" s="566">
        <f t="shared" si="29"/>
        <v>61699.040034000005</v>
      </c>
      <c r="U710" s="373"/>
    </row>
    <row r="711" spans="1:21" s="374" customFormat="1" ht="45">
      <c r="A711" s="276" t="s">
        <v>406</v>
      </c>
      <c r="B711" s="277">
        <v>355</v>
      </c>
      <c r="C711" s="276" t="s">
        <v>416</v>
      </c>
      <c r="D711" s="276" t="s">
        <v>1323</v>
      </c>
      <c r="E711" s="277">
        <v>3550061</v>
      </c>
      <c r="F711" s="277">
        <v>14806</v>
      </c>
      <c r="G711" s="278">
        <v>42460</v>
      </c>
      <c r="H711" s="277">
        <v>1</v>
      </c>
      <c r="I711" s="276" t="s">
        <v>409</v>
      </c>
      <c r="J711" s="276" t="s">
        <v>1324</v>
      </c>
      <c r="K711" s="279">
        <v>19736.09</v>
      </c>
      <c r="L711" s="280" t="s">
        <v>1325</v>
      </c>
      <c r="M711" s="362"/>
      <c r="N711" s="265"/>
      <c r="O711" s="265">
        <v>0.60229999999999995</v>
      </c>
      <c r="P711" s="371"/>
      <c r="Q711" s="371"/>
      <c r="R711" s="511"/>
      <c r="S711" s="565">
        <f t="shared" si="28"/>
        <v>0</v>
      </c>
      <c r="T711" s="566">
        <f t="shared" si="29"/>
        <v>11887.047006999999</v>
      </c>
      <c r="U711" s="373"/>
    </row>
    <row r="712" spans="1:21" s="374" customFormat="1" ht="60.75" thickBot="1">
      <c r="A712" s="257" t="s">
        <v>406</v>
      </c>
      <c r="B712" s="281">
        <v>353</v>
      </c>
      <c r="C712" s="257" t="s">
        <v>410</v>
      </c>
      <c r="D712" s="257" t="s">
        <v>473</v>
      </c>
      <c r="E712" s="281">
        <v>3530100</v>
      </c>
      <c r="F712" s="281">
        <v>14788</v>
      </c>
      <c r="G712" s="259">
        <v>42460</v>
      </c>
      <c r="H712" s="272">
        <v>1</v>
      </c>
      <c r="I712" s="257" t="s">
        <v>409</v>
      </c>
      <c r="J712" s="257" t="s">
        <v>748</v>
      </c>
      <c r="K712" s="274">
        <v>-4670.75</v>
      </c>
      <c r="L712" s="275" t="s">
        <v>749</v>
      </c>
      <c r="M712" s="369"/>
      <c r="N712" s="273">
        <v>7.5499999999999998E-2</v>
      </c>
      <c r="O712" s="273">
        <v>0.37490000000000001</v>
      </c>
      <c r="P712" s="273"/>
      <c r="Q712" s="273"/>
      <c r="R712" s="510"/>
      <c r="S712" s="370">
        <f t="shared" si="28"/>
        <v>-352.64162499999998</v>
      </c>
      <c r="T712" s="370">
        <f t="shared" si="29"/>
        <v>-1751.064175</v>
      </c>
      <c r="U712" s="373"/>
    </row>
    <row r="713" spans="1:21" s="374" customFormat="1" ht="45">
      <c r="A713" s="232" t="s">
        <v>406</v>
      </c>
      <c r="B713" s="233">
        <v>350</v>
      </c>
      <c r="C713" s="232" t="s">
        <v>407</v>
      </c>
      <c r="D713" s="232" t="s">
        <v>1343</v>
      </c>
      <c r="E713" s="233">
        <v>3500022</v>
      </c>
      <c r="F713" s="233">
        <v>15065</v>
      </c>
      <c r="G713" s="234">
        <v>43069</v>
      </c>
      <c r="H713" s="233">
        <v>1</v>
      </c>
      <c r="I713" s="232" t="s">
        <v>409</v>
      </c>
      <c r="J713" s="232" t="s">
        <v>1344</v>
      </c>
      <c r="K713" s="236">
        <v>28650.57</v>
      </c>
      <c r="L713" s="232" t="s">
        <v>1345</v>
      </c>
      <c r="M713" s="362" t="s">
        <v>876</v>
      </c>
      <c r="N713" s="265"/>
      <c r="O713" s="265"/>
      <c r="P713" s="371"/>
      <c r="Q713" s="371"/>
      <c r="R713" s="511"/>
      <c r="S713" s="565">
        <f t="shared" ref="S713:S776" si="30">N713*K713</f>
        <v>0</v>
      </c>
      <c r="T713" s="566">
        <f t="shared" ref="T713:T776" si="31">K713*O713</f>
        <v>0</v>
      </c>
    </row>
    <row r="714" spans="1:21" s="374" customFormat="1" ht="75">
      <c r="A714" s="232" t="s">
        <v>406</v>
      </c>
      <c r="B714" s="233">
        <v>350</v>
      </c>
      <c r="C714" s="232" t="s">
        <v>407</v>
      </c>
      <c r="D714" s="232" t="s">
        <v>1346</v>
      </c>
      <c r="E714" s="233">
        <v>3500021</v>
      </c>
      <c r="F714" s="233">
        <v>15064</v>
      </c>
      <c r="G714" s="234">
        <v>43069</v>
      </c>
      <c r="H714" s="233">
        <v>1</v>
      </c>
      <c r="I714" s="232" t="s">
        <v>409</v>
      </c>
      <c r="J714" s="232" t="s">
        <v>1347</v>
      </c>
      <c r="K714" s="236">
        <v>65742.03</v>
      </c>
      <c r="L714" s="232" t="s">
        <v>1348</v>
      </c>
      <c r="M714" s="362" t="s">
        <v>876</v>
      </c>
      <c r="N714" s="265"/>
      <c r="O714" s="265"/>
      <c r="P714" s="371"/>
      <c r="Q714" s="371"/>
      <c r="R714" s="511"/>
      <c r="S714" s="565">
        <f t="shared" si="30"/>
        <v>0</v>
      </c>
      <c r="T714" s="566">
        <f t="shared" si="31"/>
        <v>0</v>
      </c>
    </row>
    <row r="715" spans="1:21" s="374" customFormat="1" ht="30">
      <c r="A715" s="232" t="s">
        <v>406</v>
      </c>
      <c r="B715" s="233">
        <v>350</v>
      </c>
      <c r="C715" s="232" t="s">
        <v>407</v>
      </c>
      <c r="D715" s="232" t="s">
        <v>1349</v>
      </c>
      <c r="E715" s="233">
        <v>3500020</v>
      </c>
      <c r="F715" s="233">
        <v>15063</v>
      </c>
      <c r="G715" s="234">
        <v>42947</v>
      </c>
      <c r="H715" s="233">
        <v>1</v>
      </c>
      <c r="I715" s="232" t="s">
        <v>409</v>
      </c>
      <c r="J715" s="232" t="s">
        <v>1350</v>
      </c>
      <c r="K715" s="236">
        <v>14502.78</v>
      </c>
      <c r="L715" s="232" t="s">
        <v>1351</v>
      </c>
      <c r="M715" s="362" t="s">
        <v>876</v>
      </c>
      <c r="N715" s="265"/>
      <c r="O715" s="265"/>
      <c r="P715" s="371"/>
      <c r="Q715" s="371"/>
      <c r="R715" s="511"/>
      <c r="S715" s="565">
        <f t="shared" si="30"/>
        <v>0</v>
      </c>
      <c r="T715" s="566">
        <f t="shared" si="31"/>
        <v>0</v>
      </c>
    </row>
    <row r="716" spans="1:21" s="374" customFormat="1" ht="75">
      <c r="A716" s="232" t="s">
        <v>406</v>
      </c>
      <c r="B716" s="233">
        <v>350</v>
      </c>
      <c r="C716" s="232" t="s">
        <v>407</v>
      </c>
      <c r="D716" s="232" t="s">
        <v>721</v>
      </c>
      <c r="E716" s="233">
        <v>3500016</v>
      </c>
      <c r="F716" s="233">
        <v>14950</v>
      </c>
      <c r="G716" s="234">
        <v>42825</v>
      </c>
      <c r="H716" s="233">
        <v>1</v>
      </c>
      <c r="I716" s="232" t="s">
        <v>409</v>
      </c>
      <c r="J716" s="232" t="s">
        <v>1248</v>
      </c>
      <c r="K716" s="236">
        <v>200</v>
      </c>
      <c r="L716" s="232" t="s">
        <v>723</v>
      </c>
      <c r="M716" s="362" t="s">
        <v>876</v>
      </c>
      <c r="N716" s="265"/>
      <c r="O716" s="265"/>
      <c r="P716" s="371"/>
      <c r="Q716" s="371"/>
      <c r="R716" s="511"/>
      <c r="S716" s="565">
        <f t="shared" si="30"/>
        <v>0</v>
      </c>
      <c r="T716" s="566">
        <f t="shared" si="31"/>
        <v>0</v>
      </c>
    </row>
    <row r="717" spans="1:21" s="374" customFormat="1" ht="75">
      <c r="A717" s="232" t="s">
        <v>406</v>
      </c>
      <c r="B717" s="233">
        <v>350</v>
      </c>
      <c r="C717" s="232" t="s">
        <v>407</v>
      </c>
      <c r="D717" s="232" t="s">
        <v>721</v>
      </c>
      <c r="E717" s="233">
        <v>3500016</v>
      </c>
      <c r="F717" s="233">
        <v>14949</v>
      </c>
      <c r="G717" s="234">
        <v>42825</v>
      </c>
      <c r="H717" s="233">
        <v>1</v>
      </c>
      <c r="I717" s="232" t="s">
        <v>409</v>
      </c>
      <c r="J717" s="232" t="s">
        <v>1247</v>
      </c>
      <c r="K717" s="236">
        <v>113.5</v>
      </c>
      <c r="L717" s="232" t="s">
        <v>723</v>
      </c>
      <c r="M717" s="362" t="s">
        <v>876</v>
      </c>
      <c r="N717" s="265"/>
      <c r="O717" s="265"/>
      <c r="P717" s="371"/>
      <c r="Q717" s="371"/>
      <c r="R717" s="511"/>
      <c r="S717" s="565">
        <f t="shared" si="30"/>
        <v>0</v>
      </c>
      <c r="T717" s="566">
        <f t="shared" si="31"/>
        <v>0</v>
      </c>
    </row>
    <row r="718" spans="1:21" s="374" customFormat="1" ht="60">
      <c r="A718" s="232" t="s">
        <v>406</v>
      </c>
      <c r="B718" s="233">
        <v>353</v>
      </c>
      <c r="C718" s="232" t="s">
        <v>410</v>
      </c>
      <c r="D718" s="232" t="s">
        <v>473</v>
      </c>
      <c r="E718" s="233">
        <v>3530100</v>
      </c>
      <c r="F718" s="233">
        <v>15071</v>
      </c>
      <c r="G718" s="234">
        <v>43008</v>
      </c>
      <c r="H718" s="233">
        <v>1</v>
      </c>
      <c r="I718" s="232" t="s">
        <v>409</v>
      </c>
      <c r="J718" s="232" t="s">
        <v>1352</v>
      </c>
      <c r="K718" s="236">
        <v>38919.980000000003</v>
      </c>
      <c r="L718" s="232" t="s">
        <v>1353</v>
      </c>
      <c r="M718" s="362"/>
      <c r="N718" s="265"/>
      <c r="O718" s="265">
        <v>0.22521851410409216</v>
      </c>
      <c r="P718" s="371"/>
      <c r="Q718" s="371"/>
      <c r="R718" s="511"/>
      <c r="S718" s="565">
        <f t="shared" si="30"/>
        <v>0</v>
      </c>
      <c r="T718" s="566">
        <f t="shared" si="31"/>
        <v>8765.5000645609853</v>
      </c>
    </row>
    <row r="719" spans="1:21" s="374" customFormat="1" ht="60">
      <c r="A719" s="232" t="s">
        <v>406</v>
      </c>
      <c r="B719" s="233">
        <v>353</v>
      </c>
      <c r="C719" s="232" t="s">
        <v>410</v>
      </c>
      <c r="D719" s="232" t="s">
        <v>473</v>
      </c>
      <c r="E719" s="233">
        <v>3530100</v>
      </c>
      <c r="F719" s="233">
        <v>15070</v>
      </c>
      <c r="G719" s="234">
        <v>43008</v>
      </c>
      <c r="H719" s="233">
        <v>1</v>
      </c>
      <c r="I719" s="232" t="s">
        <v>409</v>
      </c>
      <c r="J719" s="232" t="s">
        <v>1354</v>
      </c>
      <c r="K719" s="236">
        <v>43491.19</v>
      </c>
      <c r="L719" s="232" t="s">
        <v>1355</v>
      </c>
      <c r="M719" s="362"/>
      <c r="N719" s="265"/>
      <c r="O719" s="265">
        <v>1</v>
      </c>
      <c r="P719" s="371"/>
      <c r="Q719" s="371"/>
      <c r="R719" s="511"/>
      <c r="S719" s="565">
        <f t="shared" si="30"/>
        <v>0</v>
      </c>
      <c r="T719" s="566">
        <f t="shared" si="31"/>
        <v>43491.19</v>
      </c>
    </row>
    <row r="720" spans="1:21" s="374" customFormat="1" ht="60">
      <c r="A720" s="232" t="s">
        <v>406</v>
      </c>
      <c r="B720" s="233">
        <v>353</v>
      </c>
      <c r="C720" s="232" t="s">
        <v>410</v>
      </c>
      <c r="D720" s="232" t="s">
        <v>473</v>
      </c>
      <c r="E720" s="233">
        <v>3530100</v>
      </c>
      <c r="F720" s="233">
        <v>15069</v>
      </c>
      <c r="G720" s="234">
        <v>43008</v>
      </c>
      <c r="H720" s="233">
        <v>1</v>
      </c>
      <c r="I720" s="232" t="s">
        <v>409</v>
      </c>
      <c r="J720" s="232" t="s">
        <v>1356</v>
      </c>
      <c r="K720" s="236">
        <v>96049.97</v>
      </c>
      <c r="L720" s="232" t="s">
        <v>1357</v>
      </c>
      <c r="M720" s="362"/>
      <c r="N720" s="265"/>
      <c r="O720" s="265">
        <v>0.22521851410409216</v>
      </c>
      <c r="P720" s="371"/>
      <c r="Q720" s="371"/>
      <c r="R720" s="511"/>
      <c r="S720" s="565">
        <f t="shared" si="30"/>
        <v>0</v>
      </c>
      <c r="T720" s="566">
        <f t="shared" si="31"/>
        <v>21632.231523142629</v>
      </c>
    </row>
    <row r="721" spans="1:20" s="374" customFormat="1" ht="60">
      <c r="A721" s="232" t="s">
        <v>406</v>
      </c>
      <c r="B721" s="233">
        <v>353</v>
      </c>
      <c r="C721" s="232" t="s">
        <v>410</v>
      </c>
      <c r="D721" s="232" t="s">
        <v>473</v>
      </c>
      <c r="E721" s="233">
        <v>3530100</v>
      </c>
      <c r="F721" s="233">
        <v>15068</v>
      </c>
      <c r="G721" s="234">
        <v>42947</v>
      </c>
      <c r="H721" s="233">
        <v>1</v>
      </c>
      <c r="I721" s="232" t="s">
        <v>409</v>
      </c>
      <c r="J721" s="232" t="s">
        <v>1358</v>
      </c>
      <c r="K721" s="236">
        <v>71477.539999999994</v>
      </c>
      <c r="L721" s="232" t="s">
        <v>1359</v>
      </c>
      <c r="M721" s="362"/>
      <c r="N721" s="265"/>
      <c r="O721" s="265">
        <v>1</v>
      </c>
      <c r="P721" s="371"/>
      <c r="Q721" s="371"/>
      <c r="R721" s="511"/>
      <c r="S721" s="565">
        <f t="shared" si="30"/>
        <v>0</v>
      </c>
      <c r="T721" s="566">
        <f t="shared" si="31"/>
        <v>71477.539999999994</v>
      </c>
    </row>
    <row r="722" spans="1:20" s="374" customFormat="1" ht="60">
      <c r="A722" s="232" t="s">
        <v>406</v>
      </c>
      <c r="B722" s="233">
        <v>353</v>
      </c>
      <c r="C722" s="232" t="s">
        <v>410</v>
      </c>
      <c r="D722" s="232" t="s">
        <v>473</v>
      </c>
      <c r="E722" s="233">
        <v>3530100</v>
      </c>
      <c r="F722" s="233">
        <v>15067</v>
      </c>
      <c r="G722" s="234">
        <v>42947</v>
      </c>
      <c r="H722" s="233">
        <v>1</v>
      </c>
      <c r="I722" s="232" t="s">
        <v>409</v>
      </c>
      <c r="J722" s="232" t="s">
        <v>1360</v>
      </c>
      <c r="K722" s="236">
        <v>24873.1</v>
      </c>
      <c r="L722" s="232" t="s">
        <v>1361</v>
      </c>
      <c r="M722" s="362"/>
      <c r="N722" s="265"/>
      <c r="O722" s="265">
        <v>0.22521851410409216</v>
      </c>
      <c r="P722" s="371"/>
      <c r="Q722" s="371"/>
      <c r="R722" s="511"/>
      <c r="S722" s="565">
        <f t="shared" si="30"/>
        <v>0</v>
      </c>
      <c r="T722" s="566">
        <f t="shared" si="31"/>
        <v>5601.8826231624944</v>
      </c>
    </row>
    <row r="723" spans="1:20" s="374" customFormat="1" ht="60">
      <c r="A723" s="232" t="s">
        <v>406</v>
      </c>
      <c r="B723" s="233">
        <v>353</v>
      </c>
      <c r="C723" s="232" t="s">
        <v>410</v>
      </c>
      <c r="D723" s="232" t="s">
        <v>473</v>
      </c>
      <c r="E723" s="233">
        <v>3530100</v>
      </c>
      <c r="F723" s="233">
        <v>15066</v>
      </c>
      <c r="G723" s="234">
        <v>42947</v>
      </c>
      <c r="H723" s="233">
        <v>1</v>
      </c>
      <c r="I723" s="232" t="s">
        <v>409</v>
      </c>
      <c r="J723" s="232" t="s">
        <v>1362</v>
      </c>
      <c r="K723" s="236">
        <v>95836.27</v>
      </c>
      <c r="L723" s="232" t="s">
        <v>1363</v>
      </c>
      <c r="M723" s="362"/>
      <c r="N723" s="265"/>
      <c r="O723" s="265">
        <v>1</v>
      </c>
      <c r="P723" s="371"/>
      <c r="Q723" s="371"/>
      <c r="R723" s="511"/>
      <c r="S723" s="565">
        <f t="shared" si="30"/>
        <v>0</v>
      </c>
      <c r="T723" s="566">
        <f t="shared" si="31"/>
        <v>95836.27</v>
      </c>
    </row>
    <row r="724" spans="1:20" s="374" customFormat="1" ht="60">
      <c r="A724" s="232" t="s">
        <v>406</v>
      </c>
      <c r="B724" s="233">
        <v>353</v>
      </c>
      <c r="C724" s="232" t="s">
        <v>410</v>
      </c>
      <c r="D724" s="232" t="s">
        <v>473</v>
      </c>
      <c r="E724" s="233">
        <v>3530100</v>
      </c>
      <c r="F724" s="233">
        <v>14980</v>
      </c>
      <c r="G724" s="234">
        <v>42825</v>
      </c>
      <c r="H724" s="233">
        <v>1</v>
      </c>
      <c r="I724" s="232" t="s">
        <v>409</v>
      </c>
      <c r="J724" s="232" t="s">
        <v>752</v>
      </c>
      <c r="K724" s="236">
        <v>3839.54</v>
      </c>
      <c r="L724" s="232" t="s">
        <v>753</v>
      </c>
      <c r="M724" s="362"/>
      <c r="N724" s="265"/>
      <c r="O724" s="265">
        <v>0.22521851410409216</v>
      </c>
      <c r="P724" s="371"/>
      <c r="Q724" s="371"/>
      <c r="R724" s="511"/>
      <c r="S724" s="565">
        <f t="shared" si="30"/>
        <v>0</v>
      </c>
      <c r="T724" s="566">
        <f t="shared" si="31"/>
        <v>864.73549364322605</v>
      </c>
    </row>
    <row r="725" spans="1:20" s="374" customFormat="1" ht="60">
      <c r="A725" s="232" t="s">
        <v>406</v>
      </c>
      <c r="B725" s="233">
        <v>353</v>
      </c>
      <c r="C725" s="232" t="s">
        <v>410</v>
      </c>
      <c r="D725" s="232" t="s">
        <v>473</v>
      </c>
      <c r="E725" s="233">
        <v>3530100</v>
      </c>
      <c r="F725" s="233">
        <v>14979</v>
      </c>
      <c r="G725" s="234">
        <v>42825</v>
      </c>
      <c r="H725" s="233">
        <v>1</v>
      </c>
      <c r="I725" s="232" t="s">
        <v>409</v>
      </c>
      <c r="J725" s="232" t="s">
        <v>754</v>
      </c>
      <c r="K725" s="236">
        <v>2323.58</v>
      </c>
      <c r="L725" s="232" t="s">
        <v>755</v>
      </c>
      <c r="M725" s="362"/>
      <c r="N725" s="265"/>
      <c r="O725" s="265">
        <v>0.22521851410409216</v>
      </c>
      <c r="P725" s="371"/>
      <c r="Q725" s="371"/>
      <c r="R725" s="511"/>
      <c r="S725" s="565">
        <f t="shared" si="30"/>
        <v>0</v>
      </c>
      <c r="T725" s="566">
        <f t="shared" si="31"/>
        <v>523.31323500198641</v>
      </c>
    </row>
    <row r="726" spans="1:20" s="374" customFormat="1" ht="45">
      <c r="A726" s="232" t="s">
        <v>406</v>
      </c>
      <c r="B726" s="233">
        <v>353</v>
      </c>
      <c r="C726" s="232" t="s">
        <v>410</v>
      </c>
      <c r="D726" s="232" t="s">
        <v>411</v>
      </c>
      <c r="E726" s="233">
        <v>3530001</v>
      </c>
      <c r="F726" s="233">
        <v>14978</v>
      </c>
      <c r="G726" s="234">
        <v>42825</v>
      </c>
      <c r="H726" s="233">
        <v>1</v>
      </c>
      <c r="I726" s="232" t="s">
        <v>409</v>
      </c>
      <c r="J726" s="232" t="s">
        <v>1364</v>
      </c>
      <c r="K726" s="236">
        <v>12085</v>
      </c>
      <c r="L726" s="232" t="s">
        <v>751</v>
      </c>
      <c r="M726" s="362"/>
      <c r="N726" s="265">
        <v>0.11842105263157894</v>
      </c>
      <c r="O726" s="265">
        <v>0.43421052631578949</v>
      </c>
      <c r="P726" s="371"/>
      <c r="Q726" s="371"/>
      <c r="R726" s="511"/>
      <c r="S726" s="565">
        <f t="shared" si="30"/>
        <v>1431.1184210526314</v>
      </c>
      <c r="T726" s="566">
        <f t="shared" si="31"/>
        <v>5247.4342105263158</v>
      </c>
    </row>
    <row r="727" spans="1:20" s="374" customFormat="1" ht="60">
      <c r="A727" s="232" t="s">
        <v>406</v>
      </c>
      <c r="B727" s="233">
        <v>353</v>
      </c>
      <c r="C727" s="232" t="s">
        <v>410</v>
      </c>
      <c r="D727" s="232" t="s">
        <v>413</v>
      </c>
      <c r="E727" s="233">
        <v>3530007</v>
      </c>
      <c r="F727" s="233">
        <v>14977</v>
      </c>
      <c r="G727" s="234">
        <v>42794</v>
      </c>
      <c r="H727" s="233">
        <v>-1</v>
      </c>
      <c r="I727" s="232" t="s">
        <v>409</v>
      </c>
      <c r="J727" s="232" t="s">
        <v>1365</v>
      </c>
      <c r="K727" s="236">
        <v>-35461.11</v>
      </c>
      <c r="L727" s="232" t="s">
        <v>1366</v>
      </c>
      <c r="M727" s="362"/>
      <c r="N727" s="265"/>
      <c r="O727" s="265">
        <v>1</v>
      </c>
      <c r="P727" s="371"/>
      <c r="Q727" s="371"/>
      <c r="R727" s="511"/>
      <c r="S727" s="565">
        <f t="shared" si="30"/>
        <v>0</v>
      </c>
      <c r="T727" s="566">
        <f t="shared" si="31"/>
        <v>-35461.11</v>
      </c>
    </row>
    <row r="728" spans="1:20" s="374" customFormat="1" ht="75">
      <c r="A728" s="232" t="s">
        <v>406</v>
      </c>
      <c r="B728" s="233">
        <v>353</v>
      </c>
      <c r="C728" s="232" t="s">
        <v>410</v>
      </c>
      <c r="D728" s="232" t="s">
        <v>414</v>
      </c>
      <c r="E728" s="233">
        <v>3530008</v>
      </c>
      <c r="F728" s="233">
        <v>14976</v>
      </c>
      <c r="G728" s="234">
        <v>42794</v>
      </c>
      <c r="H728" s="233">
        <v>-1</v>
      </c>
      <c r="I728" s="232" t="s">
        <v>409</v>
      </c>
      <c r="J728" s="232" t="s">
        <v>1367</v>
      </c>
      <c r="K728" s="236">
        <v>-30860.65</v>
      </c>
      <c r="L728" s="232" t="s">
        <v>1366</v>
      </c>
      <c r="M728" s="362"/>
      <c r="N728" s="265"/>
      <c r="O728" s="265">
        <v>1</v>
      </c>
      <c r="P728" s="371"/>
      <c r="Q728" s="371"/>
      <c r="R728" s="511"/>
      <c r="S728" s="565">
        <f t="shared" si="30"/>
        <v>0</v>
      </c>
      <c r="T728" s="566">
        <f t="shared" si="31"/>
        <v>-30860.65</v>
      </c>
    </row>
    <row r="729" spans="1:20" s="374" customFormat="1" ht="75">
      <c r="A729" s="232" t="s">
        <v>406</v>
      </c>
      <c r="B729" s="233">
        <v>353</v>
      </c>
      <c r="C729" s="232" t="s">
        <v>410</v>
      </c>
      <c r="D729" s="232" t="s">
        <v>1368</v>
      </c>
      <c r="E729" s="233">
        <v>3530101</v>
      </c>
      <c r="F729" s="233">
        <v>14975</v>
      </c>
      <c r="G729" s="234">
        <v>42794</v>
      </c>
      <c r="H729" s="233">
        <v>-1</v>
      </c>
      <c r="I729" s="232" t="s">
        <v>409</v>
      </c>
      <c r="J729" s="232" t="s">
        <v>1369</v>
      </c>
      <c r="K729" s="236">
        <v>-675791.72</v>
      </c>
      <c r="L729" s="232" t="s">
        <v>1370</v>
      </c>
      <c r="M729" s="362" t="s">
        <v>876</v>
      </c>
      <c r="N729" s="265"/>
      <c r="O729" s="265"/>
      <c r="P729" s="371"/>
      <c r="Q729" s="371"/>
      <c r="R729" s="511"/>
      <c r="S729" s="565">
        <f t="shared" si="30"/>
        <v>0</v>
      </c>
      <c r="T729" s="566">
        <f t="shared" si="31"/>
        <v>0</v>
      </c>
    </row>
    <row r="730" spans="1:20" s="374" customFormat="1" ht="75">
      <c r="A730" s="232" t="s">
        <v>406</v>
      </c>
      <c r="B730" s="233">
        <v>353</v>
      </c>
      <c r="C730" s="232" t="s">
        <v>410</v>
      </c>
      <c r="D730" s="232" t="s">
        <v>1371</v>
      </c>
      <c r="E730" s="233">
        <v>3530501</v>
      </c>
      <c r="F730" s="233">
        <v>14974</v>
      </c>
      <c r="G730" s="234">
        <v>42794</v>
      </c>
      <c r="H730" s="233">
        <v>1</v>
      </c>
      <c r="I730" s="232" t="s">
        <v>1047</v>
      </c>
      <c r="J730" s="232" t="s">
        <v>1372</v>
      </c>
      <c r="K730" s="236">
        <v>58639.32</v>
      </c>
      <c r="L730" s="232" t="s">
        <v>1329</v>
      </c>
      <c r="M730" s="362" t="s">
        <v>876</v>
      </c>
      <c r="N730" s="265"/>
      <c r="O730" s="265"/>
      <c r="P730" s="371"/>
      <c r="Q730" s="371"/>
      <c r="R730" s="511"/>
      <c r="S730" s="565">
        <f t="shared" si="30"/>
        <v>0</v>
      </c>
      <c r="T730" s="566">
        <f t="shared" si="31"/>
        <v>0</v>
      </c>
    </row>
    <row r="731" spans="1:20" s="374" customFormat="1" ht="45">
      <c r="A731" s="232" t="s">
        <v>406</v>
      </c>
      <c r="B731" s="233">
        <v>353</v>
      </c>
      <c r="C731" s="232" t="s">
        <v>410</v>
      </c>
      <c r="D731" s="232" t="s">
        <v>1371</v>
      </c>
      <c r="E731" s="233">
        <v>3530501</v>
      </c>
      <c r="F731" s="233">
        <v>14973</v>
      </c>
      <c r="G731" s="234">
        <v>42794</v>
      </c>
      <c r="H731" s="233">
        <v>1</v>
      </c>
      <c r="I731" s="232" t="s">
        <v>409</v>
      </c>
      <c r="J731" s="232" t="s">
        <v>1373</v>
      </c>
      <c r="K731" s="236">
        <v>47411.34</v>
      </c>
      <c r="L731" s="232" t="s">
        <v>1329</v>
      </c>
      <c r="M731" s="362" t="s">
        <v>876</v>
      </c>
      <c r="N731" s="265"/>
      <c r="O731" s="265"/>
      <c r="P731" s="371"/>
      <c r="Q731" s="371"/>
      <c r="R731" s="511"/>
      <c r="S731" s="565">
        <f t="shared" si="30"/>
        <v>0</v>
      </c>
      <c r="T731" s="566">
        <f t="shared" si="31"/>
        <v>0</v>
      </c>
    </row>
    <row r="732" spans="1:20" s="374" customFormat="1" ht="45">
      <c r="A732" s="232" t="s">
        <v>406</v>
      </c>
      <c r="B732" s="233">
        <v>353</v>
      </c>
      <c r="C732" s="232" t="s">
        <v>410</v>
      </c>
      <c r="D732" s="232" t="s">
        <v>1371</v>
      </c>
      <c r="E732" s="233">
        <v>3530501</v>
      </c>
      <c r="F732" s="233">
        <v>14972</v>
      </c>
      <c r="G732" s="234">
        <v>42794</v>
      </c>
      <c r="H732" s="233">
        <v>1</v>
      </c>
      <c r="I732" s="232" t="s">
        <v>409</v>
      </c>
      <c r="J732" s="232" t="s">
        <v>1374</v>
      </c>
      <c r="K732" s="236">
        <v>122917.53</v>
      </c>
      <c r="L732" s="232" t="s">
        <v>1329</v>
      </c>
      <c r="M732" s="362" t="s">
        <v>876</v>
      </c>
      <c r="N732" s="265"/>
      <c r="O732" s="265"/>
      <c r="P732" s="371"/>
      <c r="Q732" s="371"/>
      <c r="R732" s="511"/>
      <c r="S732" s="565">
        <f t="shared" si="30"/>
        <v>0</v>
      </c>
      <c r="T732" s="566">
        <f t="shared" si="31"/>
        <v>0</v>
      </c>
    </row>
    <row r="733" spans="1:20" s="374" customFormat="1" ht="45">
      <c r="A733" s="232" t="s">
        <v>406</v>
      </c>
      <c r="B733" s="233">
        <v>353</v>
      </c>
      <c r="C733" s="232" t="s">
        <v>410</v>
      </c>
      <c r="D733" s="232" t="s">
        <v>1371</v>
      </c>
      <c r="E733" s="233">
        <v>3530501</v>
      </c>
      <c r="F733" s="233">
        <v>14971</v>
      </c>
      <c r="G733" s="234">
        <v>42794</v>
      </c>
      <c r="H733" s="233">
        <v>1</v>
      </c>
      <c r="I733" s="232" t="s">
        <v>409</v>
      </c>
      <c r="J733" s="232" t="s">
        <v>1375</v>
      </c>
      <c r="K733" s="236">
        <v>31827.78</v>
      </c>
      <c r="L733" s="232" t="s">
        <v>1329</v>
      </c>
      <c r="M733" s="362" t="s">
        <v>876</v>
      </c>
      <c r="N733" s="265"/>
      <c r="O733" s="265"/>
      <c r="P733" s="371"/>
      <c r="Q733" s="371"/>
      <c r="R733" s="511"/>
      <c r="S733" s="565">
        <f t="shared" si="30"/>
        <v>0</v>
      </c>
      <c r="T733" s="566">
        <f t="shared" si="31"/>
        <v>0</v>
      </c>
    </row>
    <row r="734" spans="1:20" s="374" customFormat="1" ht="45">
      <c r="A734" s="232" t="s">
        <v>406</v>
      </c>
      <c r="B734" s="233">
        <v>353</v>
      </c>
      <c r="C734" s="232" t="s">
        <v>410</v>
      </c>
      <c r="D734" s="232" t="s">
        <v>1371</v>
      </c>
      <c r="E734" s="233">
        <v>3530501</v>
      </c>
      <c r="F734" s="233">
        <v>14970</v>
      </c>
      <c r="G734" s="234">
        <v>42794</v>
      </c>
      <c r="H734" s="233">
        <v>1</v>
      </c>
      <c r="I734" s="232" t="s">
        <v>409</v>
      </c>
      <c r="J734" s="232" t="s">
        <v>1376</v>
      </c>
      <c r="K734" s="236">
        <v>40026.25</v>
      </c>
      <c r="L734" s="232" t="s">
        <v>1329</v>
      </c>
      <c r="M734" s="362" t="s">
        <v>876</v>
      </c>
      <c r="N734" s="265"/>
      <c r="O734" s="265"/>
      <c r="P734" s="371"/>
      <c r="Q734" s="371"/>
      <c r="R734" s="511"/>
      <c r="S734" s="565">
        <f t="shared" si="30"/>
        <v>0</v>
      </c>
      <c r="T734" s="566">
        <f t="shared" si="31"/>
        <v>0</v>
      </c>
    </row>
    <row r="735" spans="1:20" s="374" customFormat="1" ht="45">
      <c r="A735" s="232" t="s">
        <v>406</v>
      </c>
      <c r="B735" s="233">
        <v>353</v>
      </c>
      <c r="C735" s="232" t="s">
        <v>410</v>
      </c>
      <c r="D735" s="232" t="s">
        <v>1371</v>
      </c>
      <c r="E735" s="233">
        <v>3530501</v>
      </c>
      <c r="F735" s="233">
        <v>14969</v>
      </c>
      <c r="G735" s="234">
        <v>42794</v>
      </c>
      <c r="H735" s="233">
        <v>1</v>
      </c>
      <c r="I735" s="232" t="s">
        <v>409</v>
      </c>
      <c r="J735" s="232" t="s">
        <v>1377</v>
      </c>
      <c r="K735" s="236">
        <v>96257.57</v>
      </c>
      <c r="L735" s="232" t="s">
        <v>1329</v>
      </c>
      <c r="M735" s="362" t="s">
        <v>876</v>
      </c>
      <c r="N735" s="265"/>
      <c r="O735" s="265"/>
      <c r="P735" s="371"/>
      <c r="Q735" s="371"/>
      <c r="R735" s="511"/>
      <c r="S735" s="565">
        <f t="shared" si="30"/>
        <v>0</v>
      </c>
      <c r="T735" s="566">
        <f t="shared" si="31"/>
        <v>0</v>
      </c>
    </row>
    <row r="736" spans="1:20" s="374" customFormat="1" ht="45">
      <c r="A736" s="232" t="s">
        <v>406</v>
      </c>
      <c r="B736" s="233">
        <v>353</v>
      </c>
      <c r="C736" s="232" t="s">
        <v>410</v>
      </c>
      <c r="D736" s="232" t="s">
        <v>1371</v>
      </c>
      <c r="E736" s="233">
        <v>3530501</v>
      </c>
      <c r="F736" s="233">
        <v>14968</v>
      </c>
      <c r="G736" s="234">
        <v>42794</v>
      </c>
      <c r="H736" s="233">
        <v>1</v>
      </c>
      <c r="I736" s="232" t="s">
        <v>409</v>
      </c>
      <c r="J736" s="232" t="s">
        <v>1378</v>
      </c>
      <c r="K736" s="236">
        <v>218482.68</v>
      </c>
      <c r="L736" s="232" t="s">
        <v>1329</v>
      </c>
      <c r="M736" s="362" t="s">
        <v>876</v>
      </c>
      <c r="N736" s="265"/>
      <c r="O736" s="265"/>
      <c r="P736" s="371"/>
      <c r="Q736" s="371"/>
      <c r="R736" s="511"/>
      <c r="S736" s="565">
        <f t="shared" si="30"/>
        <v>0</v>
      </c>
      <c r="T736" s="566">
        <f t="shared" si="31"/>
        <v>0</v>
      </c>
    </row>
    <row r="737" spans="1:20" s="374" customFormat="1" ht="75">
      <c r="A737" s="232" t="s">
        <v>406</v>
      </c>
      <c r="B737" s="233">
        <v>353</v>
      </c>
      <c r="C737" s="232" t="s">
        <v>410</v>
      </c>
      <c r="D737" s="232" t="s">
        <v>414</v>
      </c>
      <c r="E737" s="233">
        <v>3530008</v>
      </c>
      <c r="F737" s="233">
        <v>14967</v>
      </c>
      <c r="G737" s="234">
        <v>42794</v>
      </c>
      <c r="H737" s="233">
        <v>1</v>
      </c>
      <c r="I737" s="232" t="s">
        <v>409</v>
      </c>
      <c r="J737" s="232" t="s">
        <v>1379</v>
      </c>
      <c r="K737" s="236">
        <v>45920.2</v>
      </c>
      <c r="L737" s="232" t="s">
        <v>1326</v>
      </c>
      <c r="M737" s="362"/>
      <c r="N737" s="265"/>
      <c r="O737" s="265">
        <v>1</v>
      </c>
      <c r="P737" s="371"/>
      <c r="Q737" s="371"/>
      <c r="R737" s="511"/>
      <c r="S737" s="565">
        <f t="shared" si="30"/>
        <v>0</v>
      </c>
      <c r="T737" s="566">
        <f t="shared" si="31"/>
        <v>45920.2</v>
      </c>
    </row>
    <row r="738" spans="1:20" s="374" customFormat="1" ht="75">
      <c r="A738" s="232" t="s">
        <v>406</v>
      </c>
      <c r="B738" s="233">
        <v>353</v>
      </c>
      <c r="C738" s="232" t="s">
        <v>410</v>
      </c>
      <c r="D738" s="232" t="s">
        <v>765</v>
      </c>
      <c r="E738" s="233">
        <v>3530107</v>
      </c>
      <c r="F738" s="233">
        <v>14966</v>
      </c>
      <c r="G738" s="234">
        <v>42794</v>
      </c>
      <c r="H738" s="233">
        <v>4</v>
      </c>
      <c r="I738" s="232" t="s">
        <v>1047</v>
      </c>
      <c r="J738" s="232" t="s">
        <v>1380</v>
      </c>
      <c r="K738" s="236">
        <v>99436.08</v>
      </c>
      <c r="L738" s="232" t="s">
        <v>1326</v>
      </c>
      <c r="M738" s="362" t="s">
        <v>876</v>
      </c>
      <c r="N738" s="265"/>
      <c r="O738" s="265"/>
      <c r="P738" s="371"/>
      <c r="Q738" s="371"/>
      <c r="R738" s="511"/>
      <c r="S738" s="565">
        <f t="shared" si="30"/>
        <v>0</v>
      </c>
      <c r="T738" s="566">
        <f t="shared" si="31"/>
        <v>0</v>
      </c>
    </row>
    <row r="739" spans="1:20" s="374" customFormat="1" ht="60">
      <c r="A739" s="232" t="s">
        <v>406</v>
      </c>
      <c r="B739" s="233">
        <v>353</v>
      </c>
      <c r="C739" s="232" t="s">
        <v>410</v>
      </c>
      <c r="D739" s="232" t="s">
        <v>765</v>
      </c>
      <c r="E739" s="233">
        <v>3530107</v>
      </c>
      <c r="F739" s="233">
        <v>14965</v>
      </c>
      <c r="G739" s="234">
        <v>42794</v>
      </c>
      <c r="H739" s="233">
        <v>3</v>
      </c>
      <c r="I739" s="232" t="s">
        <v>409</v>
      </c>
      <c r="J739" s="232" t="s">
        <v>1381</v>
      </c>
      <c r="K739" s="236">
        <v>92964.28</v>
      </c>
      <c r="L739" s="232" t="s">
        <v>1326</v>
      </c>
      <c r="M739" s="362" t="s">
        <v>876</v>
      </c>
      <c r="N739" s="265"/>
      <c r="O739" s="265"/>
      <c r="P739" s="371"/>
      <c r="Q739" s="371"/>
      <c r="R739" s="511"/>
      <c r="S739" s="565">
        <f t="shared" si="30"/>
        <v>0</v>
      </c>
      <c r="T739" s="566">
        <f t="shared" si="31"/>
        <v>0</v>
      </c>
    </row>
    <row r="740" spans="1:20" s="374" customFormat="1" ht="45">
      <c r="A740" s="232" t="s">
        <v>406</v>
      </c>
      <c r="B740" s="233">
        <v>353</v>
      </c>
      <c r="C740" s="232" t="s">
        <v>410</v>
      </c>
      <c r="D740" s="232" t="s">
        <v>765</v>
      </c>
      <c r="E740" s="233">
        <v>3530107</v>
      </c>
      <c r="F740" s="233">
        <v>14964</v>
      </c>
      <c r="G740" s="234">
        <v>42794</v>
      </c>
      <c r="H740" s="233">
        <v>1</v>
      </c>
      <c r="I740" s="232" t="s">
        <v>409</v>
      </c>
      <c r="J740" s="232" t="s">
        <v>1382</v>
      </c>
      <c r="K740" s="236">
        <v>63102.21</v>
      </c>
      <c r="L740" s="232" t="s">
        <v>1326</v>
      </c>
      <c r="M740" s="362" t="s">
        <v>876</v>
      </c>
      <c r="N740" s="265"/>
      <c r="O740" s="265"/>
      <c r="P740" s="371"/>
      <c r="Q740" s="371"/>
      <c r="R740" s="511"/>
      <c r="S740" s="565">
        <f t="shared" si="30"/>
        <v>0</v>
      </c>
      <c r="T740" s="566">
        <f t="shared" si="31"/>
        <v>0</v>
      </c>
    </row>
    <row r="741" spans="1:20" s="374" customFormat="1" ht="45">
      <c r="A741" s="232" t="s">
        <v>406</v>
      </c>
      <c r="B741" s="233">
        <v>353</v>
      </c>
      <c r="C741" s="232" t="s">
        <v>410</v>
      </c>
      <c r="D741" s="232" t="s">
        <v>765</v>
      </c>
      <c r="E741" s="233">
        <v>3530107</v>
      </c>
      <c r="F741" s="233">
        <v>14963</v>
      </c>
      <c r="G741" s="234">
        <v>42794</v>
      </c>
      <c r="H741" s="233">
        <v>1</v>
      </c>
      <c r="I741" s="232" t="s">
        <v>409</v>
      </c>
      <c r="J741" s="232" t="s">
        <v>1383</v>
      </c>
      <c r="K741" s="236">
        <v>161968.6</v>
      </c>
      <c r="L741" s="232" t="s">
        <v>1326</v>
      </c>
      <c r="M741" s="362" t="s">
        <v>876</v>
      </c>
      <c r="N741" s="265"/>
      <c r="O741" s="265"/>
      <c r="P741" s="371"/>
      <c r="Q741" s="371"/>
      <c r="R741" s="511"/>
      <c r="S741" s="565">
        <f t="shared" si="30"/>
        <v>0</v>
      </c>
      <c r="T741" s="566">
        <f t="shared" si="31"/>
        <v>0</v>
      </c>
    </row>
    <row r="742" spans="1:20" s="374" customFormat="1" ht="45">
      <c r="A742" s="232" t="s">
        <v>406</v>
      </c>
      <c r="B742" s="233">
        <v>353</v>
      </c>
      <c r="C742" s="232" t="s">
        <v>410</v>
      </c>
      <c r="D742" s="232" t="s">
        <v>765</v>
      </c>
      <c r="E742" s="233">
        <v>3530107</v>
      </c>
      <c r="F742" s="233">
        <v>14962</v>
      </c>
      <c r="G742" s="234">
        <v>42794</v>
      </c>
      <c r="H742" s="233">
        <v>1</v>
      </c>
      <c r="I742" s="232" t="s">
        <v>409</v>
      </c>
      <c r="J742" s="232" t="s">
        <v>1384</v>
      </c>
      <c r="K742" s="236">
        <v>30489.41</v>
      </c>
      <c r="L742" s="232" t="s">
        <v>1326</v>
      </c>
      <c r="M742" s="362" t="s">
        <v>876</v>
      </c>
      <c r="N742" s="265"/>
      <c r="O742" s="265"/>
      <c r="P742" s="371"/>
      <c r="Q742" s="371"/>
      <c r="R742" s="511"/>
      <c r="S742" s="565">
        <f t="shared" si="30"/>
        <v>0</v>
      </c>
      <c r="T742" s="566">
        <f t="shared" si="31"/>
        <v>0</v>
      </c>
    </row>
    <row r="743" spans="1:20" s="374" customFormat="1" ht="45">
      <c r="A743" s="232" t="s">
        <v>406</v>
      </c>
      <c r="B743" s="233">
        <v>353</v>
      </c>
      <c r="C743" s="232" t="s">
        <v>410</v>
      </c>
      <c r="D743" s="232" t="s">
        <v>765</v>
      </c>
      <c r="E743" s="233">
        <v>3530107</v>
      </c>
      <c r="F743" s="233">
        <v>14961</v>
      </c>
      <c r="G743" s="234">
        <v>42794</v>
      </c>
      <c r="H743" s="233">
        <v>1</v>
      </c>
      <c r="I743" s="232" t="s">
        <v>409</v>
      </c>
      <c r="J743" s="232" t="s">
        <v>1385</v>
      </c>
      <c r="K743" s="236">
        <v>50905.11</v>
      </c>
      <c r="L743" s="232" t="s">
        <v>1326</v>
      </c>
      <c r="M743" s="362" t="s">
        <v>876</v>
      </c>
      <c r="N743" s="265"/>
      <c r="O743" s="265"/>
      <c r="P743" s="371"/>
      <c r="Q743" s="371"/>
      <c r="R743" s="511"/>
      <c r="S743" s="565">
        <f t="shared" si="30"/>
        <v>0</v>
      </c>
      <c r="T743" s="566">
        <f t="shared" si="31"/>
        <v>0</v>
      </c>
    </row>
    <row r="744" spans="1:20" s="374" customFormat="1" ht="45">
      <c r="A744" s="232" t="s">
        <v>406</v>
      </c>
      <c r="B744" s="233">
        <v>353</v>
      </c>
      <c r="C744" s="232" t="s">
        <v>410</v>
      </c>
      <c r="D744" s="232" t="s">
        <v>765</v>
      </c>
      <c r="E744" s="233">
        <v>3530107</v>
      </c>
      <c r="F744" s="233">
        <v>14960</v>
      </c>
      <c r="G744" s="234">
        <v>42794</v>
      </c>
      <c r="H744" s="233">
        <v>1</v>
      </c>
      <c r="I744" s="232" t="s">
        <v>409</v>
      </c>
      <c r="J744" s="232" t="s">
        <v>1379</v>
      </c>
      <c r="K744" s="236">
        <v>214336.18</v>
      </c>
      <c r="L744" s="232" t="s">
        <v>1326</v>
      </c>
      <c r="M744" s="362" t="s">
        <v>876</v>
      </c>
      <c r="N744" s="265"/>
      <c r="O744" s="265"/>
      <c r="P744" s="371"/>
      <c r="Q744" s="371"/>
      <c r="R744" s="511"/>
      <c r="S744" s="565">
        <f t="shared" si="30"/>
        <v>0</v>
      </c>
      <c r="T744" s="566">
        <f t="shared" si="31"/>
        <v>0</v>
      </c>
    </row>
    <row r="745" spans="1:20" s="374" customFormat="1" ht="45">
      <c r="A745" s="232" t="s">
        <v>406</v>
      </c>
      <c r="B745" s="233">
        <v>353</v>
      </c>
      <c r="C745" s="232" t="s">
        <v>410</v>
      </c>
      <c r="D745" s="232" t="s">
        <v>765</v>
      </c>
      <c r="E745" s="233">
        <v>3530107</v>
      </c>
      <c r="F745" s="233">
        <v>14959</v>
      </c>
      <c r="G745" s="234">
        <v>42794</v>
      </c>
      <c r="H745" s="233">
        <v>1</v>
      </c>
      <c r="I745" s="232" t="s">
        <v>409</v>
      </c>
      <c r="J745" s="232" t="s">
        <v>1386</v>
      </c>
      <c r="K745" s="236">
        <v>69746.09</v>
      </c>
      <c r="L745" s="232" t="s">
        <v>1326</v>
      </c>
      <c r="M745" s="362" t="s">
        <v>876</v>
      </c>
      <c r="N745" s="265"/>
      <c r="O745" s="265"/>
      <c r="P745" s="371"/>
      <c r="Q745" s="371"/>
      <c r="R745" s="511"/>
      <c r="S745" s="565">
        <f t="shared" si="30"/>
        <v>0</v>
      </c>
      <c r="T745" s="566">
        <f t="shared" si="31"/>
        <v>0</v>
      </c>
    </row>
    <row r="746" spans="1:20" s="374" customFormat="1" ht="45">
      <c r="A746" s="232" t="s">
        <v>406</v>
      </c>
      <c r="B746" s="233">
        <v>353</v>
      </c>
      <c r="C746" s="232" t="s">
        <v>410</v>
      </c>
      <c r="D746" s="232" t="s">
        <v>765</v>
      </c>
      <c r="E746" s="233">
        <v>3530107</v>
      </c>
      <c r="F746" s="233">
        <v>14958</v>
      </c>
      <c r="G746" s="234">
        <v>42794</v>
      </c>
      <c r="H746" s="233">
        <v>1</v>
      </c>
      <c r="I746" s="232" t="s">
        <v>409</v>
      </c>
      <c r="J746" s="232" t="s">
        <v>1387</v>
      </c>
      <c r="K746" s="236">
        <v>294250.37</v>
      </c>
      <c r="L746" s="232" t="s">
        <v>1326</v>
      </c>
      <c r="M746" s="362" t="s">
        <v>876</v>
      </c>
      <c r="N746" s="265"/>
      <c r="O746" s="265"/>
      <c r="P746" s="371"/>
      <c r="Q746" s="371"/>
      <c r="R746" s="511"/>
      <c r="S746" s="565">
        <f t="shared" si="30"/>
        <v>0</v>
      </c>
      <c r="T746" s="566">
        <f t="shared" si="31"/>
        <v>0</v>
      </c>
    </row>
    <row r="747" spans="1:20" s="374" customFormat="1" ht="45">
      <c r="A747" s="232" t="s">
        <v>406</v>
      </c>
      <c r="B747" s="233">
        <v>353</v>
      </c>
      <c r="C747" s="232" t="s">
        <v>410</v>
      </c>
      <c r="D747" s="232" t="s">
        <v>765</v>
      </c>
      <c r="E747" s="233">
        <v>3530107</v>
      </c>
      <c r="F747" s="233">
        <v>14957</v>
      </c>
      <c r="G747" s="234">
        <v>42794</v>
      </c>
      <c r="H747" s="233">
        <v>1</v>
      </c>
      <c r="I747" s="232" t="s">
        <v>409</v>
      </c>
      <c r="J747" s="232" t="s">
        <v>1388</v>
      </c>
      <c r="K747" s="236">
        <v>3110.8</v>
      </c>
      <c r="L747" s="232" t="s">
        <v>1389</v>
      </c>
      <c r="M747" s="362" t="s">
        <v>876</v>
      </c>
      <c r="N747" s="265"/>
      <c r="O747" s="265"/>
      <c r="P747" s="371"/>
      <c r="Q747" s="371"/>
      <c r="R747" s="511"/>
      <c r="S747" s="565">
        <f t="shared" si="30"/>
        <v>0</v>
      </c>
      <c r="T747" s="566">
        <f t="shared" si="31"/>
        <v>0</v>
      </c>
    </row>
    <row r="748" spans="1:20" s="374" customFormat="1" ht="60">
      <c r="A748" s="232" t="s">
        <v>406</v>
      </c>
      <c r="B748" s="233">
        <v>353</v>
      </c>
      <c r="C748" s="232" t="s">
        <v>410</v>
      </c>
      <c r="D748" s="232" t="s">
        <v>1368</v>
      </c>
      <c r="E748" s="233">
        <v>3530101</v>
      </c>
      <c r="F748" s="233">
        <v>14956</v>
      </c>
      <c r="G748" s="234">
        <v>42794</v>
      </c>
      <c r="H748" s="233">
        <v>-2</v>
      </c>
      <c r="I748" s="232" t="s">
        <v>409</v>
      </c>
      <c r="J748" s="232" t="s">
        <v>1390</v>
      </c>
      <c r="K748" s="236">
        <v>-6070.78</v>
      </c>
      <c r="L748" s="232" t="s">
        <v>1328</v>
      </c>
      <c r="M748" s="362" t="s">
        <v>876</v>
      </c>
      <c r="N748" s="265"/>
      <c r="O748" s="265"/>
      <c r="P748" s="371"/>
      <c r="Q748" s="371"/>
      <c r="R748" s="511"/>
      <c r="S748" s="565">
        <f t="shared" si="30"/>
        <v>0</v>
      </c>
      <c r="T748" s="566">
        <f t="shared" si="31"/>
        <v>0</v>
      </c>
    </row>
    <row r="749" spans="1:20" s="374" customFormat="1" ht="60">
      <c r="A749" s="232" t="s">
        <v>406</v>
      </c>
      <c r="B749" s="233">
        <v>353</v>
      </c>
      <c r="C749" s="232" t="s">
        <v>410</v>
      </c>
      <c r="D749" s="232" t="s">
        <v>1368</v>
      </c>
      <c r="E749" s="233">
        <v>3530101</v>
      </c>
      <c r="F749" s="233">
        <v>14955</v>
      </c>
      <c r="G749" s="234">
        <v>42794</v>
      </c>
      <c r="H749" s="233">
        <v>-2</v>
      </c>
      <c r="I749" s="232" t="s">
        <v>409</v>
      </c>
      <c r="J749" s="232" t="s">
        <v>1391</v>
      </c>
      <c r="K749" s="236">
        <v>-72155.929999999993</v>
      </c>
      <c r="L749" s="232" t="s">
        <v>1328</v>
      </c>
      <c r="M749" s="362" t="s">
        <v>876</v>
      </c>
      <c r="N749" s="265"/>
      <c r="O749" s="265"/>
      <c r="P749" s="371"/>
      <c r="Q749" s="371"/>
      <c r="R749" s="511"/>
      <c r="S749" s="565">
        <f t="shared" si="30"/>
        <v>0</v>
      </c>
      <c r="T749" s="566">
        <f t="shared" si="31"/>
        <v>0</v>
      </c>
    </row>
    <row r="750" spans="1:20" s="374" customFormat="1" ht="60">
      <c r="A750" s="232" t="s">
        <v>406</v>
      </c>
      <c r="B750" s="233">
        <v>353</v>
      </c>
      <c r="C750" s="232" t="s">
        <v>410</v>
      </c>
      <c r="D750" s="232" t="s">
        <v>1368</v>
      </c>
      <c r="E750" s="233">
        <v>3530101</v>
      </c>
      <c r="F750" s="233">
        <v>14954</v>
      </c>
      <c r="G750" s="234">
        <v>42794</v>
      </c>
      <c r="H750" s="233">
        <v>1</v>
      </c>
      <c r="I750" s="232" t="s">
        <v>409</v>
      </c>
      <c r="J750" s="232" t="s">
        <v>1392</v>
      </c>
      <c r="K750" s="236">
        <v>111864.1</v>
      </c>
      <c r="L750" s="232" t="s">
        <v>1328</v>
      </c>
      <c r="M750" s="362" t="s">
        <v>876</v>
      </c>
      <c r="N750" s="265"/>
      <c r="O750" s="265"/>
      <c r="P750" s="371"/>
      <c r="Q750" s="371"/>
      <c r="R750" s="511"/>
      <c r="S750" s="565">
        <f t="shared" si="30"/>
        <v>0</v>
      </c>
      <c r="T750" s="566">
        <f t="shared" si="31"/>
        <v>0</v>
      </c>
    </row>
    <row r="751" spans="1:20" s="374" customFormat="1" ht="60">
      <c r="A751" s="232" t="s">
        <v>406</v>
      </c>
      <c r="B751" s="233">
        <v>353</v>
      </c>
      <c r="C751" s="232" t="s">
        <v>410</v>
      </c>
      <c r="D751" s="232" t="s">
        <v>1368</v>
      </c>
      <c r="E751" s="233">
        <v>3530101</v>
      </c>
      <c r="F751" s="233">
        <v>14953</v>
      </c>
      <c r="G751" s="234">
        <v>42794</v>
      </c>
      <c r="H751" s="233">
        <v>1</v>
      </c>
      <c r="I751" s="232" t="s">
        <v>409</v>
      </c>
      <c r="J751" s="232" t="s">
        <v>1393</v>
      </c>
      <c r="K751" s="236">
        <v>261554.24</v>
      </c>
      <c r="L751" s="232" t="s">
        <v>1328</v>
      </c>
      <c r="M751" s="362" t="s">
        <v>876</v>
      </c>
      <c r="N751" s="265"/>
      <c r="O751" s="265"/>
      <c r="P751" s="371"/>
      <c r="Q751" s="371"/>
      <c r="R751" s="511"/>
      <c r="S751" s="565">
        <f t="shared" si="30"/>
        <v>0</v>
      </c>
      <c r="T751" s="566">
        <f t="shared" si="31"/>
        <v>0</v>
      </c>
    </row>
    <row r="752" spans="1:20" s="374" customFormat="1" ht="60">
      <c r="A752" s="232" t="s">
        <v>406</v>
      </c>
      <c r="B752" s="233">
        <v>353</v>
      </c>
      <c r="C752" s="232" t="s">
        <v>410</v>
      </c>
      <c r="D752" s="232" t="s">
        <v>412</v>
      </c>
      <c r="E752" s="233">
        <v>3530003</v>
      </c>
      <c r="F752" s="233">
        <v>14952</v>
      </c>
      <c r="G752" s="234">
        <v>42794</v>
      </c>
      <c r="H752" s="233">
        <v>1</v>
      </c>
      <c r="I752" s="232" t="s">
        <v>409</v>
      </c>
      <c r="J752" s="232" t="s">
        <v>1394</v>
      </c>
      <c r="K752" s="236">
        <v>50763.71</v>
      </c>
      <c r="L752" s="232" t="s">
        <v>1332</v>
      </c>
      <c r="M752" s="362"/>
      <c r="N752" s="265"/>
      <c r="O752" s="265">
        <v>1</v>
      </c>
      <c r="P752" s="371"/>
      <c r="Q752" s="371"/>
      <c r="R752" s="511"/>
      <c r="S752" s="565">
        <f t="shared" si="30"/>
        <v>0</v>
      </c>
      <c r="T752" s="566">
        <f t="shared" si="31"/>
        <v>50763.71</v>
      </c>
    </row>
    <row r="753" spans="1:20" s="374" customFormat="1" ht="45">
      <c r="A753" s="232" t="s">
        <v>406</v>
      </c>
      <c r="B753" s="233">
        <v>353</v>
      </c>
      <c r="C753" s="232" t="s">
        <v>410</v>
      </c>
      <c r="D753" s="232" t="s">
        <v>882</v>
      </c>
      <c r="E753" s="233">
        <v>3530105</v>
      </c>
      <c r="F753" s="233">
        <v>14951</v>
      </c>
      <c r="G753" s="234">
        <v>42794</v>
      </c>
      <c r="H753" s="233">
        <v>1</v>
      </c>
      <c r="I753" s="232" t="s">
        <v>409</v>
      </c>
      <c r="J753" s="232" t="s">
        <v>1395</v>
      </c>
      <c r="K753" s="236">
        <v>11452.84</v>
      </c>
      <c r="L753" s="232" t="s">
        <v>1337</v>
      </c>
      <c r="M753" s="362" t="s">
        <v>876</v>
      </c>
      <c r="N753" s="265"/>
      <c r="O753" s="265"/>
      <c r="P753" s="371"/>
      <c r="Q753" s="371"/>
      <c r="R753" s="511"/>
      <c r="S753" s="565">
        <f t="shared" si="30"/>
        <v>0</v>
      </c>
      <c r="T753" s="566">
        <f t="shared" si="31"/>
        <v>0</v>
      </c>
    </row>
    <row r="754" spans="1:20" s="374" customFormat="1" ht="30">
      <c r="A754" s="232" t="s">
        <v>406</v>
      </c>
      <c r="B754" s="233">
        <v>355</v>
      </c>
      <c r="C754" s="232" t="s">
        <v>416</v>
      </c>
      <c r="D754" s="232" t="s">
        <v>1396</v>
      </c>
      <c r="E754" s="233">
        <v>3550504</v>
      </c>
      <c r="F754" s="233">
        <v>15099</v>
      </c>
      <c r="G754" s="234">
        <v>43100</v>
      </c>
      <c r="H754" s="233">
        <v>1</v>
      </c>
      <c r="I754" s="232" t="s">
        <v>453</v>
      </c>
      <c r="J754" s="232" t="s">
        <v>1397</v>
      </c>
      <c r="K754" s="236">
        <v>18938.330000000002</v>
      </c>
      <c r="L754" s="232" t="s">
        <v>1398</v>
      </c>
      <c r="M754" s="362" t="s">
        <v>876</v>
      </c>
      <c r="N754" s="265"/>
      <c r="O754" s="265"/>
      <c r="P754" s="371"/>
      <c r="Q754" s="371"/>
      <c r="R754" s="511"/>
      <c r="S754" s="565">
        <f t="shared" si="30"/>
        <v>0</v>
      </c>
      <c r="T754" s="566">
        <f t="shared" si="31"/>
        <v>0</v>
      </c>
    </row>
    <row r="755" spans="1:20" s="374" customFormat="1" ht="60">
      <c r="A755" s="232" t="s">
        <v>406</v>
      </c>
      <c r="B755" s="233">
        <v>355</v>
      </c>
      <c r="C755" s="232" t="s">
        <v>416</v>
      </c>
      <c r="D755" s="232" t="s">
        <v>438</v>
      </c>
      <c r="E755" s="233">
        <v>3550010</v>
      </c>
      <c r="F755" s="233">
        <v>15098</v>
      </c>
      <c r="G755" s="234">
        <v>43039</v>
      </c>
      <c r="H755" s="233">
        <v>-1</v>
      </c>
      <c r="I755" s="232" t="s">
        <v>1399</v>
      </c>
      <c r="J755" s="232" t="s">
        <v>1400</v>
      </c>
      <c r="K755" s="236">
        <v>-2633.73</v>
      </c>
      <c r="L755" s="232" t="s">
        <v>1401</v>
      </c>
      <c r="M755" s="362"/>
      <c r="N755" s="265"/>
      <c r="O755" s="265">
        <v>1</v>
      </c>
      <c r="P755" s="371"/>
      <c r="Q755" s="371"/>
      <c r="R755" s="511"/>
      <c r="S755" s="565">
        <f t="shared" si="30"/>
        <v>0</v>
      </c>
      <c r="T755" s="566">
        <f t="shared" si="31"/>
        <v>-2633.73</v>
      </c>
    </row>
    <row r="756" spans="1:20" s="374" customFormat="1" ht="75">
      <c r="A756" s="232" t="s">
        <v>406</v>
      </c>
      <c r="B756" s="233">
        <v>355</v>
      </c>
      <c r="C756" s="232" t="s">
        <v>416</v>
      </c>
      <c r="D756" s="232" t="s">
        <v>438</v>
      </c>
      <c r="E756" s="233">
        <v>3550010</v>
      </c>
      <c r="F756" s="233">
        <v>15097</v>
      </c>
      <c r="G756" s="234">
        <v>43039</v>
      </c>
      <c r="H756" s="233">
        <v>1</v>
      </c>
      <c r="I756" s="232" t="s">
        <v>1399</v>
      </c>
      <c r="J756" s="232" t="s">
        <v>1402</v>
      </c>
      <c r="K756" s="236">
        <v>15397</v>
      </c>
      <c r="L756" s="232" t="s">
        <v>1401</v>
      </c>
      <c r="M756" s="362"/>
      <c r="N756" s="265"/>
      <c r="O756" s="265">
        <v>1</v>
      </c>
      <c r="P756" s="371"/>
      <c r="Q756" s="371"/>
      <c r="R756" s="511"/>
      <c r="S756" s="565">
        <f t="shared" si="30"/>
        <v>0</v>
      </c>
      <c r="T756" s="566">
        <f t="shared" si="31"/>
        <v>15397</v>
      </c>
    </row>
    <row r="757" spans="1:20" s="374" customFormat="1" ht="30">
      <c r="A757" s="232" t="s">
        <v>406</v>
      </c>
      <c r="B757" s="233">
        <v>355</v>
      </c>
      <c r="C757" s="232" t="s">
        <v>416</v>
      </c>
      <c r="D757" s="232" t="s">
        <v>417</v>
      </c>
      <c r="E757" s="233">
        <v>3550005</v>
      </c>
      <c r="F757" s="233">
        <v>15096</v>
      </c>
      <c r="G757" s="234">
        <v>43039</v>
      </c>
      <c r="H757" s="233">
        <v>-1</v>
      </c>
      <c r="I757" s="232" t="s">
        <v>450</v>
      </c>
      <c r="J757" s="232" t="s">
        <v>1403</v>
      </c>
      <c r="K757" s="236">
        <v>-370.84</v>
      </c>
      <c r="L757" s="232" t="s">
        <v>1404</v>
      </c>
      <c r="M757" s="362" t="s">
        <v>876</v>
      </c>
      <c r="N757" s="265"/>
      <c r="O757" s="265"/>
      <c r="P757" s="371"/>
      <c r="Q757" s="371"/>
      <c r="R757" s="511"/>
      <c r="S757" s="565">
        <f t="shared" si="30"/>
        <v>0</v>
      </c>
      <c r="T757" s="566">
        <f t="shared" si="31"/>
        <v>0</v>
      </c>
    </row>
    <row r="758" spans="1:20" s="374" customFormat="1" ht="30">
      <c r="A758" s="232" t="s">
        <v>406</v>
      </c>
      <c r="B758" s="233">
        <v>355</v>
      </c>
      <c r="C758" s="232" t="s">
        <v>416</v>
      </c>
      <c r="D758" s="232" t="s">
        <v>417</v>
      </c>
      <c r="E758" s="233">
        <v>3550005</v>
      </c>
      <c r="F758" s="233">
        <v>15095</v>
      </c>
      <c r="G758" s="234">
        <v>43039</v>
      </c>
      <c r="H758" s="233">
        <v>1</v>
      </c>
      <c r="I758" s="232" t="s">
        <v>450</v>
      </c>
      <c r="J758" s="232" t="s">
        <v>1405</v>
      </c>
      <c r="K758" s="236">
        <v>11022.48</v>
      </c>
      <c r="L758" s="232" t="s">
        <v>1404</v>
      </c>
      <c r="M758" s="362" t="s">
        <v>876</v>
      </c>
      <c r="N758" s="265"/>
      <c r="O758" s="265"/>
      <c r="P758" s="371"/>
      <c r="Q758" s="371"/>
      <c r="R758" s="511"/>
      <c r="S758" s="565">
        <f t="shared" si="30"/>
        <v>0</v>
      </c>
      <c r="T758" s="566">
        <f t="shared" si="31"/>
        <v>0</v>
      </c>
    </row>
    <row r="759" spans="1:20" s="374" customFormat="1" ht="30">
      <c r="A759" s="232" t="s">
        <v>406</v>
      </c>
      <c r="B759" s="233">
        <v>355</v>
      </c>
      <c r="C759" s="232" t="s">
        <v>416</v>
      </c>
      <c r="D759" s="232" t="s">
        <v>418</v>
      </c>
      <c r="E759" s="233">
        <v>3550006</v>
      </c>
      <c r="F759" s="233">
        <v>15094</v>
      </c>
      <c r="G759" s="234">
        <v>43039</v>
      </c>
      <c r="H759" s="233">
        <v>-1</v>
      </c>
      <c r="I759" s="232" t="s">
        <v>453</v>
      </c>
      <c r="J759" s="232" t="s">
        <v>1406</v>
      </c>
      <c r="K759" s="236">
        <v>-547.03</v>
      </c>
      <c r="L759" s="232" t="s">
        <v>1407</v>
      </c>
      <c r="M759" s="362" t="s">
        <v>876</v>
      </c>
      <c r="N759" s="265"/>
      <c r="O759" s="265"/>
      <c r="P759" s="371"/>
      <c r="Q759" s="371"/>
      <c r="R759" s="511"/>
      <c r="S759" s="565">
        <f t="shared" si="30"/>
        <v>0</v>
      </c>
      <c r="T759" s="566">
        <f t="shared" si="31"/>
        <v>0</v>
      </c>
    </row>
    <row r="760" spans="1:20" s="374" customFormat="1" ht="30">
      <c r="A760" s="232" t="s">
        <v>406</v>
      </c>
      <c r="B760" s="233">
        <v>355</v>
      </c>
      <c r="C760" s="232" t="s">
        <v>416</v>
      </c>
      <c r="D760" s="232" t="s">
        <v>419</v>
      </c>
      <c r="E760" s="233">
        <v>3550007</v>
      </c>
      <c r="F760" s="233">
        <v>15093</v>
      </c>
      <c r="G760" s="234">
        <v>43039</v>
      </c>
      <c r="H760" s="233">
        <v>1</v>
      </c>
      <c r="I760" s="232" t="s">
        <v>454</v>
      </c>
      <c r="J760" s="232" t="s">
        <v>1408</v>
      </c>
      <c r="K760" s="236">
        <v>9196.44</v>
      </c>
      <c r="L760" s="232" t="s">
        <v>1407</v>
      </c>
      <c r="M760" s="362" t="s">
        <v>876</v>
      </c>
      <c r="N760" s="265"/>
      <c r="O760" s="265"/>
      <c r="P760" s="371"/>
      <c r="Q760" s="371"/>
      <c r="R760" s="511"/>
      <c r="S760" s="565">
        <f t="shared" si="30"/>
        <v>0</v>
      </c>
      <c r="T760" s="566">
        <f t="shared" si="31"/>
        <v>0</v>
      </c>
    </row>
    <row r="761" spans="1:20" s="374" customFormat="1" ht="15.75">
      <c r="A761" s="232" t="s">
        <v>406</v>
      </c>
      <c r="B761" s="233">
        <v>355</v>
      </c>
      <c r="C761" s="232" t="s">
        <v>416</v>
      </c>
      <c r="D761" s="232" t="s">
        <v>1409</v>
      </c>
      <c r="E761" s="233">
        <v>3550502</v>
      </c>
      <c r="F761" s="233">
        <v>15092</v>
      </c>
      <c r="G761" s="234">
        <v>43008</v>
      </c>
      <c r="H761" s="233">
        <v>1</v>
      </c>
      <c r="I761" s="232" t="s">
        <v>409</v>
      </c>
      <c r="J761" s="232" t="s">
        <v>1410</v>
      </c>
      <c r="K761" s="236">
        <v>289.69</v>
      </c>
      <c r="L761" s="232" t="s">
        <v>1411</v>
      </c>
      <c r="M761" s="362" t="s">
        <v>876</v>
      </c>
      <c r="N761" s="265"/>
      <c r="O761" s="265"/>
      <c r="P761" s="371"/>
      <c r="Q761" s="371"/>
      <c r="R761" s="511"/>
      <c r="S761" s="565">
        <f t="shared" si="30"/>
        <v>0</v>
      </c>
      <c r="T761" s="566">
        <f t="shared" si="31"/>
        <v>0</v>
      </c>
    </row>
    <row r="762" spans="1:20" s="374" customFormat="1" ht="15.75">
      <c r="A762" s="232" t="s">
        <v>406</v>
      </c>
      <c r="B762" s="233">
        <v>355</v>
      </c>
      <c r="C762" s="232" t="s">
        <v>416</v>
      </c>
      <c r="D762" s="232" t="s">
        <v>1409</v>
      </c>
      <c r="E762" s="233">
        <v>3550502</v>
      </c>
      <c r="F762" s="233">
        <v>15091</v>
      </c>
      <c r="G762" s="234">
        <v>43008</v>
      </c>
      <c r="H762" s="233">
        <v>1</v>
      </c>
      <c r="I762" s="232" t="s">
        <v>409</v>
      </c>
      <c r="J762" s="232" t="s">
        <v>1412</v>
      </c>
      <c r="K762" s="236">
        <v>1030.79</v>
      </c>
      <c r="L762" s="232" t="s">
        <v>1411</v>
      </c>
      <c r="M762" s="362" t="s">
        <v>876</v>
      </c>
      <c r="N762" s="265"/>
      <c r="O762" s="265"/>
      <c r="P762" s="371"/>
      <c r="Q762" s="371"/>
      <c r="R762" s="511"/>
      <c r="S762" s="565">
        <f t="shared" si="30"/>
        <v>0</v>
      </c>
      <c r="T762" s="566">
        <f t="shared" si="31"/>
        <v>0</v>
      </c>
    </row>
    <row r="763" spans="1:20" s="374" customFormat="1" ht="30">
      <c r="A763" s="232" t="s">
        <v>406</v>
      </c>
      <c r="B763" s="233">
        <v>355</v>
      </c>
      <c r="C763" s="232" t="s">
        <v>416</v>
      </c>
      <c r="D763" s="232" t="s">
        <v>1396</v>
      </c>
      <c r="E763" s="233">
        <v>3550504</v>
      </c>
      <c r="F763" s="233">
        <v>15090</v>
      </c>
      <c r="G763" s="234">
        <v>43008</v>
      </c>
      <c r="H763" s="233">
        <v>1</v>
      </c>
      <c r="I763" s="232" t="s">
        <v>450</v>
      </c>
      <c r="J763" s="232" t="s">
        <v>1413</v>
      </c>
      <c r="K763" s="236">
        <v>4971.8100000000004</v>
      </c>
      <c r="L763" s="232" t="s">
        <v>1414</v>
      </c>
      <c r="M763" s="362" t="s">
        <v>876</v>
      </c>
      <c r="N763" s="265"/>
      <c r="O763" s="265"/>
      <c r="P763" s="371"/>
      <c r="Q763" s="371"/>
      <c r="R763" s="511"/>
      <c r="S763" s="565">
        <f t="shared" si="30"/>
        <v>0</v>
      </c>
      <c r="T763" s="566">
        <f t="shared" si="31"/>
        <v>0</v>
      </c>
    </row>
    <row r="764" spans="1:20" s="374" customFormat="1" ht="30">
      <c r="A764" s="232" t="s">
        <v>406</v>
      </c>
      <c r="B764" s="233">
        <v>355</v>
      </c>
      <c r="C764" s="232" t="s">
        <v>416</v>
      </c>
      <c r="D764" s="232" t="s">
        <v>903</v>
      </c>
      <c r="E764" s="233">
        <v>3550500</v>
      </c>
      <c r="F764" s="233">
        <v>15089</v>
      </c>
      <c r="G764" s="234">
        <v>43008</v>
      </c>
      <c r="H764" s="233">
        <v>17</v>
      </c>
      <c r="I764" s="232" t="s">
        <v>409</v>
      </c>
      <c r="J764" s="232" t="s">
        <v>1415</v>
      </c>
      <c r="K764" s="236">
        <v>86520.25</v>
      </c>
      <c r="L764" s="232" t="s">
        <v>1416</v>
      </c>
      <c r="M764" s="362" t="s">
        <v>876</v>
      </c>
      <c r="N764" s="265"/>
      <c r="O764" s="265"/>
      <c r="P764" s="371"/>
      <c r="Q764" s="371"/>
      <c r="R764" s="511"/>
      <c r="S764" s="565">
        <f t="shared" si="30"/>
        <v>0</v>
      </c>
      <c r="T764" s="566">
        <f t="shared" si="31"/>
        <v>0</v>
      </c>
    </row>
    <row r="765" spans="1:20" s="374" customFormat="1" ht="30">
      <c r="A765" s="232" t="s">
        <v>406</v>
      </c>
      <c r="B765" s="233">
        <v>355</v>
      </c>
      <c r="C765" s="232" t="s">
        <v>416</v>
      </c>
      <c r="D765" s="232" t="s">
        <v>1349</v>
      </c>
      <c r="E765" s="233">
        <v>3550064</v>
      </c>
      <c r="F765" s="233">
        <v>15088</v>
      </c>
      <c r="G765" s="234">
        <v>42947</v>
      </c>
      <c r="H765" s="233">
        <v>1</v>
      </c>
      <c r="I765" s="232" t="s">
        <v>409</v>
      </c>
      <c r="J765" s="232" t="s">
        <v>1417</v>
      </c>
      <c r="K765" s="236">
        <v>4572.24</v>
      </c>
      <c r="L765" s="232" t="s">
        <v>1351</v>
      </c>
      <c r="M765" s="362" t="s">
        <v>876</v>
      </c>
      <c r="N765" s="265"/>
      <c r="O765" s="265"/>
      <c r="P765" s="371"/>
      <c r="Q765" s="371"/>
      <c r="R765" s="511"/>
      <c r="S765" s="565">
        <f t="shared" si="30"/>
        <v>0</v>
      </c>
      <c r="T765" s="566">
        <f t="shared" si="31"/>
        <v>0</v>
      </c>
    </row>
    <row r="766" spans="1:20" s="374" customFormat="1" ht="30">
      <c r="A766" s="232" t="s">
        <v>406</v>
      </c>
      <c r="B766" s="233">
        <v>355</v>
      </c>
      <c r="C766" s="232" t="s">
        <v>416</v>
      </c>
      <c r="D766" s="232" t="s">
        <v>1349</v>
      </c>
      <c r="E766" s="233">
        <v>3550064</v>
      </c>
      <c r="F766" s="233">
        <v>15087</v>
      </c>
      <c r="G766" s="234">
        <v>42947</v>
      </c>
      <c r="H766" s="233">
        <v>1</v>
      </c>
      <c r="I766" s="232" t="s">
        <v>409</v>
      </c>
      <c r="J766" s="232" t="s">
        <v>1418</v>
      </c>
      <c r="K766" s="236">
        <v>140597.42000000001</v>
      </c>
      <c r="L766" s="232" t="s">
        <v>1351</v>
      </c>
      <c r="M766" s="362" t="s">
        <v>876</v>
      </c>
      <c r="N766" s="265"/>
      <c r="O766" s="265"/>
      <c r="P766" s="371"/>
      <c r="Q766" s="371"/>
      <c r="R766" s="511"/>
      <c r="S766" s="565">
        <f t="shared" si="30"/>
        <v>0</v>
      </c>
      <c r="T766" s="566">
        <f t="shared" si="31"/>
        <v>0</v>
      </c>
    </row>
    <row r="767" spans="1:20" s="374" customFormat="1" ht="30">
      <c r="A767" s="232" t="s">
        <v>406</v>
      </c>
      <c r="B767" s="233">
        <v>355</v>
      </c>
      <c r="C767" s="232" t="s">
        <v>416</v>
      </c>
      <c r="D767" s="232" t="s">
        <v>1349</v>
      </c>
      <c r="E767" s="233">
        <v>3550064</v>
      </c>
      <c r="F767" s="233">
        <v>15086</v>
      </c>
      <c r="G767" s="234">
        <v>42947</v>
      </c>
      <c r="H767" s="233">
        <v>1</v>
      </c>
      <c r="I767" s="232" t="s">
        <v>409</v>
      </c>
      <c r="J767" s="232" t="s">
        <v>1419</v>
      </c>
      <c r="K767" s="236">
        <v>8219.65</v>
      </c>
      <c r="L767" s="232" t="s">
        <v>1351</v>
      </c>
      <c r="M767" s="362" t="s">
        <v>876</v>
      </c>
      <c r="N767" s="265"/>
      <c r="O767" s="265"/>
      <c r="P767" s="371"/>
      <c r="Q767" s="371"/>
      <c r="R767" s="511"/>
      <c r="S767" s="565">
        <f t="shared" si="30"/>
        <v>0</v>
      </c>
      <c r="T767" s="566">
        <f t="shared" si="31"/>
        <v>0</v>
      </c>
    </row>
    <row r="768" spans="1:20" s="374" customFormat="1" ht="30">
      <c r="A768" s="232" t="s">
        <v>406</v>
      </c>
      <c r="B768" s="233">
        <v>355</v>
      </c>
      <c r="C768" s="232" t="s">
        <v>416</v>
      </c>
      <c r="D768" s="232" t="s">
        <v>1349</v>
      </c>
      <c r="E768" s="233">
        <v>3550064</v>
      </c>
      <c r="F768" s="233">
        <v>15085</v>
      </c>
      <c r="G768" s="234">
        <v>42947</v>
      </c>
      <c r="H768" s="233">
        <v>1</v>
      </c>
      <c r="I768" s="232" t="s">
        <v>409</v>
      </c>
      <c r="J768" s="232" t="s">
        <v>1420</v>
      </c>
      <c r="K768" s="236">
        <v>11736.99</v>
      </c>
      <c r="L768" s="232" t="s">
        <v>1351</v>
      </c>
      <c r="M768" s="362" t="s">
        <v>876</v>
      </c>
      <c r="N768" s="265"/>
      <c r="O768" s="265"/>
      <c r="P768" s="371"/>
      <c r="Q768" s="371"/>
      <c r="R768" s="511"/>
      <c r="S768" s="565">
        <f t="shared" si="30"/>
        <v>0</v>
      </c>
      <c r="T768" s="566">
        <f t="shared" si="31"/>
        <v>0</v>
      </c>
    </row>
    <row r="769" spans="1:20" s="374" customFormat="1" ht="30">
      <c r="A769" s="232" t="s">
        <v>406</v>
      </c>
      <c r="B769" s="233">
        <v>355</v>
      </c>
      <c r="C769" s="232" t="s">
        <v>416</v>
      </c>
      <c r="D769" s="232" t="s">
        <v>1349</v>
      </c>
      <c r="E769" s="233">
        <v>3550064</v>
      </c>
      <c r="F769" s="233">
        <v>15084</v>
      </c>
      <c r="G769" s="234">
        <v>42947</v>
      </c>
      <c r="H769" s="233">
        <v>1</v>
      </c>
      <c r="I769" s="232" t="s">
        <v>409</v>
      </c>
      <c r="J769" s="232" t="s">
        <v>1421</v>
      </c>
      <c r="K769" s="236">
        <v>11737</v>
      </c>
      <c r="L769" s="232" t="s">
        <v>1351</v>
      </c>
      <c r="M769" s="362" t="s">
        <v>876</v>
      </c>
      <c r="N769" s="265"/>
      <c r="O769" s="265"/>
      <c r="P769" s="371"/>
      <c r="Q769" s="371"/>
      <c r="R769" s="511"/>
      <c r="S769" s="565">
        <f t="shared" si="30"/>
        <v>0</v>
      </c>
      <c r="T769" s="566">
        <f t="shared" si="31"/>
        <v>0</v>
      </c>
    </row>
    <row r="770" spans="1:20" s="374" customFormat="1" ht="30">
      <c r="A770" s="232" t="s">
        <v>406</v>
      </c>
      <c r="B770" s="233">
        <v>355</v>
      </c>
      <c r="C770" s="232" t="s">
        <v>416</v>
      </c>
      <c r="D770" s="232" t="s">
        <v>1349</v>
      </c>
      <c r="E770" s="233">
        <v>3550064</v>
      </c>
      <c r="F770" s="233">
        <v>15083</v>
      </c>
      <c r="G770" s="234">
        <v>42947</v>
      </c>
      <c r="H770" s="233">
        <v>1</v>
      </c>
      <c r="I770" s="232" t="s">
        <v>409</v>
      </c>
      <c r="J770" s="232" t="s">
        <v>1422</v>
      </c>
      <c r="K770" s="236">
        <v>10433.040000000001</v>
      </c>
      <c r="L770" s="232" t="s">
        <v>1351</v>
      </c>
      <c r="M770" s="362" t="s">
        <v>876</v>
      </c>
      <c r="N770" s="265"/>
      <c r="O770" s="265"/>
      <c r="P770" s="371"/>
      <c r="Q770" s="371"/>
      <c r="R770" s="511"/>
      <c r="S770" s="565">
        <f t="shared" si="30"/>
        <v>0</v>
      </c>
      <c r="T770" s="566">
        <f t="shared" si="31"/>
        <v>0</v>
      </c>
    </row>
    <row r="771" spans="1:20" s="374" customFormat="1" ht="30">
      <c r="A771" s="232" t="s">
        <v>406</v>
      </c>
      <c r="B771" s="233">
        <v>355</v>
      </c>
      <c r="C771" s="232" t="s">
        <v>416</v>
      </c>
      <c r="D771" s="232" t="s">
        <v>1349</v>
      </c>
      <c r="E771" s="233">
        <v>3550064</v>
      </c>
      <c r="F771" s="233">
        <v>15082</v>
      </c>
      <c r="G771" s="234">
        <v>42947</v>
      </c>
      <c r="H771" s="233">
        <v>1</v>
      </c>
      <c r="I771" s="232" t="s">
        <v>409</v>
      </c>
      <c r="J771" s="232" t="s">
        <v>1423</v>
      </c>
      <c r="K771" s="236">
        <v>68833.75</v>
      </c>
      <c r="L771" s="232" t="s">
        <v>1351</v>
      </c>
      <c r="M771" s="362" t="s">
        <v>876</v>
      </c>
      <c r="N771" s="265"/>
      <c r="O771" s="265"/>
      <c r="P771" s="371"/>
      <c r="Q771" s="371"/>
      <c r="R771" s="511"/>
      <c r="S771" s="565">
        <f t="shared" si="30"/>
        <v>0</v>
      </c>
      <c r="T771" s="566">
        <f t="shared" si="31"/>
        <v>0</v>
      </c>
    </row>
    <row r="772" spans="1:20" s="374" customFormat="1" ht="30">
      <c r="A772" s="232" t="s">
        <v>406</v>
      </c>
      <c r="B772" s="233">
        <v>355</v>
      </c>
      <c r="C772" s="232" t="s">
        <v>416</v>
      </c>
      <c r="D772" s="232" t="s">
        <v>1349</v>
      </c>
      <c r="E772" s="233">
        <v>3550064</v>
      </c>
      <c r="F772" s="233">
        <v>15081</v>
      </c>
      <c r="G772" s="234">
        <v>42947</v>
      </c>
      <c r="H772" s="233">
        <v>1</v>
      </c>
      <c r="I772" s="232" t="s">
        <v>409</v>
      </c>
      <c r="J772" s="232" t="s">
        <v>1424</v>
      </c>
      <c r="K772" s="236">
        <v>8713.5</v>
      </c>
      <c r="L772" s="232" t="s">
        <v>1351</v>
      </c>
      <c r="M772" s="362" t="s">
        <v>876</v>
      </c>
      <c r="N772" s="265"/>
      <c r="O772" s="265"/>
      <c r="P772" s="371"/>
      <c r="Q772" s="371"/>
      <c r="R772" s="511"/>
      <c r="S772" s="565">
        <f t="shared" si="30"/>
        <v>0</v>
      </c>
      <c r="T772" s="566">
        <f t="shared" si="31"/>
        <v>0</v>
      </c>
    </row>
    <row r="773" spans="1:20" s="374" customFormat="1" ht="30">
      <c r="A773" s="232" t="s">
        <v>406</v>
      </c>
      <c r="B773" s="233">
        <v>355</v>
      </c>
      <c r="C773" s="232" t="s">
        <v>416</v>
      </c>
      <c r="D773" s="232" t="s">
        <v>1349</v>
      </c>
      <c r="E773" s="233">
        <v>3550064</v>
      </c>
      <c r="F773" s="233">
        <v>15080</v>
      </c>
      <c r="G773" s="234">
        <v>42947</v>
      </c>
      <c r="H773" s="233">
        <v>1</v>
      </c>
      <c r="I773" s="232" t="s">
        <v>409</v>
      </c>
      <c r="J773" s="232" t="s">
        <v>1425</v>
      </c>
      <c r="K773" s="236">
        <v>10433.049999999999</v>
      </c>
      <c r="L773" s="232" t="s">
        <v>1351</v>
      </c>
      <c r="M773" s="362" t="s">
        <v>876</v>
      </c>
      <c r="N773" s="265"/>
      <c r="O773" s="265"/>
      <c r="P773" s="371"/>
      <c r="Q773" s="371"/>
      <c r="R773" s="511"/>
      <c r="S773" s="565">
        <f t="shared" si="30"/>
        <v>0</v>
      </c>
      <c r="T773" s="566">
        <f t="shared" si="31"/>
        <v>0</v>
      </c>
    </row>
    <row r="774" spans="1:20" s="374" customFormat="1" ht="30">
      <c r="A774" s="232" t="s">
        <v>406</v>
      </c>
      <c r="B774" s="233">
        <v>355</v>
      </c>
      <c r="C774" s="232" t="s">
        <v>416</v>
      </c>
      <c r="D774" s="232" t="s">
        <v>1349</v>
      </c>
      <c r="E774" s="233">
        <v>3550064</v>
      </c>
      <c r="F774" s="233">
        <v>15079</v>
      </c>
      <c r="G774" s="234">
        <v>42947</v>
      </c>
      <c r="H774" s="233">
        <v>1</v>
      </c>
      <c r="I774" s="232" t="s">
        <v>409</v>
      </c>
      <c r="J774" s="232" t="s">
        <v>1426</v>
      </c>
      <c r="K774" s="236">
        <v>12893.9</v>
      </c>
      <c r="L774" s="232" t="s">
        <v>1351</v>
      </c>
      <c r="M774" s="362" t="s">
        <v>876</v>
      </c>
      <c r="N774" s="265"/>
      <c r="O774" s="265"/>
      <c r="P774" s="371"/>
      <c r="Q774" s="371"/>
      <c r="R774" s="511"/>
      <c r="S774" s="565">
        <f t="shared" si="30"/>
        <v>0</v>
      </c>
      <c r="T774" s="566">
        <f t="shared" si="31"/>
        <v>0</v>
      </c>
    </row>
    <row r="775" spans="1:20" s="374" customFormat="1" ht="30">
      <c r="A775" s="232" t="s">
        <v>406</v>
      </c>
      <c r="B775" s="233">
        <v>355</v>
      </c>
      <c r="C775" s="232" t="s">
        <v>416</v>
      </c>
      <c r="D775" s="232" t="s">
        <v>1349</v>
      </c>
      <c r="E775" s="233">
        <v>3550064</v>
      </c>
      <c r="F775" s="233">
        <v>15078</v>
      </c>
      <c r="G775" s="234">
        <v>42947</v>
      </c>
      <c r="H775" s="233">
        <v>1</v>
      </c>
      <c r="I775" s="232" t="s">
        <v>409</v>
      </c>
      <c r="J775" s="232" t="s">
        <v>1427</v>
      </c>
      <c r="K775" s="236">
        <v>10151.68</v>
      </c>
      <c r="L775" s="232" t="s">
        <v>1351</v>
      </c>
      <c r="M775" s="362" t="s">
        <v>876</v>
      </c>
      <c r="N775" s="265"/>
      <c r="O775" s="265"/>
      <c r="P775" s="371"/>
      <c r="Q775" s="371"/>
      <c r="R775" s="511"/>
      <c r="S775" s="565">
        <f t="shared" si="30"/>
        <v>0</v>
      </c>
      <c r="T775" s="566">
        <f t="shared" si="31"/>
        <v>0</v>
      </c>
    </row>
    <row r="776" spans="1:20" s="374" customFormat="1" ht="30">
      <c r="A776" s="232" t="s">
        <v>406</v>
      </c>
      <c r="B776" s="233">
        <v>355</v>
      </c>
      <c r="C776" s="232" t="s">
        <v>416</v>
      </c>
      <c r="D776" s="232" t="s">
        <v>1349</v>
      </c>
      <c r="E776" s="233">
        <v>3550064</v>
      </c>
      <c r="F776" s="233">
        <v>15077</v>
      </c>
      <c r="G776" s="234">
        <v>42947</v>
      </c>
      <c r="H776" s="233">
        <v>1</v>
      </c>
      <c r="I776" s="232" t="s">
        <v>409</v>
      </c>
      <c r="J776" s="232" t="s">
        <v>1428</v>
      </c>
      <c r="K776" s="236">
        <v>11402.07</v>
      </c>
      <c r="L776" s="232" t="s">
        <v>1351</v>
      </c>
      <c r="M776" s="362" t="s">
        <v>876</v>
      </c>
      <c r="N776" s="265"/>
      <c r="O776" s="265"/>
      <c r="P776" s="371"/>
      <c r="Q776" s="371"/>
      <c r="R776" s="511"/>
      <c r="S776" s="565">
        <f t="shared" si="30"/>
        <v>0</v>
      </c>
      <c r="T776" s="566">
        <f t="shared" si="31"/>
        <v>0</v>
      </c>
    </row>
    <row r="777" spans="1:20" s="374" customFormat="1" ht="45">
      <c r="A777" s="232" t="s">
        <v>406</v>
      </c>
      <c r="B777" s="233">
        <v>355</v>
      </c>
      <c r="C777" s="232" t="s">
        <v>416</v>
      </c>
      <c r="D777" s="232" t="s">
        <v>1349</v>
      </c>
      <c r="E777" s="233">
        <v>3550064</v>
      </c>
      <c r="F777" s="233">
        <v>15076</v>
      </c>
      <c r="G777" s="234">
        <v>42947</v>
      </c>
      <c r="H777" s="233">
        <v>1</v>
      </c>
      <c r="I777" s="232" t="s">
        <v>409</v>
      </c>
      <c r="J777" s="232" t="s">
        <v>1429</v>
      </c>
      <c r="K777" s="236">
        <v>74031.88</v>
      </c>
      <c r="L777" s="232" t="s">
        <v>1351</v>
      </c>
      <c r="M777" s="362" t="s">
        <v>876</v>
      </c>
      <c r="N777" s="265"/>
      <c r="O777" s="265"/>
      <c r="P777" s="371"/>
      <c r="Q777" s="371"/>
      <c r="R777" s="511"/>
      <c r="S777" s="565">
        <f t="shared" ref="S777:S840" si="32">N777*K777</f>
        <v>0</v>
      </c>
      <c r="T777" s="566">
        <f t="shared" ref="T777:T840" si="33">K777*O777</f>
        <v>0</v>
      </c>
    </row>
    <row r="778" spans="1:20" s="374" customFormat="1" ht="45">
      <c r="A778" s="232" t="s">
        <v>406</v>
      </c>
      <c r="B778" s="233">
        <v>355</v>
      </c>
      <c r="C778" s="232" t="s">
        <v>416</v>
      </c>
      <c r="D778" s="232" t="s">
        <v>1349</v>
      </c>
      <c r="E778" s="233">
        <v>3550064</v>
      </c>
      <c r="F778" s="233">
        <v>15075</v>
      </c>
      <c r="G778" s="234">
        <v>42947</v>
      </c>
      <c r="H778" s="233">
        <v>1</v>
      </c>
      <c r="I778" s="232" t="s">
        <v>409</v>
      </c>
      <c r="J778" s="232" t="s">
        <v>1430</v>
      </c>
      <c r="K778" s="236">
        <v>55194.6</v>
      </c>
      <c r="L778" s="232" t="s">
        <v>1351</v>
      </c>
      <c r="M778" s="362" t="s">
        <v>876</v>
      </c>
      <c r="N778" s="265"/>
      <c r="O778" s="265"/>
      <c r="P778" s="371"/>
      <c r="Q778" s="371"/>
      <c r="R778" s="511"/>
      <c r="S778" s="565">
        <f t="shared" si="32"/>
        <v>0</v>
      </c>
      <c r="T778" s="566">
        <f t="shared" si="33"/>
        <v>0</v>
      </c>
    </row>
    <row r="779" spans="1:20" s="374" customFormat="1" ht="30">
      <c r="A779" s="232" t="s">
        <v>406</v>
      </c>
      <c r="B779" s="233">
        <v>355</v>
      </c>
      <c r="C779" s="232" t="s">
        <v>416</v>
      </c>
      <c r="D779" s="232" t="s">
        <v>1349</v>
      </c>
      <c r="E779" s="233">
        <v>3550064</v>
      </c>
      <c r="F779" s="233">
        <v>15074</v>
      </c>
      <c r="G779" s="234">
        <v>42947</v>
      </c>
      <c r="H779" s="233">
        <v>1</v>
      </c>
      <c r="I779" s="232" t="s">
        <v>409</v>
      </c>
      <c r="J779" s="232" t="s">
        <v>1431</v>
      </c>
      <c r="K779" s="236">
        <v>9210.18</v>
      </c>
      <c r="L779" s="232" t="s">
        <v>1351</v>
      </c>
      <c r="M779" s="362" t="s">
        <v>876</v>
      </c>
      <c r="N779" s="265"/>
      <c r="O779" s="265"/>
      <c r="P779" s="371"/>
      <c r="Q779" s="371"/>
      <c r="R779" s="511"/>
      <c r="S779" s="565">
        <f t="shared" si="32"/>
        <v>0</v>
      </c>
      <c r="T779" s="566">
        <f t="shared" si="33"/>
        <v>0</v>
      </c>
    </row>
    <row r="780" spans="1:20" s="374" customFormat="1" ht="30">
      <c r="A780" s="232" t="s">
        <v>406</v>
      </c>
      <c r="B780" s="233">
        <v>355</v>
      </c>
      <c r="C780" s="232" t="s">
        <v>416</v>
      </c>
      <c r="D780" s="232" t="s">
        <v>1349</v>
      </c>
      <c r="E780" s="233">
        <v>3550064</v>
      </c>
      <c r="F780" s="233">
        <v>15073</v>
      </c>
      <c r="G780" s="234">
        <v>42947</v>
      </c>
      <c r="H780" s="233">
        <v>1</v>
      </c>
      <c r="I780" s="232" t="s">
        <v>409</v>
      </c>
      <c r="J780" s="232" t="s">
        <v>1432</v>
      </c>
      <c r="K780" s="236">
        <v>9210.19</v>
      </c>
      <c r="L780" s="232" t="s">
        <v>1351</v>
      </c>
      <c r="M780" s="362" t="s">
        <v>876</v>
      </c>
      <c r="N780" s="265"/>
      <c r="O780" s="265"/>
      <c r="P780" s="371"/>
      <c r="Q780" s="371"/>
      <c r="R780" s="511"/>
      <c r="S780" s="565">
        <f t="shared" si="32"/>
        <v>0</v>
      </c>
      <c r="T780" s="566">
        <f t="shared" si="33"/>
        <v>0</v>
      </c>
    </row>
    <row r="781" spans="1:20" s="374" customFormat="1" ht="30">
      <c r="A781" s="232" t="s">
        <v>406</v>
      </c>
      <c r="B781" s="233">
        <v>355</v>
      </c>
      <c r="C781" s="232" t="s">
        <v>416</v>
      </c>
      <c r="D781" s="232" t="s">
        <v>1349</v>
      </c>
      <c r="E781" s="233">
        <v>3550064</v>
      </c>
      <c r="F781" s="233">
        <v>15072</v>
      </c>
      <c r="G781" s="234">
        <v>42947</v>
      </c>
      <c r="H781" s="233">
        <v>1</v>
      </c>
      <c r="I781" s="232" t="s">
        <v>409</v>
      </c>
      <c r="J781" s="232" t="s">
        <v>1433</v>
      </c>
      <c r="K781" s="236">
        <v>1097.33</v>
      </c>
      <c r="L781" s="232" t="s">
        <v>1351</v>
      </c>
      <c r="M781" s="362" t="s">
        <v>876</v>
      </c>
      <c r="N781" s="265"/>
      <c r="O781" s="265"/>
      <c r="P781" s="371"/>
      <c r="Q781" s="371"/>
      <c r="R781" s="511"/>
      <c r="S781" s="565">
        <f t="shared" si="32"/>
        <v>0</v>
      </c>
      <c r="T781" s="566">
        <f t="shared" si="33"/>
        <v>0</v>
      </c>
    </row>
    <row r="782" spans="1:20" s="374" customFormat="1" ht="45">
      <c r="A782" s="232" t="s">
        <v>406</v>
      </c>
      <c r="B782" s="233">
        <v>355</v>
      </c>
      <c r="C782" s="232" t="s">
        <v>416</v>
      </c>
      <c r="D782" s="232" t="s">
        <v>438</v>
      </c>
      <c r="E782" s="233">
        <v>3550010</v>
      </c>
      <c r="F782" s="233">
        <v>15024</v>
      </c>
      <c r="G782" s="234">
        <v>42855</v>
      </c>
      <c r="H782" s="233">
        <v>-1</v>
      </c>
      <c r="I782" s="232" t="s">
        <v>409</v>
      </c>
      <c r="J782" s="232" t="s">
        <v>1434</v>
      </c>
      <c r="K782" s="236">
        <v>-2633.73</v>
      </c>
      <c r="L782" s="232" t="s">
        <v>1435</v>
      </c>
      <c r="M782" s="362"/>
      <c r="N782" s="265"/>
      <c r="O782" s="265">
        <v>1</v>
      </c>
      <c r="P782" s="371"/>
      <c r="Q782" s="371"/>
      <c r="R782" s="511"/>
      <c r="S782" s="565">
        <f t="shared" si="32"/>
        <v>0</v>
      </c>
      <c r="T782" s="566">
        <f t="shared" si="33"/>
        <v>-2633.73</v>
      </c>
    </row>
    <row r="783" spans="1:20" s="374" customFormat="1" ht="60">
      <c r="A783" s="232" t="s">
        <v>406</v>
      </c>
      <c r="B783" s="233">
        <v>355</v>
      </c>
      <c r="C783" s="232" t="s">
        <v>416</v>
      </c>
      <c r="D783" s="232" t="s">
        <v>438</v>
      </c>
      <c r="E783" s="233">
        <v>3550010</v>
      </c>
      <c r="F783" s="233">
        <v>15023</v>
      </c>
      <c r="G783" s="234">
        <v>42855</v>
      </c>
      <c r="H783" s="233">
        <v>1</v>
      </c>
      <c r="I783" s="232" t="s">
        <v>1399</v>
      </c>
      <c r="J783" s="232" t="s">
        <v>1436</v>
      </c>
      <c r="K783" s="236">
        <v>13111.25</v>
      </c>
      <c r="L783" s="232" t="s">
        <v>1435</v>
      </c>
      <c r="M783" s="362"/>
      <c r="N783" s="265"/>
      <c r="O783" s="265">
        <v>1</v>
      </c>
      <c r="P783" s="371"/>
      <c r="Q783" s="371"/>
      <c r="R783" s="511"/>
      <c r="S783" s="565">
        <f t="shared" si="32"/>
        <v>0</v>
      </c>
      <c r="T783" s="566">
        <f t="shared" si="33"/>
        <v>13111.25</v>
      </c>
    </row>
    <row r="784" spans="1:20" s="374" customFormat="1" ht="45">
      <c r="A784" s="232" t="s">
        <v>406</v>
      </c>
      <c r="B784" s="233">
        <v>355</v>
      </c>
      <c r="C784" s="232" t="s">
        <v>416</v>
      </c>
      <c r="D784" s="232" t="s">
        <v>438</v>
      </c>
      <c r="E784" s="233">
        <v>3550010</v>
      </c>
      <c r="F784" s="233">
        <v>15022</v>
      </c>
      <c r="G784" s="234">
        <v>42855</v>
      </c>
      <c r="H784" s="233">
        <v>-1</v>
      </c>
      <c r="I784" s="232" t="s">
        <v>409</v>
      </c>
      <c r="J784" s="232" t="s">
        <v>1437</v>
      </c>
      <c r="K784" s="236">
        <v>-2633.73</v>
      </c>
      <c r="L784" s="232" t="s">
        <v>1438</v>
      </c>
      <c r="M784" s="362" t="s">
        <v>876</v>
      </c>
      <c r="N784" s="265"/>
      <c r="O784" s="265"/>
      <c r="P784" s="371"/>
      <c r="Q784" s="371"/>
      <c r="R784" s="511"/>
      <c r="S784" s="565">
        <f t="shared" si="32"/>
        <v>0</v>
      </c>
      <c r="T784" s="566">
        <f t="shared" si="33"/>
        <v>0</v>
      </c>
    </row>
    <row r="785" spans="1:20" s="374" customFormat="1" ht="60">
      <c r="A785" s="232" t="s">
        <v>406</v>
      </c>
      <c r="B785" s="233">
        <v>355</v>
      </c>
      <c r="C785" s="232" t="s">
        <v>416</v>
      </c>
      <c r="D785" s="232" t="s">
        <v>438</v>
      </c>
      <c r="E785" s="233">
        <v>3550010</v>
      </c>
      <c r="F785" s="233">
        <v>15021</v>
      </c>
      <c r="G785" s="234">
        <v>42855</v>
      </c>
      <c r="H785" s="233">
        <v>1</v>
      </c>
      <c r="I785" s="232" t="s">
        <v>1399</v>
      </c>
      <c r="J785" s="232" t="s">
        <v>1439</v>
      </c>
      <c r="K785" s="236">
        <v>15586.75</v>
      </c>
      <c r="L785" s="232" t="s">
        <v>1438</v>
      </c>
      <c r="M785" s="362" t="s">
        <v>876</v>
      </c>
      <c r="N785" s="265"/>
      <c r="O785" s="265"/>
      <c r="P785" s="371"/>
      <c r="Q785" s="371"/>
      <c r="R785" s="511"/>
      <c r="S785" s="565">
        <f t="shared" si="32"/>
        <v>0</v>
      </c>
      <c r="T785" s="566">
        <f t="shared" si="33"/>
        <v>0</v>
      </c>
    </row>
    <row r="786" spans="1:20" s="374" customFormat="1" ht="45">
      <c r="A786" s="232" t="s">
        <v>406</v>
      </c>
      <c r="B786" s="233">
        <v>355</v>
      </c>
      <c r="C786" s="232" t="s">
        <v>416</v>
      </c>
      <c r="D786" s="232" t="s">
        <v>438</v>
      </c>
      <c r="E786" s="233">
        <v>3550010</v>
      </c>
      <c r="F786" s="233">
        <v>15020</v>
      </c>
      <c r="G786" s="234">
        <v>42855</v>
      </c>
      <c r="H786" s="233">
        <v>-1</v>
      </c>
      <c r="I786" s="232" t="s">
        <v>409</v>
      </c>
      <c r="J786" s="232" t="s">
        <v>1440</v>
      </c>
      <c r="K786" s="236">
        <v>-2633.73</v>
      </c>
      <c r="L786" s="232" t="s">
        <v>1441</v>
      </c>
      <c r="M786" s="362" t="s">
        <v>876</v>
      </c>
      <c r="N786" s="265"/>
      <c r="O786" s="265"/>
      <c r="P786" s="371"/>
      <c r="Q786" s="371"/>
      <c r="R786" s="511"/>
      <c r="S786" s="565">
        <f t="shared" si="32"/>
        <v>0</v>
      </c>
      <c r="T786" s="566">
        <f t="shared" si="33"/>
        <v>0</v>
      </c>
    </row>
    <row r="787" spans="1:20" s="374" customFormat="1" ht="60">
      <c r="A787" s="232" t="s">
        <v>406</v>
      </c>
      <c r="B787" s="233">
        <v>355</v>
      </c>
      <c r="C787" s="232" t="s">
        <v>416</v>
      </c>
      <c r="D787" s="232" t="s">
        <v>438</v>
      </c>
      <c r="E787" s="233">
        <v>3550010</v>
      </c>
      <c r="F787" s="233">
        <v>15019</v>
      </c>
      <c r="G787" s="234">
        <v>42855</v>
      </c>
      <c r="H787" s="233">
        <v>1</v>
      </c>
      <c r="I787" s="232" t="s">
        <v>1399</v>
      </c>
      <c r="J787" s="232" t="s">
        <v>1442</v>
      </c>
      <c r="K787" s="236">
        <v>13642.49</v>
      </c>
      <c r="L787" s="232" t="s">
        <v>1441</v>
      </c>
      <c r="M787" s="362" t="s">
        <v>876</v>
      </c>
      <c r="N787" s="265"/>
      <c r="O787" s="265"/>
      <c r="P787" s="371"/>
      <c r="Q787" s="371"/>
      <c r="R787" s="511"/>
      <c r="S787" s="565">
        <f t="shared" si="32"/>
        <v>0</v>
      </c>
      <c r="T787" s="566">
        <f t="shared" si="33"/>
        <v>0</v>
      </c>
    </row>
    <row r="788" spans="1:20" s="374" customFormat="1" ht="45">
      <c r="A788" s="232" t="s">
        <v>406</v>
      </c>
      <c r="B788" s="233">
        <v>355</v>
      </c>
      <c r="C788" s="232" t="s">
        <v>416</v>
      </c>
      <c r="D788" s="232" t="s">
        <v>438</v>
      </c>
      <c r="E788" s="233">
        <v>3550010</v>
      </c>
      <c r="F788" s="233">
        <v>15018</v>
      </c>
      <c r="G788" s="234">
        <v>42855</v>
      </c>
      <c r="H788" s="233">
        <v>-1</v>
      </c>
      <c r="I788" s="232" t="s">
        <v>409</v>
      </c>
      <c r="J788" s="232" t="s">
        <v>1443</v>
      </c>
      <c r="K788" s="236">
        <v>-2633.73</v>
      </c>
      <c r="L788" s="232" t="s">
        <v>1444</v>
      </c>
      <c r="M788" s="362" t="s">
        <v>876</v>
      </c>
      <c r="N788" s="265"/>
      <c r="O788" s="265"/>
      <c r="P788" s="371"/>
      <c r="Q788" s="371"/>
      <c r="R788" s="511"/>
      <c r="S788" s="565">
        <f t="shared" si="32"/>
        <v>0</v>
      </c>
      <c r="T788" s="566">
        <f t="shared" si="33"/>
        <v>0</v>
      </c>
    </row>
    <row r="789" spans="1:20" s="374" customFormat="1" ht="60">
      <c r="A789" s="232" t="s">
        <v>406</v>
      </c>
      <c r="B789" s="233">
        <v>355</v>
      </c>
      <c r="C789" s="232" t="s">
        <v>416</v>
      </c>
      <c r="D789" s="232" t="s">
        <v>438</v>
      </c>
      <c r="E789" s="233">
        <v>3550010</v>
      </c>
      <c r="F789" s="233">
        <v>15017</v>
      </c>
      <c r="G789" s="234">
        <v>42855</v>
      </c>
      <c r="H789" s="233">
        <v>1</v>
      </c>
      <c r="I789" s="232" t="s">
        <v>1399</v>
      </c>
      <c r="J789" s="232" t="s">
        <v>1445</v>
      </c>
      <c r="K789" s="236">
        <v>15072.37</v>
      </c>
      <c r="L789" s="232" t="s">
        <v>1444</v>
      </c>
      <c r="M789" s="362" t="s">
        <v>876</v>
      </c>
      <c r="N789" s="265"/>
      <c r="O789" s="265"/>
      <c r="P789" s="371"/>
      <c r="Q789" s="371"/>
      <c r="R789" s="511"/>
      <c r="S789" s="565">
        <f t="shared" si="32"/>
        <v>0</v>
      </c>
      <c r="T789" s="566">
        <f t="shared" si="33"/>
        <v>0</v>
      </c>
    </row>
    <row r="790" spans="1:20" s="374" customFormat="1" ht="45">
      <c r="A790" s="232" t="s">
        <v>406</v>
      </c>
      <c r="B790" s="233">
        <v>355</v>
      </c>
      <c r="C790" s="232" t="s">
        <v>416</v>
      </c>
      <c r="D790" s="232" t="s">
        <v>438</v>
      </c>
      <c r="E790" s="233">
        <v>3550010</v>
      </c>
      <c r="F790" s="233">
        <v>15016</v>
      </c>
      <c r="G790" s="234">
        <v>42855</v>
      </c>
      <c r="H790" s="233">
        <v>-1</v>
      </c>
      <c r="I790" s="232" t="s">
        <v>409</v>
      </c>
      <c r="J790" s="232" t="s">
        <v>1446</v>
      </c>
      <c r="K790" s="236">
        <v>-2633.73</v>
      </c>
      <c r="L790" s="232" t="s">
        <v>1447</v>
      </c>
      <c r="M790" s="362" t="s">
        <v>876</v>
      </c>
      <c r="N790" s="265"/>
      <c r="O790" s="265"/>
      <c r="P790" s="371"/>
      <c r="Q790" s="371"/>
      <c r="R790" s="511"/>
      <c r="S790" s="565">
        <f t="shared" si="32"/>
        <v>0</v>
      </c>
      <c r="T790" s="566">
        <f t="shared" si="33"/>
        <v>0</v>
      </c>
    </row>
    <row r="791" spans="1:20" s="374" customFormat="1" ht="60">
      <c r="A791" s="232" t="s">
        <v>406</v>
      </c>
      <c r="B791" s="233">
        <v>355</v>
      </c>
      <c r="C791" s="232" t="s">
        <v>416</v>
      </c>
      <c r="D791" s="232" t="s">
        <v>438</v>
      </c>
      <c r="E791" s="233">
        <v>3550010</v>
      </c>
      <c r="F791" s="233">
        <v>15015</v>
      </c>
      <c r="G791" s="234">
        <v>42855</v>
      </c>
      <c r="H791" s="233">
        <v>1</v>
      </c>
      <c r="I791" s="232" t="s">
        <v>1399</v>
      </c>
      <c r="J791" s="232" t="s">
        <v>1448</v>
      </c>
      <c r="K791" s="236">
        <v>12758.72</v>
      </c>
      <c r="L791" s="232" t="s">
        <v>1447</v>
      </c>
      <c r="M791" s="362" t="s">
        <v>876</v>
      </c>
      <c r="N791" s="265"/>
      <c r="O791" s="265"/>
      <c r="P791" s="371"/>
      <c r="Q791" s="371"/>
      <c r="R791" s="511"/>
      <c r="S791" s="565">
        <f t="shared" si="32"/>
        <v>0</v>
      </c>
      <c r="T791" s="566">
        <f t="shared" si="33"/>
        <v>0</v>
      </c>
    </row>
    <row r="792" spans="1:20" s="374" customFormat="1" ht="30">
      <c r="A792" s="232" t="s">
        <v>406</v>
      </c>
      <c r="B792" s="233">
        <v>355</v>
      </c>
      <c r="C792" s="232" t="s">
        <v>416</v>
      </c>
      <c r="D792" s="232" t="s">
        <v>1396</v>
      </c>
      <c r="E792" s="233">
        <v>3550504</v>
      </c>
      <c r="F792" s="233">
        <v>15014</v>
      </c>
      <c r="G792" s="234">
        <v>42855</v>
      </c>
      <c r="H792" s="233">
        <v>1</v>
      </c>
      <c r="I792" s="232" t="s">
        <v>453</v>
      </c>
      <c r="J792" s="232" t="s">
        <v>1449</v>
      </c>
      <c r="K792" s="236">
        <v>5596.3</v>
      </c>
      <c r="L792" s="232" t="s">
        <v>1450</v>
      </c>
      <c r="M792" s="362" t="s">
        <v>876</v>
      </c>
      <c r="N792" s="265"/>
      <c r="O792" s="265"/>
      <c r="P792" s="371"/>
      <c r="Q792" s="371"/>
      <c r="R792" s="511"/>
      <c r="S792" s="565">
        <f t="shared" si="32"/>
        <v>0</v>
      </c>
      <c r="T792" s="566">
        <f t="shared" si="33"/>
        <v>0</v>
      </c>
    </row>
    <row r="793" spans="1:20" s="374" customFormat="1" ht="60">
      <c r="A793" s="232" t="s">
        <v>406</v>
      </c>
      <c r="B793" s="233">
        <v>355</v>
      </c>
      <c r="C793" s="232" t="s">
        <v>416</v>
      </c>
      <c r="D793" s="232" t="s">
        <v>1451</v>
      </c>
      <c r="E793" s="233">
        <v>3550063</v>
      </c>
      <c r="F793" s="233">
        <v>15013</v>
      </c>
      <c r="G793" s="234">
        <v>42825</v>
      </c>
      <c r="H793" s="233">
        <v>32</v>
      </c>
      <c r="I793" s="232" t="s">
        <v>409</v>
      </c>
      <c r="J793" s="232" t="s">
        <v>1451</v>
      </c>
      <c r="K793" s="236">
        <v>255136.62</v>
      </c>
      <c r="L793" s="232" t="s">
        <v>1336</v>
      </c>
      <c r="M793" s="362"/>
      <c r="N793" s="265"/>
      <c r="O793" s="265">
        <v>1</v>
      </c>
      <c r="P793" s="371"/>
      <c r="Q793" s="371"/>
      <c r="R793" s="511"/>
      <c r="S793" s="565">
        <f t="shared" si="32"/>
        <v>0</v>
      </c>
      <c r="T793" s="566">
        <f t="shared" si="33"/>
        <v>255136.62</v>
      </c>
    </row>
    <row r="794" spans="1:20" s="374" customFormat="1" ht="75">
      <c r="A794" s="232" t="s">
        <v>406</v>
      </c>
      <c r="B794" s="233">
        <v>355</v>
      </c>
      <c r="C794" s="232" t="s">
        <v>416</v>
      </c>
      <c r="D794" s="232" t="s">
        <v>903</v>
      </c>
      <c r="E794" s="233">
        <v>3550500</v>
      </c>
      <c r="F794" s="233">
        <v>15012</v>
      </c>
      <c r="G794" s="234">
        <v>42825</v>
      </c>
      <c r="H794" s="233">
        <v>1</v>
      </c>
      <c r="I794" s="232" t="s">
        <v>409</v>
      </c>
      <c r="J794" s="232" t="s">
        <v>1452</v>
      </c>
      <c r="K794" s="236">
        <v>4210.2</v>
      </c>
      <c r="L794" s="232" t="s">
        <v>1330</v>
      </c>
      <c r="M794" s="362" t="s">
        <v>876</v>
      </c>
      <c r="N794" s="265"/>
      <c r="O794" s="265"/>
      <c r="P794" s="371"/>
      <c r="Q794" s="371"/>
      <c r="R794" s="511"/>
      <c r="S794" s="565">
        <f t="shared" si="32"/>
        <v>0</v>
      </c>
      <c r="T794" s="566">
        <f t="shared" si="33"/>
        <v>0</v>
      </c>
    </row>
    <row r="795" spans="1:20" s="374" customFormat="1" ht="60">
      <c r="A795" s="232" t="s">
        <v>406</v>
      </c>
      <c r="B795" s="233">
        <v>355</v>
      </c>
      <c r="C795" s="232" t="s">
        <v>416</v>
      </c>
      <c r="D795" s="232" t="s">
        <v>438</v>
      </c>
      <c r="E795" s="233">
        <v>3550010</v>
      </c>
      <c r="F795" s="233">
        <v>15011</v>
      </c>
      <c r="G795" s="234">
        <v>42825</v>
      </c>
      <c r="H795" s="233">
        <v>-1</v>
      </c>
      <c r="I795" s="232" t="s">
        <v>1003</v>
      </c>
      <c r="J795" s="232" t="s">
        <v>1453</v>
      </c>
      <c r="K795" s="236">
        <v>-2633.73</v>
      </c>
      <c r="L795" s="232" t="s">
        <v>1335</v>
      </c>
      <c r="M795" s="362"/>
      <c r="N795" s="265"/>
      <c r="O795" s="265">
        <v>1</v>
      </c>
      <c r="P795" s="371"/>
      <c r="Q795" s="371"/>
      <c r="R795" s="511"/>
      <c r="S795" s="565">
        <f t="shared" si="32"/>
        <v>0</v>
      </c>
      <c r="T795" s="566">
        <f t="shared" si="33"/>
        <v>-2633.73</v>
      </c>
    </row>
    <row r="796" spans="1:20" s="374" customFormat="1" ht="60">
      <c r="A796" s="232" t="s">
        <v>406</v>
      </c>
      <c r="B796" s="233">
        <v>355</v>
      </c>
      <c r="C796" s="232" t="s">
        <v>416</v>
      </c>
      <c r="D796" s="232" t="s">
        <v>420</v>
      </c>
      <c r="E796" s="233">
        <v>3550008</v>
      </c>
      <c r="F796" s="233">
        <v>15010</v>
      </c>
      <c r="G796" s="234">
        <v>42825</v>
      </c>
      <c r="H796" s="233">
        <v>-1</v>
      </c>
      <c r="I796" s="232" t="s">
        <v>457</v>
      </c>
      <c r="J796" s="232" t="s">
        <v>1454</v>
      </c>
      <c r="K796" s="236">
        <v>-1970.3</v>
      </c>
      <c r="L796" s="232" t="s">
        <v>1335</v>
      </c>
      <c r="M796" s="362"/>
      <c r="N796" s="265"/>
      <c r="O796" s="265">
        <v>1</v>
      </c>
      <c r="P796" s="371"/>
      <c r="Q796" s="371"/>
      <c r="R796" s="511"/>
      <c r="S796" s="565">
        <f t="shared" si="32"/>
        <v>0</v>
      </c>
      <c r="T796" s="566">
        <f t="shared" si="33"/>
        <v>-1970.3</v>
      </c>
    </row>
    <row r="797" spans="1:20" s="374" customFormat="1" ht="60">
      <c r="A797" s="232" t="s">
        <v>406</v>
      </c>
      <c r="B797" s="233">
        <v>355</v>
      </c>
      <c r="C797" s="232" t="s">
        <v>416</v>
      </c>
      <c r="D797" s="232" t="s">
        <v>918</v>
      </c>
      <c r="E797" s="233">
        <v>3550001</v>
      </c>
      <c r="F797" s="233">
        <v>15009</v>
      </c>
      <c r="G797" s="234">
        <v>42825</v>
      </c>
      <c r="H797" s="233">
        <v>-1</v>
      </c>
      <c r="I797" s="232" t="s">
        <v>1455</v>
      </c>
      <c r="J797" s="232" t="s">
        <v>1456</v>
      </c>
      <c r="K797" s="236">
        <v>-85.66</v>
      </c>
      <c r="L797" s="232" t="s">
        <v>1335</v>
      </c>
      <c r="M797" s="362"/>
      <c r="N797" s="265"/>
      <c r="O797" s="265">
        <v>1</v>
      </c>
      <c r="P797" s="371"/>
      <c r="Q797" s="371"/>
      <c r="R797" s="511"/>
      <c r="S797" s="565">
        <f t="shared" si="32"/>
        <v>0</v>
      </c>
      <c r="T797" s="566">
        <f t="shared" si="33"/>
        <v>-85.66</v>
      </c>
    </row>
    <row r="798" spans="1:20" s="374" customFormat="1" ht="60">
      <c r="A798" s="232" t="s">
        <v>406</v>
      </c>
      <c r="B798" s="233">
        <v>355</v>
      </c>
      <c r="C798" s="232" t="s">
        <v>416</v>
      </c>
      <c r="D798" s="232" t="s">
        <v>438</v>
      </c>
      <c r="E798" s="233">
        <v>3550010</v>
      </c>
      <c r="F798" s="233">
        <v>15008</v>
      </c>
      <c r="G798" s="234">
        <v>42825</v>
      </c>
      <c r="H798" s="233">
        <v>1</v>
      </c>
      <c r="I798" s="232" t="s">
        <v>1003</v>
      </c>
      <c r="J798" s="232" t="s">
        <v>1457</v>
      </c>
      <c r="K798" s="236">
        <v>17857.48</v>
      </c>
      <c r="L798" s="232" t="s">
        <v>1335</v>
      </c>
      <c r="M798" s="362"/>
      <c r="N798" s="265"/>
      <c r="O798" s="265">
        <v>1</v>
      </c>
      <c r="P798" s="371"/>
      <c r="Q798" s="371"/>
      <c r="R798" s="511"/>
      <c r="S798" s="565">
        <f t="shared" si="32"/>
        <v>0</v>
      </c>
      <c r="T798" s="566">
        <f t="shared" si="33"/>
        <v>17857.48</v>
      </c>
    </row>
    <row r="799" spans="1:20" s="374" customFormat="1" ht="60">
      <c r="A799" s="232" t="s">
        <v>406</v>
      </c>
      <c r="B799" s="233">
        <v>355</v>
      </c>
      <c r="C799" s="232" t="s">
        <v>416</v>
      </c>
      <c r="D799" s="232" t="s">
        <v>420</v>
      </c>
      <c r="E799" s="233">
        <v>3550008</v>
      </c>
      <c r="F799" s="233">
        <v>15007</v>
      </c>
      <c r="G799" s="234">
        <v>42825</v>
      </c>
      <c r="H799" s="233">
        <v>1</v>
      </c>
      <c r="I799" s="232" t="s">
        <v>457</v>
      </c>
      <c r="J799" s="232" t="s">
        <v>1458</v>
      </c>
      <c r="K799" s="236">
        <v>11895.36</v>
      </c>
      <c r="L799" s="232" t="s">
        <v>1335</v>
      </c>
      <c r="M799" s="362"/>
      <c r="N799" s="265"/>
      <c r="O799" s="265">
        <v>1</v>
      </c>
      <c r="P799" s="371"/>
      <c r="Q799" s="371"/>
      <c r="R799" s="511"/>
      <c r="S799" s="565">
        <f t="shared" si="32"/>
        <v>0</v>
      </c>
      <c r="T799" s="566">
        <f t="shared" si="33"/>
        <v>11895.36</v>
      </c>
    </row>
    <row r="800" spans="1:20" s="374" customFormat="1" ht="60">
      <c r="A800" s="232" t="s">
        <v>406</v>
      </c>
      <c r="B800" s="233">
        <v>355</v>
      </c>
      <c r="C800" s="232" t="s">
        <v>416</v>
      </c>
      <c r="D800" s="232" t="s">
        <v>918</v>
      </c>
      <c r="E800" s="233">
        <v>3550001</v>
      </c>
      <c r="F800" s="233">
        <v>15006</v>
      </c>
      <c r="G800" s="234">
        <v>42825</v>
      </c>
      <c r="H800" s="233">
        <v>1</v>
      </c>
      <c r="I800" s="232" t="s">
        <v>1455</v>
      </c>
      <c r="J800" s="232" t="s">
        <v>1459</v>
      </c>
      <c r="K800" s="236">
        <v>2830.37</v>
      </c>
      <c r="L800" s="232" t="s">
        <v>1335</v>
      </c>
      <c r="M800" s="362"/>
      <c r="N800" s="265"/>
      <c r="O800" s="265">
        <v>1</v>
      </c>
      <c r="P800" s="371"/>
      <c r="Q800" s="371"/>
      <c r="R800" s="511"/>
      <c r="S800" s="565">
        <f t="shared" si="32"/>
        <v>0</v>
      </c>
      <c r="T800" s="566">
        <f t="shared" si="33"/>
        <v>2830.37</v>
      </c>
    </row>
    <row r="801" spans="1:20" s="374" customFormat="1" ht="60">
      <c r="A801" s="232" t="s">
        <v>406</v>
      </c>
      <c r="B801" s="233">
        <v>355</v>
      </c>
      <c r="C801" s="232" t="s">
        <v>416</v>
      </c>
      <c r="D801" s="232" t="s">
        <v>419</v>
      </c>
      <c r="E801" s="233">
        <v>3550007</v>
      </c>
      <c r="F801" s="233">
        <v>15005</v>
      </c>
      <c r="G801" s="234">
        <v>42794</v>
      </c>
      <c r="H801" s="233">
        <v>1</v>
      </c>
      <c r="I801" s="232" t="s">
        <v>454</v>
      </c>
      <c r="J801" s="232" t="s">
        <v>1460</v>
      </c>
      <c r="K801" s="236">
        <v>6275.46</v>
      </c>
      <c r="L801" s="232" t="s">
        <v>1326</v>
      </c>
      <c r="M801" s="362" t="s">
        <v>876</v>
      </c>
      <c r="N801" s="265"/>
      <c r="O801" s="265"/>
      <c r="P801" s="371"/>
      <c r="Q801" s="371"/>
      <c r="R801" s="511"/>
      <c r="S801" s="565">
        <f t="shared" si="32"/>
        <v>0</v>
      </c>
      <c r="T801" s="566">
        <f t="shared" si="33"/>
        <v>0</v>
      </c>
    </row>
    <row r="802" spans="1:20" s="374" customFormat="1" ht="60">
      <c r="A802" s="232" t="s">
        <v>406</v>
      </c>
      <c r="B802" s="233">
        <v>355</v>
      </c>
      <c r="C802" s="232" t="s">
        <v>416</v>
      </c>
      <c r="D802" s="232" t="s">
        <v>420</v>
      </c>
      <c r="E802" s="233">
        <v>3550008</v>
      </c>
      <c r="F802" s="233">
        <v>15004</v>
      </c>
      <c r="G802" s="234">
        <v>42794</v>
      </c>
      <c r="H802" s="233">
        <v>1</v>
      </c>
      <c r="I802" s="232" t="s">
        <v>457</v>
      </c>
      <c r="J802" s="232" t="s">
        <v>1461</v>
      </c>
      <c r="K802" s="236">
        <v>7290.9</v>
      </c>
      <c r="L802" s="232" t="s">
        <v>1326</v>
      </c>
      <c r="M802" s="362" t="s">
        <v>876</v>
      </c>
      <c r="N802" s="265"/>
      <c r="O802" s="265"/>
      <c r="P802" s="371"/>
      <c r="Q802" s="371"/>
      <c r="R802" s="511"/>
      <c r="S802" s="565">
        <f t="shared" si="32"/>
        <v>0</v>
      </c>
      <c r="T802" s="566">
        <f t="shared" si="33"/>
        <v>0</v>
      </c>
    </row>
    <row r="803" spans="1:20" s="374" customFormat="1" ht="75">
      <c r="A803" s="232" t="s">
        <v>406</v>
      </c>
      <c r="B803" s="233">
        <v>355</v>
      </c>
      <c r="C803" s="232" t="s">
        <v>416</v>
      </c>
      <c r="D803" s="232" t="s">
        <v>438</v>
      </c>
      <c r="E803" s="233">
        <v>3550010</v>
      </c>
      <c r="F803" s="233">
        <v>15003</v>
      </c>
      <c r="G803" s="234">
        <v>42794</v>
      </c>
      <c r="H803" s="233">
        <v>1</v>
      </c>
      <c r="I803" s="232" t="s">
        <v>409</v>
      </c>
      <c r="J803" s="232" t="s">
        <v>1462</v>
      </c>
      <c r="K803" s="236">
        <v>47582.54</v>
      </c>
      <c r="L803" s="232" t="s">
        <v>1326</v>
      </c>
      <c r="M803" s="362" t="s">
        <v>876</v>
      </c>
      <c r="N803" s="265"/>
      <c r="O803" s="265"/>
      <c r="P803" s="371"/>
      <c r="Q803" s="371"/>
      <c r="R803" s="511"/>
      <c r="S803" s="565">
        <f t="shared" si="32"/>
        <v>0</v>
      </c>
      <c r="T803" s="566">
        <f t="shared" si="33"/>
        <v>0</v>
      </c>
    </row>
    <row r="804" spans="1:20" s="374" customFormat="1" ht="75">
      <c r="A804" s="232" t="s">
        <v>406</v>
      </c>
      <c r="B804" s="233">
        <v>355</v>
      </c>
      <c r="C804" s="232" t="s">
        <v>416</v>
      </c>
      <c r="D804" s="232" t="s">
        <v>419</v>
      </c>
      <c r="E804" s="233">
        <v>3550007</v>
      </c>
      <c r="F804" s="233">
        <v>15002</v>
      </c>
      <c r="G804" s="234">
        <v>42794</v>
      </c>
      <c r="H804" s="233">
        <v>-1</v>
      </c>
      <c r="I804" s="232" t="s">
        <v>454</v>
      </c>
      <c r="J804" s="232" t="s">
        <v>1463</v>
      </c>
      <c r="K804" s="236">
        <v>-1098.48</v>
      </c>
      <c r="L804" s="232" t="s">
        <v>1338</v>
      </c>
      <c r="M804" s="362" t="s">
        <v>876</v>
      </c>
      <c r="N804" s="265"/>
      <c r="O804" s="265"/>
      <c r="P804" s="371"/>
      <c r="Q804" s="371"/>
      <c r="R804" s="511"/>
      <c r="S804" s="565">
        <f t="shared" si="32"/>
        <v>0</v>
      </c>
      <c r="T804" s="566">
        <f t="shared" si="33"/>
        <v>0</v>
      </c>
    </row>
    <row r="805" spans="1:20" s="374" customFormat="1" ht="75">
      <c r="A805" s="232" t="s">
        <v>406</v>
      </c>
      <c r="B805" s="233">
        <v>355</v>
      </c>
      <c r="C805" s="232" t="s">
        <v>416</v>
      </c>
      <c r="D805" s="232" t="s">
        <v>418</v>
      </c>
      <c r="E805" s="233">
        <v>3550006</v>
      </c>
      <c r="F805" s="233">
        <v>15001</v>
      </c>
      <c r="G805" s="234">
        <v>42794</v>
      </c>
      <c r="H805" s="233">
        <v>-2</v>
      </c>
      <c r="I805" s="232" t="s">
        <v>453</v>
      </c>
      <c r="J805" s="232" t="s">
        <v>1464</v>
      </c>
      <c r="K805" s="236">
        <v>-1094.06</v>
      </c>
      <c r="L805" s="232" t="s">
        <v>1338</v>
      </c>
      <c r="M805" s="362" t="s">
        <v>876</v>
      </c>
      <c r="N805" s="265"/>
      <c r="O805" s="265"/>
      <c r="P805" s="371"/>
      <c r="Q805" s="371"/>
      <c r="R805" s="511"/>
      <c r="S805" s="565">
        <f t="shared" si="32"/>
        <v>0</v>
      </c>
      <c r="T805" s="566">
        <f t="shared" si="33"/>
        <v>0</v>
      </c>
    </row>
    <row r="806" spans="1:20" s="374" customFormat="1" ht="75">
      <c r="A806" s="232" t="s">
        <v>406</v>
      </c>
      <c r="B806" s="233">
        <v>355</v>
      </c>
      <c r="C806" s="232" t="s">
        <v>416</v>
      </c>
      <c r="D806" s="232" t="s">
        <v>417</v>
      </c>
      <c r="E806" s="233">
        <v>3550005</v>
      </c>
      <c r="F806" s="233">
        <v>15000</v>
      </c>
      <c r="G806" s="234">
        <v>42794</v>
      </c>
      <c r="H806" s="233">
        <v>-3</v>
      </c>
      <c r="I806" s="232" t="s">
        <v>450</v>
      </c>
      <c r="J806" s="232" t="s">
        <v>1465</v>
      </c>
      <c r="K806" s="236">
        <v>-1112.52</v>
      </c>
      <c r="L806" s="232" t="s">
        <v>1338</v>
      </c>
      <c r="M806" s="362" t="s">
        <v>876</v>
      </c>
      <c r="N806" s="265"/>
      <c r="O806" s="265"/>
      <c r="P806" s="371"/>
      <c r="Q806" s="371"/>
      <c r="R806" s="511"/>
      <c r="S806" s="565">
        <f t="shared" si="32"/>
        <v>0</v>
      </c>
      <c r="T806" s="566">
        <f t="shared" si="33"/>
        <v>0</v>
      </c>
    </row>
    <row r="807" spans="1:20" s="374" customFormat="1" ht="75">
      <c r="A807" s="232" t="s">
        <v>406</v>
      </c>
      <c r="B807" s="233">
        <v>355</v>
      </c>
      <c r="C807" s="232" t="s">
        <v>416</v>
      </c>
      <c r="D807" s="232" t="s">
        <v>419</v>
      </c>
      <c r="E807" s="233">
        <v>3550007</v>
      </c>
      <c r="F807" s="233">
        <v>14999</v>
      </c>
      <c r="G807" s="234">
        <v>42794</v>
      </c>
      <c r="H807" s="233">
        <v>1</v>
      </c>
      <c r="I807" s="232" t="s">
        <v>454</v>
      </c>
      <c r="J807" s="232" t="s">
        <v>1466</v>
      </c>
      <c r="K807" s="236">
        <v>7576.21</v>
      </c>
      <c r="L807" s="232" t="s">
        <v>1338</v>
      </c>
      <c r="M807" s="362" t="s">
        <v>876</v>
      </c>
      <c r="N807" s="265"/>
      <c r="O807" s="265"/>
      <c r="P807" s="371"/>
      <c r="Q807" s="371"/>
      <c r="R807" s="511"/>
      <c r="S807" s="565">
        <f t="shared" si="32"/>
        <v>0</v>
      </c>
      <c r="T807" s="566">
        <f t="shared" si="33"/>
        <v>0</v>
      </c>
    </row>
    <row r="808" spans="1:20" s="374" customFormat="1" ht="75">
      <c r="A808" s="232" t="s">
        <v>406</v>
      </c>
      <c r="B808" s="233">
        <v>355</v>
      </c>
      <c r="C808" s="232" t="s">
        <v>416</v>
      </c>
      <c r="D808" s="232" t="s">
        <v>418</v>
      </c>
      <c r="E808" s="233">
        <v>3550006</v>
      </c>
      <c r="F808" s="233">
        <v>14998</v>
      </c>
      <c r="G808" s="234">
        <v>42794</v>
      </c>
      <c r="H808" s="233">
        <v>2</v>
      </c>
      <c r="I808" s="232" t="s">
        <v>453</v>
      </c>
      <c r="J808" s="232" t="s">
        <v>1467</v>
      </c>
      <c r="K808" s="236">
        <v>10339.950000000001</v>
      </c>
      <c r="L808" s="232" t="s">
        <v>1338</v>
      </c>
      <c r="M808" s="362" t="s">
        <v>876</v>
      </c>
      <c r="N808" s="265"/>
      <c r="O808" s="265"/>
      <c r="P808" s="371"/>
      <c r="Q808" s="371"/>
      <c r="R808" s="511"/>
      <c r="S808" s="565">
        <f t="shared" si="32"/>
        <v>0</v>
      </c>
      <c r="T808" s="566">
        <f t="shared" si="33"/>
        <v>0</v>
      </c>
    </row>
    <row r="809" spans="1:20" s="374" customFormat="1" ht="75">
      <c r="A809" s="232" t="s">
        <v>406</v>
      </c>
      <c r="B809" s="233">
        <v>355</v>
      </c>
      <c r="C809" s="232" t="s">
        <v>416</v>
      </c>
      <c r="D809" s="232" t="s">
        <v>417</v>
      </c>
      <c r="E809" s="233">
        <v>3550005</v>
      </c>
      <c r="F809" s="233">
        <v>14997</v>
      </c>
      <c r="G809" s="234">
        <v>42794</v>
      </c>
      <c r="H809" s="233">
        <v>3</v>
      </c>
      <c r="I809" s="232" t="s">
        <v>450</v>
      </c>
      <c r="J809" s="232" t="s">
        <v>1468</v>
      </c>
      <c r="K809" s="236">
        <v>13610.28</v>
      </c>
      <c r="L809" s="232" t="s">
        <v>1338</v>
      </c>
      <c r="M809" s="362" t="s">
        <v>876</v>
      </c>
      <c r="N809" s="265"/>
      <c r="O809" s="265"/>
      <c r="P809" s="371"/>
      <c r="Q809" s="371"/>
      <c r="R809" s="511"/>
      <c r="S809" s="565">
        <f t="shared" si="32"/>
        <v>0</v>
      </c>
      <c r="T809" s="566">
        <f t="shared" si="33"/>
        <v>0</v>
      </c>
    </row>
    <row r="810" spans="1:20" s="374" customFormat="1" ht="45">
      <c r="A810" s="232" t="s">
        <v>406</v>
      </c>
      <c r="B810" s="233">
        <v>355</v>
      </c>
      <c r="C810" s="232" t="s">
        <v>416</v>
      </c>
      <c r="D810" s="232" t="s">
        <v>420</v>
      </c>
      <c r="E810" s="233">
        <v>3550008</v>
      </c>
      <c r="F810" s="233">
        <v>14996</v>
      </c>
      <c r="G810" s="234">
        <v>42794</v>
      </c>
      <c r="H810" s="233">
        <v>-4</v>
      </c>
      <c r="I810" s="232" t="s">
        <v>457</v>
      </c>
      <c r="J810" s="232" t="s">
        <v>1469</v>
      </c>
      <c r="K810" s="236">
        <v>-7881.2</v>
      </c>
      <c r="L810" s="232" t="s">
        <v>1333</v>
      </c>
      <c r="M810" s="362" t="s">
        <v>876</v>
      </c>
      <c r="N810" s="265"/>
      <c r="O810" s="265"/>
      <c r="P810" s="371"/>
      <c r="Q810" s="371"/>
      <c r="R810" s="511"/>
      <c r="S810" s="565">
        <f t="shared" si="32"/>
        <v>0</v>
      </c>
      <c r="T810" s="566">
        <f t="shared" si="33"/>
        <v>0</v>
      </c>
    </row>
    <row r="811" spans="1:20" s="374" customFormat="1" ht="45">
      <c r="A811" s="232" t="s">
        <v>406</v>
      </c>
      <c r="B811" s="233">
        <v>355</v>
      </c>
      <c r="C811" s="232" t="s">
        <v>416</v>
      </c>
      <c r="D811" s="232" t="s">
        <v>419</v>
      </c>
      <c r="E811" s="233">
        <v>3550007</v>
      </c>
      <c r="F811" s="233">
        <v>14995</v>
      </c>
      <c r="G811" s="234">
        <v>42794</v>
      </c>
      <c r="H811" s="233">
        <v>-1</v>
      </c>
      <c r="I811" s="232" t="s">
        <v>454</v>
      </c>
      <c r="J811" s="232" t="s">
        <v>1470</v>
      </c>
      <c r="K811" s="236">
        <v>-1098.48</v>
      </c>
      <c r="L811" s="232" t="s">
        <v>1333</v>
      </c>
      <c r="M811" s="362" t="s">
        <v>876</v>
      </c>
      <c r="N811" s="265"/>
      <c r="O811" s="265"/>
      <c r="P811" s="371"/>
      <c r="Q811" s="371"/>
      <c r="R811" s="511"/>
      <c r="S811" s="565">
        <f t="shared" si="32"/>
        <v>0</v>
      </c>
      <c r="T811" s="566">
        <f t="shared" si="33"/>
        <v>0</v>
      </c>
    </row>
    <row r="812" spans="1:20" s="374" customFormat="1" ht="30">
      <c r="A812" s="232" t="s">
        <v>406</v>
      </c>
      <c r="B812" s="233">
        <v>355</v>
      </c>
      <c r="C812" s="232" t="s">
        <v>416</v>
      </c>
      <c r="D812" s="232" t="s">
        <v>420</v>
      </c>
      <c r="E812" s="233">
        <v>3550008</v>
      </c>
      <c r="F812" s="233">
        <v>14994</v>
      </c>
      <c r="G812" s="234">
        <v>42794</v>
      </c>
      <c r="H812" s="233">
        <v>4</v>
      </c>
      <c r="I812" s="232" t="s">
        <v>457</v>
      </c>
      <c r="J812" s="232" t="s">
        <v>1471</v>
      </c>
      <c r="K812" s="236">
        <v>40321.69</v>
      </c>
      <c r="L812" s="232" t="s">
        <v>1333</v>
      </c>
      <c r="M812" s="362" t="s">
        <v>876</v>
      </c>
      <c r="N812" s="265"/>
      <c r="O812" s="265"/>
      <c r="P812" s="371"/>
      <c r="Q812" s="371"/>
      <c r="R812" s="511"/>
      <c r="S812" s="565">
        <f t="shared" si="32"/>
        <v>0</v>
      </c>
      <c r="T812" s="566">
        <f t="shared" si="33"/>
        <v>0</v>
      </c>
    </row>
    <row r="813" spans="1:20" s="374" customFormat="1" ht="30">
      <c r="A813" s="232" t="s">
        <v>406</v>
      </c>
      <c r="B813" s="233">
        <v>355</v>
      </c>
      <c r="C813" s="232" t="s">
        <v>416</v>
      </c>
      <c r="D813" s="232" t="s">
        <v>419</v>
      </c>
      <c r="E813" s="233">
        <v>3550007</v>
      </c>
      <c r="F813" s="233">
        <v>14993</v>
      </c>
      <c r="G813" s="234">
        <v>42794</v>
      </c>
      <c r="H813" s="233">
        <v>1</v>
      </c>
      <c r="I813" s="232" t="s">
        <v>454</v>
      </c>
      <c r="J813" s="232" t="s">
        <v>1472</v>
      </c>
      <c r="K813" s="236">
        <v>9018.59</v>
      </c>
      <c r="L813" s="232" t="s">
        <v>1333</v>
      </c>
      <c r="M813" s="362" t="s">
        <v>876</v>
      </c>
      <c r="N813" s="265"/>
      <c r="O813" s="265"/>
      <c r="P813" s="371"/>
      <c r="Q813" s="371"/>
      <c r="R813" s="511"/>
      <c r="S813" s="565">
        <f t="shared" si="32"/>
        <v>0</v>
      </c>
      <c r="T813" s="566">
        <f t="shared" si="33"/>
        <v>0</v>
      </c>
    </row>
    <row r="814" spans="1:20" s="374" customFormat="1" ht="45">
      <c r="A814" s="232" t="s">
        <v>406</v>
      </c>
      <c r="B814" s="233">
        <v>355</v>
      </c>
      <c r="C814" s="232" t="s">
        <v>416</v>
      </c>
      <c r="D814" s="232" t="s">
        <v>438</v>
      </c>
      <c r="E814" s="233">
        <v>3550010</v>
      </c>
      <c r="F814" s="233">
        <v>14992</v>
      </c>
      <c r="G814" s="234">
        <v>42794</v>
      </c>
      <c r="H814" s="233">
        <v>-1</v>
      </c>
      <c r="I814" s="232" t="s">
        <v>1003</v>
      </c>
      <c r="J814" s="232" t="s">
        <v>1473</v>
      </c>
      <c r="K814" s="236">
        <v>-2633.73</v>
      </c>
      <c r="L814" s="232" t="s">
        <v>1331</v>
      </c>
      <c r="M814" s="362" t="s">
        <v>876</v>
      </c>
      <c r="N814" s="265"/>
      <c r="O814" s="265"/>
      <c r="P814" s="371"/>
      <c r="Q814" s="371"/>
      <c r="R814" s="511"/>
      <c r="S814" s="565">
        <f t="shared" si="32"/>
        <v>0</v>
      </c>
      <c r="T814" s="566">
        <f t="shared" si="33"/>
        <v>0</v>
      </c>
    </row>
    <row r="815" spans="1:20" s="374" customFormat="1" ht="45">
      <c r="A815" s="232" t="s">
        <v>406</v>
      </c>
      <c r="B815" s="233">
        <v>355</v>
      </c>
      <c r="C815" s="232" t="s">
        <v>416</v>
      </c>
      <c r="D815" s="232" t="s">
        <v>421</v>
      </c>
      <c r="E815" s="233">
        <v>3550009</v>
      </c>
      <c r="F815" s="233">
        <v>14991</v>
      </c>
      <c r="G815" s="234">
        <v>42794</v>
      </c>
      <c r="H815" s="233">
        <v>-1</v>
      </c>
      <c r="I815" s="232" t="s">
        <v>788</v>
      </c>
      <c r="J815" s="232" t="s">
        <v>1474</v>
      </c>
      <c r="K815" s="236">
        <v>-2422.17</v>
      </c>
      <c r="L815" s="232" t="s">
        <v>1331</v>
      </c>
      <c r="M815" s="362" t="s">
        <v>876</v>
      </c>
      <c r="N815" s="265"/>
      <c r="O815" s="265"/>
      <c r="P815" s="371"/>
      <c r="Q815" s="371"/>
      <c r="R815" s="511"/>
      <c r="S815" s="565">
        <f t="shared" si="32"/>
        <v>0</v>
      </c>
      <c r="T815" s="566">
        <f t="shared" si="33"/>
        <v>0</v>
      </c>
    </row>
    <row r="816" spans="1:20" s="374" customFormat="1" ht="45">
      <c r="A816" s="232" t="s">
        <v>406</v>
      </c>
      <c r="B816" s="233">
        <v>355</v>
      </c>
      <c r="C816" s="232" t="s">
        <v>416</v>
      </c>
      <c r="D816" s="232" t="s">
        <v>419</v>
      </c>
      <c r="E816" s="233">
        <v>3550007</v>
      </c>
      <c r="F816" s="233">
        <v>14990</v>
      </c>
      <c r="G816" s="234">
        <v>42794</v>
      </c>
      <c r="H816" s="233">
        <v>-3</v>
      </c>
      <c r="I816" s="232" t="s">
        <v>454</v>
      </c>
      <c r="J816" s="232" t="s">
        <v>1475</v>
      </c>
      <c r="K816" s="236">
        <v>-3295.44</v>
      </c>
      <c r="L816" s="232" t="s">
        <v>1331</v>
      </c>
      <c r="M816" s="362" t="s">
        <v>876</v>
      </c>
      <c r="N816" s="265"/>
      <c r="O816" s="265"/>
      <c r="P816" s="371"/>
      <c r="Q816" s="371"/>
      <c r="R816" s="511"/>
      <c r="S816" s="565">
        <f t="shared" si="32"/>
        <v>0</v>
      </c>
      <c r="T816" s="566">
        <f t="shared" si="33"/>
        <v>0</v>
      </c>
    </row>
    <row r="817" spans="1:20" s="374" customFormat="1" ht="45">
      <c r="A817" s="232" t="s">
        <v>406</v>
      </c>
      <c r="B817" s="233">
        <v>355</v>
      </c>
      <c r="C817" s="232" t="s">
        <v>416</v>
      </c>
      <c r="D817" s="232" t="s">
        <v>418</v>
      </c>
      <c r="E817" s="233">
        <v>3550006</v>
      </c>
      <c r="F817" s="233">
        <v>14989</v>
      </c>
      <c r="G817" s="234">
        <v>42794</v>
      </c>
      <c r="H817" s="233">
        <v>-1</v>
      </c>
      <c r="I817" s="232" t="s">
        <v>453</v>
      </c>
      <c r="J817" s="232" t="s">
        <v>1476</v>
      </c>
      <c r="K817" s="236">
        <v>-547.03</v>
      </c>
      <c r="L817" s="232" t="s">
        <v>1331</v>
      </c>
      <c r="M817" s="362" t="s">
        <v>876</v>
      </c>
      <c r="N817" s="265"/>
      <c r="O817" s="265"/>
      <c r="P817" s="371"/>
      <c r="Q817" s="371"/>
      <c r="R817" s="511"/>
      <c r="S817" s="565">
        <f t="shared" si="32"/>
        <v>0</v>
      </c>
      <c r="T817" s="566">
        <f t="shared" si="33"/>
        <v>0</v>
      </c>
    </row>
    <row r="818" spans="1:20" s="374" customFormat="1" ht="45">
      <c r="A818" s="232" t="s">
        <v>406</v>
      </c>
      <c r="B818" s="233">
        <v>355</v>
      </c>
      <c r="C818" s="232" t="s">
        <v>416</v>
      </c>
      <c r="D818" s="232" t="s">
        <v>437</v>
      </c>
      <c r="E818" s="233">
        <v>3550004</v>
      </c>
      <c r="F818" s="233">
        <v>14988</v>
      </c>
      <c r="G818" s="234">
        <v>42794</v>
      </c>
      <c r="H818" s="233">
        <v>-4</v>
      </c>
      <c r="I818" s="232" t="s">
        <v>447</v>
      </c>
      <c r="J818" s="232" t="s">
        <v>1477</v>
      </c>
      <c r="K818" s="236">
        <v>-1049.56</v>
      </c>
      <c r="L818" s="232" t="s">
        <v>1331</v>
      </c>
      <c r="M818" s="362" t="s">
        <v>876</v>
      </c>
      <c r="N818" s="265"/>
      <c r="O818" s="265"/>
      <c r="P818" s="371"/>
      <c r="Q818" s="371"/>
      <c r="R818" s="511"/>
      <c r="S818" s="565">
        <f t="shared" si="32"/>
        <v>0</v>
      </c>
      <c r="T818" s="566">
        <f t="shared" si="33"/>
        <v>0</v>
      </c>
    </row>
    <row r="819" spans="1:20" s="374" customFormat="1" ht="45">
      <c r="A819" s="232" t="s">
        <v>406</v>
      </c>
      <c r="B819" s="233">
        <v>355</v>
      </c>
      <c r="C819" s="232" t="s">
        <v>416</v>
      </c>
      <c r="D819" s="232" t="s">
        <v>921</v>
      </c>
      <c r="E819" s="233">
        <v>3550003</v>
      </c>
      <c r="F819" s="233">
        <v>14987</v>
      </c>
      <c r="G819" s="234">
        <v>42794</v>
      </c>
      <c r="H819" s="233">
        <v>-2</v>
      </c>
      <c r="I819" s="232" t="s">
        <v>1478</v>
      </c>
      <c r="J819" s="232" t="s">
        <v>1479</v>
      </c>
      <c r="K819" s="236">
        <v>-639.34</v>
      </c>
      <c r="L819" s="232" t="s">
        <v>1331</v>
      </c>
      <c r="M819" s="362" t="s">
        <v>876</v>
      </c>
      <c r="N819" s="265"/>
      <c r="O819" s="265"/>
      <c r="P819" s="371"/>
      <c r="Q819" s="371"/>
      <c r="R819" s="511"/>
      <c r="S819" s="565">
        <f t="shared" si="32"/>
        <v>0</v>
      </c>
      <c r="T819" s="566">
        <f t="shared" si="33"/>
        <v>0</v>
      </c>
    </row>
    <row r="820" spans="1:20" s="374" customFormat="1" ht="45">
      <c r="A820" s="232" t="s">
        <v>406</v>
      </c>
      <c r="B820" s="233">
        <v>355</v>
      </c>
      <c r="C820" s="232" t="s">
        <v>416</v>
      </c>
      <c r="D820" s="232" t="s">
        <v>438</v>
      </c>
      <c r="E820" s="233">
        <v>3550010</v>
      </c>
      <c r="F820" s="233">
        <v>14986</v>
      </c>
      <c r="G820" s="234">
        <v>42794</v>
      </c>
      <c r="H820" s="233">
        <v>1</v>
      </c>
      <c r="I820" s="232" t="s">
        <v>1003</v>
      </c>
      <c r="J820" s="232" t="s">
        <v>1480</v>
      </c>
      <c r="K820" s="236">
        <v>14476.66</v>
      </c>
      <c r="L820" s="232" t="s">
        <v>1331</v>
      </c>
      <c r="M820" s="362" t="s">
        <v>876</v>
      </c>
      <c r="N820" s="265"/>
      <c r="O820" s="265"/>
      <c r="P820" s="371"/>
      <c r="Q820" s="371"/>
      <c r="R820" s="511"/>
      <c r="S820" s="565">
        <f t="shared" si="32"/>
        <v>0</v>
      </c>
      <c r="T820" s="566">
        <f t="shared" si="33"/>
        <v>0</v>
      </c>
    </row>
    <row r="821" spans="1:20" s="374" customFormat="1" ht="45">
      <c r="A821" s="232" t="s">
        <v>406</v>
      </c>
      <c r="B821" s="233">
        <v>355</v>
      </c>
      <c r="C821" s="232" t="s">
        <v>416</v>
      </c>
      <c r="D821" s="232" t="s">
        <v>421</v>
      </c>
      <c r="E821" s="233">
        <v>3550009</v>
      </c>
      <c r="F821" s="233">
        <v>14985</v>
      </c>
      <c r="G821" s="234">
        <v>42794</v>
      </c>
      <c r="H821" s="233">
        <v>1</v>
      </c>
      <c r="I821" s="232" t="s">
        <v>788</v>
      </c>
      <c r="J821" s="232" t="s">
        <v>1481</v>
      </c>
      <c r="K821" s="236">
        <v>12030.24</v>
      </c>
      <c r="L821" s="232" t="s">
        <v>1331</v>
      </c>
      <c r="M821" s="362" t="s">
        <v>876</v>
      </c>
      <c r="N821" s="265"/>
      <c r="O821" s="265"/>
      <c r="P821" s="371"/>
      <c r="Q821" s="371"/>
      <c r="R821" s="511"/>
      <c r="S821" s="565">
        <f t="shared" si="32"/>
        <v>0</v>
      </c>
      <c r="T821" s="566">
        <f t="shared" si="33"/>
        <v>0</v>
      </c>
    </row>
    <row r="822" spans="1:20" s="374" customFormat="1" ht="45">
      <c r="A822" s="232" t="s">
        <v>406</v>
      </c>
      <c r="B822" s="233">
        <v>355</v>
      </c>
      <c r="C822" s="232" t="s">
        <v>416</v>
      </c>
      <c r="D822" s="232" t="s">
        <v>419</v>
      </c>
      <c r="E822" s="233">
        <v>3550007</v>
      </c>
      <c r="F822" s="233">
        <v>14984</v>
      </c>
      <c r="G822" s="234">
        <v>42794</v>
      </c>
      <c r="H822" s="233">
        <v>3</v>
      </c>
      <c r="I822" s="232" t="s">
        <v>454</v>
      </c>
      <c r="J822" s="232" t="s">
        <v>1482</v>
      </c>
      <c r="K822" s="236">
        <v>25882.55</v>
      </c>
      <c r="L822" s="232" t="s">
        <v>1331</v>
      </c>
      <c r="M822" s="362" t="s">
        <v>876</v>
      </c>
      <c r="N822" s="265"/>
      <c r="O822" s="265"/>
      <c r="P822" s="371"/>
      <c r="Q822" s="371"/>
      <c r="R822" s="511"/>
      <c r="S822" s="565">
        <f t="shared" si="32"/>
        <v>0</v>
      </c>
      <c r="T822" s="566">
        <f t="shared" si="33"/>
        <v>0</v>
      </c>
    </row>
    <row r="823" spans="1:20" s="374" customFormat="1" ht="45">
      <c r="A823" s="232" t="s">
        <v>406</v>
      </c>
      <c r="B823" s="233">
        <v>355</v>
      </c>
      <c r="C823" s="232" t="s">
        <v>416</v>
      </c>
      <c r="D823" s="232" t="s">
        <v>418</v>
      </c>
      <c r="E823" s="233">
        <v>3550006</v>
      </c>
      <c r="F823" s="233">
        <v>14983</v>
      </c>
      <c r="G823" s="234">
        <v>42794</v>
      </c>
      <c r="H823" s="233">
        <v>1</v>
      </c>
      <c r="I823" s="232" t="s">
        <v>453</v>
      </c>
      <c r="J823" s="232" t="s">
        <v>1483</v>
      </c>
      <c r="K823" s="236">
        <v>5887.37</v>
      </c>
      <c r="L823" s="232" t="s">
        <v>1331</v>
      </c>
      <c r="M823" s="362" t="s">
        <v>876</v>
      </c>
      <c r="N823" s="265"/>
      <c r="O823" s="265"/>
      <c r="P823" s="371"/>
      <c r="Q823" s="371"/>
      <c r="R823" s="511"/>
      <c r="S823" s="565">
        <f t="shared" si="32"/>
        <v>0</v>
      </c>
      <c r="T823" s="566">
        <f t="shared" si="33"/>
        <v>0</v>
      </c>
    </row>
    <row r="824" spans="1:20" s="374" customFormat="1" ht="45">
      <c r="A824" s="232" t="s">
        <v>406</v>
      </c>
      <c r="B824" s="233">
        <v>355</v>
      </c>
      <c r="C824" s="232" t="s">
        <v>416</v>
      </c>
      <c r="D824" s="232" t="s">
        <v>437</v>
      </c>
      <c r="E824" s="233">
        <v>3550004</v>
      </c>
      <c r="F824" s="233">
        <v>14982</v>
      </c>
      <c r="G824" s="234">
        <v>42794</v>
      </c>
      <c r="H824" s="233">
        <v>4</v>
      </c>
      <c r="I824" s="232" t="s">
        <v>447</v>
      </c>
      <c r="J824" s="232" t="s">
        <v>1484</v>
      </c>
      <c r="K824" s="236">
        <v>16460.61</v>
      </c>
      <c r="L824" s="232" t="s">
        <v>1331</v>
      </c>
      <c r="M824" s="362" t="s">
        <v>876</v>
      </c>
      <c r="N824" s="265"/>
      <c r="O824" s="265"/>
      <c r="P824" s="371"/>
      <c r="Q824" s="371"/>
      <c r="R824" s="511"/>
      <c r="S824" s="565">
        <f t="shared" si="32"/>
        <v>0</v>
      </c>
      <c r="T824" s="566">
        <f t="shared" si="33"/>
        <v>0</v>
      </c>
    </row>
    <row r="825" spans="1:20" s="374" customFormat="1" ht="45">
      <c r="A825" s="232" t="s">
        <v>406</v>
      </c>
      <c r="B825" s="233">
        <v>355</v>
      </c>
      <c r="C825" s="232" t="s">
        <v>416</v>
      </c>
      <c r="D825" s="232" t="s">
        <v>921</v>
      </c>
      <c r="E825" s="233">
        <v>3550003</v>
      </c>
      <c r="F825" s="233">
        <v>14981</v>
      </c>
      <c r="G825" s="234">
        <v>42794</v>
      </c>
      <c r="H825" s="233">
        <v>2</v>
      </c>
      <c r="I825" s="232" t="s">
        <v>1478</v>
      </c>
      <c r="J825" s="232" t="s">
        <v>1485</v>
      </c>
      <c r="K825" s="236">
        <v>7217.06</v>
      </c>
      <c r="L825" s="232" t="s">
        <v>1331</v>
      </c>
      <c r="M825" s="362" t="s">
        <v>876</v>
      </c>
      <c r="N825" s="265"/>
      <c r="O825" s="265"/>
      <c r="P825" s="371"/>
      <c r="Q825" s="371"/>
      <c r="R825" s="511"/>
      <c r="S825" s="565">
        <f t="shared" si="32"/>
        <v>0</v>
      </c>
      <c r="T825" s="566">
        <f t="shared" si="33"/>
        <v>0</v>
      </c>
    </row>
    <row r="826" spans="1:20" s="374" customFormat="1" ht="45">
      <c r="A826" s="232" t="s">
        <v>406</v>
      </c>
      <c r="B826" s="233">
        <v>356</v>
      </c>
      <c r="C826" s="232" t="s">
        <v>425</v>
      </c>
      <c r="D826" s="232" t="s">
        <v>429</v>
      </c>
      <c r="E826" s="233">
        <v>3560027</v>
      </c>
      <c r="F826" s="233">
        <v>15106</v>
      </c>
      <c r="G826" s="234">
        <v>43039</v>
      </c>
      <c r="H826" s="233">
        <v>-1</v>
      </c>
      <c r="I826" s="232" t="s">
        <v>409</v>
      </c>
      <c r="J826" s="232" t="s">
        <v>1486</v>
      </c>
      <c r="K826" s="236">
        <v>-5942</v>
      </c>
      <c r="L826" s="232" t="s">
        <v>1401</v>
      </c>
      <c r="M826" s="362"/>
      <c r="N826" s="265"/>
      <c r="O826" s="265">
        <v>1</v>
      </c>
      <c r="P826" s="371"/>
      <c r="Q826" s="371"/>
      <c r="R826" s="511"/>
      <c r="S826" s="565">
        <f t="shared" si="32"/>
        <v>0</v>
      </c>
      <c r="T826" s="566">
        <f t="shared" si="33"/>
        <v>-5942</v>
      </c>
    </row>
    <row r="827" spans="1:20" s="374" customFormat="1" ht="45">
      <c r="A827" s="232" t="s">
        <v>406</v>
      </c>
      <c r="B827" s="233">
        <v>356</v>
      </c>
      <c r="C827" s="232" t="s">
        <v>425</v>
      </c>
      <c r="D827" s="232" t="s">
        <v>429</v>
      </c>
      <c r="E827" s="233">
        <v>3560027</v>
      </c>
      <c r="F827" s="233">
        <v>15105</v>
      </c>
      <c r="G827" s="234">
        <v>43039</v>
      </c>
      <c r="H827" s="233">
        <v>1</v>
      </c>
      <c r="I827" s="232" t="s">
        <v>1487</v>
      </c>
      <c r="J827" s="232" t="s">
        <v>1488</v>
      </c>
      <c r="K827" s="236">
        <v>41825.79</v>
      </c>
      <c r="L827" s="232" t="s">
        <v>1401</v>
      </c>
      <c r="M827" s="362"/>
      <c r="N827" s="265"/>
      <c r="O827" s="265">
        <v>1</v>
      </c>
      <c r="P827" s="371"/>
      <c r="Q827" s="371"/>
      <c r="R827" s="511"/>
      <c r="S827" s="565">
        <f t="shared" si="32"/>
        <v>0</v>
      </c>
      <c r="T827" s="566">
        <f t="shared" si="33"/>
        <v>41825.79</v>
      </c>
    </row>
    <row r="828" spans="1:20" s="374" customFormat="1" ht="45">
      <c r="A828" s="232" t="s">
        <v>406</v>
      </c>
      <c r="B828" s="233">
        <v>356</v>
      </c>
      <c r="C828" s="232" t="s">
        <v>425</v>
      </c>
      <c r="D828" s="232" t="s">
        <v>1256</v>
      </c>
      <c r="E828" s="233">
        <v>3560502</v>
      </c>
      <c r="F828" s="233">
        <v>15104</v>
      </c>
      <c r="G828" s="234">
        <v>43008</v>
      </c>
      <c r="H828" s="233">
        <v>9</v>
      </c>
      <c r="I828" s="232" t="s">
        <v>409</v>
      </c>
      <c r="J828" s="232" t="s">
        <v>1257</v>
      </c>
      <c r="K828" s="236">
        <v>1700.7</v>
      </c>
      <c r="L828" s="232" t="s">
        <v>1489</v>
      </c>
      <c r="M828" s="362" t="s">
        <v>876</v>
      </c>
      <c r="N828" s="265"/>
      <c r="O828" s="265"/>
      <c r="P828" s="371"/>
      <c r="Q828" s="371"/>
      <c r="R828" s="511"/>
      <c r="S828" s="565">
        <f t="shared" si="32"/>
        <v>0</v>
      </c>
      <c r="T828" s="566">
        <f t="shared" si="33"/>
        <v>0</v>
      </c>
    </row>
    <row r="829" spans="1:20" s="374" customFormat="1" ht="45">
      <c r="A829" s="232" t="s">
        <v>406</v>
      </c>
      <c r="B829" s="233">
        <v>356</v>
      </c>
      <c r="C829" s="232" t="s">
        <v>425</v>
      </c>
      <c r="D829" s="232" t="s">
        <v>464</v>
      </c>
      <c r="E829" s="233">
        <v>3560067</v>
      </c>
      <c r="F829" s="233">
        <v>15103</v>
      </c>
      <c r="G829" s="234">
        <v>43008</v>
      </c>
      <c r="H829" s="233">
        <v>81</v>
      </c>
      <c r="I829" s="232" t="s">
        <v>409</v>
      </c>
      <c r="J829" s="232" t="s">
        <v>1490</v>
      </c>
      <c r="K829" s="236">
        <v>18624.73</v>
      </c>
      <c r="L829" s="232" t="s">
        <v>1491</v>
      </c>
      <c r="M829" s="362" t="s">
        <v>876</v>
      </c>
      <c r="N829" s="265"/>
      <c r="O829" s="265"/>
      <c r="P829" s="371"/>
      <c r="Q829" s="371"/>
      <c r="R829" s="511"/>
      <c r="S829" s="565">
        <f t="shared" si="32"/>
        <v>0</v>
      </c>
      <c r="T829" s="566">
        <f t="shared" si="33"/>
        <v>0</v>
      </c>
    </row>
    <row r="830" spans="1:20" s="374" customFormat="1" ht="45">
      <c r="A830" s="232" t="s">
        <v>406</v>
      </c>
      <c r="B830" s="233">
        <v>356</v>
      </c>
      <c r="C830" s="232" t="s">
        <v>425</v>
      </c>
      <c r="D830" s="232" t="s">
        <v>1349</v>
      </c>
      <c r="E830" s="233">
        <v>3560076</v>
      </c>
      <c r="F830" s="233">
        <v>15102</v>
      </c>
      <c r="G830" s="234">
        <v>42947</v>
      </c>
      <c r="H830" s="233">
        <v>1</v>
      </c>
      <c r="I830" s="232" t="s">
        <v>409</v>
      </c>
      <c r="J830" s="232" t="s">
        <v>1492</v>
      </c>
      <c r="K830" s="236">
        <v>96783.62</v>
      </c>
      <c r="L830" s="232" t="s">
        <v>1351</v>
      </c>
      <c r="M830" s="362" t="s">
        <v>876</v>
      </c>
      <c r="N830" s="265"/>
      <c r="O830" s="265"/>
      <c r="P830" s="371"/>
      <c r="Q830" s="371"/>
      <c r="R830" s="511"/>
      <c r="S830" s="565">
        <f t="shared" si="32"/>
        <v>0</v>
      </c>
      <c r="T830" s="566">
        <f t="shared" si="33"/>
        <v>0</v>
      </c>
    </row>
    <row r="831" spans="1:20" s="374" customFormat="1" ht="45">
      <c r="A831" s="232" t="s">
        <v>406</v>
      </c>
      <c r="B831" s="233">
        <v>356</v>
      </c>
      <c r="C831" s="232" t="s">
        <v>425</v>
      </c>
      <c r="D831" s="232" t="s">
        <v>1349</v>
      </c>
      <c r="E831" s="233">
        <v>3560076</v>
      </c>
      <c r="F831" s="233">
        <v>15101</v>
      </c>
      <c r="G831" s="234">
        <v>42947</v>
      </c>
      <c r="H831" s="233">
        <v>1</v>
      </c>
      <c r="I831" s="232" t="s">
        <v>409</v>
      </c>
      <c r="J831" s="232" t="s">
        <v>1493</v>
      </c>
      <c r="K831" s="236">
        <v>132948.81</v>
      </c>
      <c r="L831" s="232" t="s">
        <v>1351</v>
      </c>
      <c r="M831" s="362" t="s">
        <v>876</v>
      </c>
      <c r="N831" s="265"/>
      <c r="O831" s="265"/>
      <c r="P831" s="371"/>
      <c r="Q831" s="371"/>
      <c r="R831" s="511"/>
      <c r="S831" s="565">
        <f t="shared" si="32"/>
        <v>0</v>
      </c>
      <c r="T831" s="566">
        <f t="shared" si="33"/>
        <v>0</v>
      </c>
    </row>
    <row r="832" spans="1:20" s="374" customFormat="1" ht="45">
      <c r="A832" s="232" t="s">
        <v>406</v>
      </c>
      <c r="B832" s="233">
        <v>356</v>
      </c>
      <c r="C832" s="232" t="s">
        <v>425</v>
      </c>
      <c r="D832" s="232" t="s">
        <v>1349</v>
      </c>
      <c r="E832" s="233">
        <v>3560076</v>
      </c>
      <c r="F832" s="233">
        <v>15100</v>
      </c>
      <c r="G832" s="234">
        <v>42947</v>
      </c>
      <c r="H832" s="235">
        <v>15000</v>
      </c>
      <c r="I832" s="232" t="s">
        <v>409</v>
      </c>
      <c r="J832" s="232" t="s">
        <v>687</v>
      </c>
      <c r="K832" s="236">
        <v>65383.33</v>
      </c>
      <c r="L832" s="232" t="s">
        <v>1351</v>
      </c>
      <c r="M832" s="362" t="s">
        <v>876</v>
      </c>
      <c r="N832" s="265"/>
      <c r="O832" s="265"/>
      <c r="P832" s="371"/>
      <c r="Q832" s="371"/>
      <c r="R832" s="511"/>
      <c r="S832" s="565">
        <f t="shared" si="32"/>
        <v>0</v>
      </c>
      <c r="T832" s="566">
        <f t="shared" si="33"/>
        <v>0</v>
      </c>
    </row>
    <row r="833" spans="1:20" s="374" customFormat="1" ht="45">
      <c r="A833" s="232" t="s">
        <v>406</v>
      </c>
      <c r="B833" s="233">
        <v>356</v>
      </c>
      <c r="C833" s="232" t="s">
        <v>425</v>
      </c>
      <c r="D833" s="232" t="s">
        <v>429</v>
      </c>
      <c r="E833" s="233">
        <v>3560027</v>
      </c>
      <c r="F833" s="233">
        <v>15041</v>
      </c>
      <c r="G833" s="234">
        <v>42855</v>
      </c>
      <c r="H833" s="233">
        <v>-1</v>
      </c>
      <c r="I833" s="232" t="s">
        <v>409</v>
      </c>
      <c r="J833" s="232" t="s">
        <v>1494</v>
      </c>
      <c r="K833" s="236">
        <v>-5942</v>
      </c>
      <c r="L833" s="232" t="s">
        <v>1435</v>
      </c>
      <c r="M833" s="362"/>
      <c r="N833" s="265"/>
      <c r="O833" s="265">
        <v>1</v>
      </c>
      <c r="P833" s="371"/>
      <c r="Q833" s="371"/>
      <c r="R833" s="511"/>
      <c r="S833" s="565">
        <f t="shared" si="32"/>
        <v>0</v>
      </c>
      <c r="T833" s="566">
        <f t="shared" si="33"/>
        <v>-5942</v>
      </c>
    </row>
    <row r="834" spans="1:20" s="374" customFormat="1" ht="45">
      <c r="A834" s="232" t="s">
        <v>406</v>
      </c>
      <c r="B834" s="233">
        <v>356</v>
      </c>
      <c r="C834" s="232" t="s">
        <v>425</v>
      </c>
      <c r="D834" s="232" t="s">
        <v>429</v>
      </c>
      <c r="E834" s="233">
        <v>3560027</v>
      </c>
      <c r="F834" s="233">
        <v>15040</v>
      </c>
      <c r="G834" s="234">
        <v>42855</v>
      </c>
      <c r="H834" s="233">
        <v>1</v>
      </c>
      <c r="I834" s="232" t="s">
        <v>1487</v>
      </c>
      <c r="J834" s="232" t="s">
        <v>1495</v>
      </c>
      <c r="K834" s="236">
        <v>37840.269999999997</v>
      </c>
      <c r="L834" s="232" t="s">
        <v>1435</v>
      </c>
      <c r="M834" s="362"/>
      <c r="N834" s="265"/>
      <c r="O834" s="265">
        <v>1</v>
      </c>
      <c r="P834" s="371"/>
      <c r="Q834" s="371"/>
      <c r="R834" s="511"/>
      <c r="S834" s="565">
        <f t="shared" si="32"/>
        <v>0</v>
      </c>
      <c r="T834" s="566">
        <f t="shared" si="33"/>
        <v>37840.269999999997</v>
      </c>
    </row>
    <row r="835" spans="1:20" s="374" customFormat="1" ht="45">
      <c r="A835" s="232" t="s">
        <v>406</v>
      </c>
      <c r="B835" s="233">
        <v>356</v>
      </c>
      <c r="C835" s="232" t="s">
        <v>425</v>
      </c>
      <c r="D835" s="232" t="s">
        <v>429</v>
      </c>
      <c r="E835" s="233">
        <v>3560027</v>
      </c>
      <c r="F835" s="233">
        <v>15039</v>
      </c>
      <c r="G835" s="234">
        <v>42855</v>
      </c>
      <c r="H835" s="235">
        <v>-1</v>
      </c>
      <c r="I835" s="232" t="s">
        <v>409</v>
      </c>
      <c r="J835" s="232" t="s">
        <v>1496</v>
      </c>
      <c r="K835" s="236">
        <v>-5942</v>
      </c>
      <c r="L835" s="232" t="s">
        <v>1438</v>
      </c>
      <c r="M835" s="362" t="s">
        <v>876</v>
      </c>
      <c r="N835" s="265"/>
      <c r="O835" s="265"/>
      <c r="P835" s="371"/>
      <c r="Q835" s="371"/>
      <c r="R835" s="511"/>
      <c r="S835" s="565">
        <f t="shared" si="32"/>
        <v>0</v>
      </c>
      <c r="T835" s="566">
        <f t="shared" si="33"/>
        <v>0</v>
      </c>
    </row>
    <row r="836" spans="1:20" s="374" customFormat="1" ht="45">
      <c r="A836" s="232" t="s">
        <v>406</v>
      </c>
      <c r="B836" s="233">
        <v>356</v>
      </c>
      <c r="C836" s="232" t="s">
        <v>425</v>
      </c>
      <c r="D836" s="232" t="s">
        <v>429</v>
      </c>
      <c r="E836" s="233">
        <v>3560027</v>
      </c>
      <c r="F836" s="233">
        <v>15038</v>
      </c>
      <c r="G836" s="234">
        <v>42855</v>
      </c>
      <c r="H836" s="233">
        <v>1</v>
      </c>
      <c r="I836" s="232" t="s">
        <v>1487</v>
      </c>
      <c r="J836" s="232" t="s">
        <v>1497</v>
      </c>
      <c r="K836" s="236">
        <v>44080.2</v>
      </c>
      <c r="L836" s="232" t="s">
        <v>1438</v>
      </c>
      <c r="M836" s="362" t="s">
        <v>876</v>
      </c>
      <c r="N836" s="265"/>
      <c r="O836" s="265"/>
      <c r="P836" s="371"/>
      <c r="Q836" s="371"/>
      <c r="R836" s="511"/>
      <c r="S836" s="565">
        <f t="shared" si="32"/>
        <v>0</v>
      </c>
      <c r="T836" s="566">
        <f t="shared" si="33"/>
        <v>0</v>
      </c>
    </row>
    <row r="837" spans="1:20" s="374" customFormat="1" ht="45">
      <c r="A837" s="232" t="s">
        <v>406</v>
      </c>
      <c r="B837" s="233">
        <v>356</v>
      </c>
      <c r="C837" s="232" t="s">
        <v>425</v>
      </c>
      <c r="D837" s="232" t="s">
        <v>429</v>
      </c>
      <c r="E837" s="233">
        <v>3560027</v>
      </c>
      <c r="F837" s="233">
        <v>15037</v>
      </c>
      <c r="G837" s="234">
        <v>42855</v>
      </c>
      <c r="H837" s="233">
        <v>-1</v>
      </c>
      <c r="I837" s="232" t="s">
        <v>409</v>
      </c>
      <c r="J837" s="232" t="s">
        <v>1498</v>
      </c>
      <c r="K837" s="236">
        <v>-5942</v>
      </c>
      <c r="L837" s="232" t="s">
        <v>1441</v>
      </c>
      <c r="M837" s="362" t="s">
        <v>876</v>
      </c>
      <c r="N837" s="265"/>
      <c r="O837" s="265"/>
      <c r="P837" s="371"/>
      <c r="Q837" s="371"/>
      <c r="R837" s="511"/>
      <c r="S837" s="565">
        <f t="shared" si="32"/>
        <v>0</v>
      </c>
      <c r="T837" s="566">
        <f t="shared" si="33"/>
        <v>0</v>
      </c>
    </row>
    <row r="838" spans="1:20" s="374" customFormat="1" ht="45">
      <c r="A838" s="232" t="s">
        <v>406</v>
      </c>
      <c r="B838" s="233">
        <v>356</v>
      </c>
      <c r="C838" s="232" t="s">
        <v>425</v>
      </c>
      <c r="D838" s="232" t="s">
        <v>429</v>
      </c>
      <c r="E838" s="233">
        <v>3560027</v>
      </c>
      <c r="F838" s="233">
        <v>15036</v>
      </c>
      <c r="G838" s="234">
        <v>42855</v>
      </c>
      <c r="H838" s="233">
        <v>1</v>
      </c>
      <c r="I838" s="232" t="s">
        <v>1487</v>
      </c>
      <c r="J838" s="232" t="s">
        <v>1499</v>
      </c>
      <c r="K838" s="236">
        <v>38416.5</v>
      </c>
      <c r="L838" s="232" t="s">
        <v>1441</v>
      </c>
      <c r="M838" s="362" t="s">
        <v>876</v>
      </c>
      <c r="N838" s="265"/>
      <c r="O838" s="265"/>
      <c r="P838" s="371"/>
      <c r="Q838" s="371"/>
      <c r="R838" s="511"/>
      <c r="S838" s="565">
        <f t="shared" si="32"/>
        <v>0</v>
      </c>
      <c r="T838" s="566">
        <f t="shared" si="33"/>
        <v>0</v>
      </c>
    </row>
    <row r="839" spans="1:20" s="374" customFormat="1" ht="45">
      <c r="A839" s="232" t="s">
        <v>406</v>
      </c>
      <c r="B839" s="233">
        <v>356</v>
      </c>
      <c r="C839" s="232" t="s">
        <v>425</v>
      </c>
      <c r="D839" s="232" t="s">
        <v>429</v>
      </c>
      <c r="E839" s="233">
        <v>3560027</v>
      </c>
      <c r="F839" s="233">
        <v>15035</v>
      </c>
      <c r="G839" s="234">
        <v>42855</v>
      </c>
      <c r="H839" s="233">
        <v>-1</v>
      </c>
      <c r="I839" s="232" t="s">
        <v>409</v>
      </c>
      <c r="J839" s="232" t="s">
        <v>1500</v>
      </c>
      <c r="K839" s="236">
        <v>-5942</v>
      </c>
      <c r="L839" s="232" t="s">
        <v>1444</v>
      </c>
      <c r="M839" s="362" t="s">
        <v>876</v>
      </c>
      <c r="N839" s="265"/>
      <c r="O839" s="265"/>
      <c r="P839" s="371"/>
      <c r="Q839" s="371"/>
      <c r="R839" s="511"/>
      <c r="S839" s="565">
        <f t="shared" si="32"/>
        <v>0</v>
      </c>
      <c r="T839" s="566">
        <f t="shared" si="33"/>
        <v>0</v>
      </c>
    </row>
    <row r="840" spans="1:20" s="374" customFormat="1" ht="45">
      <c r="A840" s="232" t="s">
        <v>406</v>
      </c>
      <c r="B840" s="233">
        <v>356</v>
      </c>
      <c r="C840" s="232" t="s">
        <v>425</v>
      </c>
      <c r="D840" s="232" t="s">
        <v>429</v>
      </c>
      <c r="E840" s="233">
        <v>3560027</v>
      </c>
      <c r="F840" s="233">
        <v>15034</v>
      </c>
      <c r="G840" s="234">
        <v>42855</v>
      </c>
      <c r="H840" s="233">
        <v>1</v>
      </c>
      <c r="I840" s="232" t="s">
        <v>1487</v>
      </c>
      <c r="J840" s="232" t="s">
        <v>1501</v>
      </c>
      <c r="K840" s="236">
        <v>42308.94</v>
      </c>
      <c r="L840" s="232" t="s">
        <v>1444</v>
      </c>
      <c r="M840" s="362" t="s">
        <v>876</v>
      </c>
      <c r="N840" s="265"/>
      <c r="O840" s="265"/>
      <c r="P840" s="371"/>
      <c r="Q840" s="371"/>
      <c r="R840" s="511"/>
      <c r="S840" s="565">
        <f t="shared" si="32"/>
        <v>0</v>
      </c>
      <c r="T840" s="566">
        <f t="shared" si="33"/>
        <v>0</v>
      </c>
    </row>
    <row r="841" spans="1:20" s="374" customFormat="1" ht="45">
      <c r="A841" s="232" t="s">
        <v>406</v>
      </c>
      <c r="B841" s="233">
        <v>356</v>
      </c>
      <c r="C841" s="232" t="s">
        <v>425</v>
      </c>
      <c r="D841" s="232" t="s">
        <v>429</v>
      </c>
      <c r="E841" s="233">
        <v>3560027</v>
      </c>
      <c r="F841" s="233">
        <v>15033</v>
      </c>
      <c r="G841" s="234">
        <v>42855</v>
      </c>
      <c r="H841" s="233">
        <v>-1</v>
      </c>
      <c r="I841" s="232" t="s">
        <v>409</v>
      </c>
      <c r="J841" s="232" t="s">
        <v>1502</v>
      </c>
      <c r="K841" s="236">
        <v>-5942</v>
      </c>
      <c r="L841" s="232" t="s">
        <v>1447</v>
      </c>
      <c r="M841" s="362" t="s">
        <v>876</v>
      </c>
      <c r="N841" s="265"/>
      <c r="O841" s="265"/>
      <c r="P841" s="371"/>
      <c r="Q841" s="371"/>
      <c r="R841" s="511"/>
      <c r="S841" s="565">
        <f t="shared" ref="S841:S888" si="34">N841*K841</f>
        <v>0</v>
      </c>
      <c r="T841" s="566">
        <f t="shared" ref="T841:T888" si="35">K841*O841</f>
        <v>0</v>
      </c>
    </row>
    <row r="842" spans="1:20" s="374" customFormat="1" ht="60">
      <c r="A842" s="232" t="s">
        <v>406</v>
      </c>
      <c r="B842" s="233">
        <v>356</v>
      </c>
      <c r="C842" s="232" t="s">
        <v>425</v>
      </c>
      <c r="D842" s="232" t="s">
        <v>429</v>
      </c>
      <c r="E842" s="233">
        <v>3560027</v>
      </c>
      <c r="F842" s="233">
        <v>15032</v>
      </c>
      <c r="G842" s="234">
        <v>42855</v>
      </c>
      <c r="H842" s="233">
        <v>1</v>
      </c>
      <c r="I842" s="232" t="s">
        <v>1025</v>
      </c>
      <c r="J842" s="232" t="s">
        <v>1503</v>
      </c>
      <c r="K842" s="236">
        <v>3424.22</v>
      </c>
      <c r="L842" s="232" t="s">
        <v>1447</v>
      </c>
      <c r="M842" s="362" t="s">
        <v>876</v>
      </c>
      <c r="N842" s="265"/>
      <c r="O842" s="265"/>
      <c r="P842" s="371"/>
      <c r="Q842" s="371"/>
      <c r="R842" s="511"/>
      <c r="S842" s="565">
        <f t="shared" si="34"/>
        <v>0</v>
      </c>
      <c r="T842" s="566">
        <f t="shared" si="35"/>
        <v>0</v>
      </c>
    </row>
    <row r="843" spans="1:20" s="374" customFormat="1" ht="45">
      <c r="A843" s="232" t="s">
        <v>406</v>
      </c>
      <c r="B843" s="233">
        <v>356</v>
      </c>
      <c r="C843" s="232" t="s">
        <v>425</v>
      </c>
      <c r="D843" s="232" t="s">
        <v>429</v>
      </c>
      <c r="E843" s="233">
        <v>3560027</v>
      </c>
      <c r="F843" s="233">
        <v>15031</v>
      </c>
      <c r="G843" s="234">
        <v>42855</v>
      </c>
      <c r="H843" s="233">
        <v>1</v>
      </c>
      <c r="I843" s="232" t="s">
        <v>1487</v>
      </c>
      <c r="J843" s="232" t="s">
        <v>1504</v>
      </c>
      <c r="K843" s="236">
        <v>37690.54</v>
      </c>
      <c r="L843" s="232" t="s">
        <v>1447</v>
      </c>
      <c r="M843" s="362" t="s">
        <v>876</v>
      </c>
      <c r="N843" s="265"/>
      <c r="O843" s="265"/>
      <c r="P843" s="371"/>
      <c r="Q843" s="371"/>
      <c r="R843" s="511"/>
      <c r="S843" s="565">
        <f t="shared" si="34"/>
        <v>0</v>
      </c>
      <c r="T843" s="566">
        <f t="shared" si="35"/>
        <v>0</v>
      </c>
    </row>
    <row r="844" spans="1:20" s="374" customFormat="1" ht="45">
      <c r="A844" s="232" t="s">
        <v>406</v>
      </c>
      <c r="B844" s="233">
        <v>356</v>
      </c>
      <c r="C844" s="232" t="s">
        <v>425</v>
      </c>
      <c r="D844" s="232" t="s">
        <v>464</v>
      </c>
      <c r="E844" s="233">
        <v>3560067</v>
      </c>
      <c r="F844" s="233">
        <v>15030</v>
      </c>
      <c r="G844" s="234">
        <v>42855</v>
      </c>
      <c r="H844" s="233">
        <v>21</v>
      </c>
      <c r="I844" s="232" t="s">
        <v>409</v>
      </c>
      <c r="J844" s="232" t="s">
        <v>1505</v>
      </c>
      <c r="K844" s="236">
        <v>7345.78</v>
      </c>
      <c r="L844" s="232" t="s">
        <v>1506</v>
      </c>
      <c r="M844" s="362" t="s">
        <v>876</v>
      </c>
      <c r="N844" s="265"/>
      <c r="O844" s="265"/>
      <c r="P844" s="371"/>
      <c r="Q844" s="371"/>
      <c r="R844" s="511"/>
      <c r="S844" s="565">
        <f t="shared" si="34"/>
        <v>0</v>
      </c>
      <c r="T844" s="566">
        <f t="shared" si="35"/>
        <v>0</v>
      </c>
    </row>
    <row r="845" spans="1:20" s="374" customFormat="1" ht="45">
      <c r="A845" s="232" t="s">
        <v>406</v>
      </c>
      <c r="B845" s="233">
        <v>356</v>
      </c>
      <c r="C845" s="232" t="s">
        <v>425</v>
      </c>
      <c r="D845" s="232" t="s">
        <v>464</v>
      </c>
      <c r="E845" s="233">
        <v>3560067</v>
      </c>
      <c r="F845" s="233">
        <v>15029</v>
      </c>
      <c r="G845" s="234">
        <v>42855</v>
      </c>
      <c r="H845" s="233">
        <v>3</v>
      </c>
      <c r="I845" s="232" t="s">
        <v>409</v>
      </c>
      <c r="J845" s="232" t="s">
        <v>1507</v>
      </c>
      <c r="K845" s="236">
        <v>3483.98</v>
      </c>
      <c r="L845" s="232" t="s">
        <v>1508</v>
      </c>
      <c r="M845" s="362" t="s">
        <v>876</v>
      </c>
      <c r="N845" s="265"/>
      <c r="O845" s="265"/>
      <c r="P845" s="371"/>
      <c r="Q845" s="371"/>
      <c r="R845" s="511"/>
      <c r="S845" s="565">
        <f t="shared" si="34"/>
        <v>0</v>
      </c>
      <c r="T845" s="566">
        <f t="shared" si="35"/>
        <v>0</v>
      </c>
    </row>
    <row r="846" spans="1:20" s="374" customFormat="1" ht="45">
      <c r="A846" s="232" t="s">
        <v>406</v>
      </c>
      <c r="B846" s="233">
        <v>356</v>
      </c>
      <c r="C846" s="232" t="s">
        <v>425</v>
      </c>
      <c r="D846" s="232" t="s">
        <v>931</v>
      </c>
      <c r="E846" s="233">
        <v>3560069</v>
      </c>
      <c r="F846" s="233">
        <v>15028</v>
      </c>
      <c r="G846" s="234">
        <v>42825</v>
      </c>
      <c r="H846" s="233">
        <v>2300</v>
      </c>
      <c r="I846" s="232" t="s">
        <v>409</v>
      </c>
      <c r="J846" s="232" t="s">
        <v>1509</v>
      </c>
      <c r="K846" s="236">
        <v>212431.23</v>
      </c>
      <c r="L846" s="232" t="s">
        <v>1334</v>
      </c>
      <c r="M846" s="362"/>
      <c r="N846" s="265"/>
      <c r="O846" s="265">
        <v>1</v>
      </c>
      <c r="P846" s="371"/>
      <c r="Q846" s="371"/>
      <c r="R846" s="511"/>
      <c r="S846" s="565">
        <f t="shared" si="34"/>
        <v>0</v>
      </c>
      <c r="T846" s="566">
        <f t="shared" si="35"/>
        <v>212431.23</v>
      </c>
    </row>
    <row r="847" spans="1:20" s="374" customFormat="1" ht="75">
      <c r="A847" s="232" t="s">
        <v>406</v>
      </c>
      <c r="B847" s="233">
        <v>356</v>
      </c>
      <c r="C847" s="232" t="s">
        <v>425</v>
      </c>
      <c r="D847" s="232" t="s">
        <v>1016</v>
      </c>
      <c r="E847" s="233">
        <v>3560500</v>
      </c>
      <c r="F847" s="233">
        <v>15027</v>
      </c>
      <c r="G847" s="234">
        <v>42825</v>
      </c>
      <c r="H847" s="233">
        <v>1</v>
      </c>
      <c r="I847" s="232" t="s">
        <v>409</v>
      </c>
      <c r="J847" s="232" t="s">
        <v>1510</v>
      </c>
      <c r="K847" s="236">
        <v>6080.49</v>
      </c>
      <c r="L847" s="232" t="s">
        <v>1330</v>
      </c>
      <c r="M847" s="362" t="s">
        <v>876</v>
      </c>
      <c r="N847" s="265"/>
      <c r="O847" s="265"/>
      <c r="P847" s="371"/>
      <c r="Q847" s="371"/>
      <c r="R847" s="511"/>
      <c r="S847" s="565">
        <f t="shared" si="34"/>
        <v>0</v>
      </c>
      <c r="T847" s="566">
        <f t="shared" si="35"/>
        <v>0</v>
      </c>
    </row>
    <row r="848" spans="1:20" s="374" customFormat="1" ht="75">
      <c r="A848" s="232" t="s">
        <v>406</v>
      </c>
      <c r="B848" s="233">
        <v>356</v>
      </c>
      <c r="C848" s="232" t="s">
        <v>425</v>
      </c>
      <c r="D848" s="232" t="s">
        <v>1016</v>
      </c>
      <c r="E848" s="233">
        <v>3560500</v>
      </c>
      <c r="F848" s="233">
        <v>15026</v>
      </c>
      <c r="G848" s="234">
        <v>42825</v>
      </c>
      <c r="H848" s="233">
        <v>1</v>
      </c>
      <c r="I848" s="232" t="s">
        <v>409</v>
      </c>
      <c r="J848" s="232" t="s">
        <v>1511</v>
      </c>
      <c r="K848" s="236">
        <v>9540.0499999999993</v>
      </c>
      <c r="L848" s="232" t="s">
        <v>1330</v>
      </c>
      <c r="M848" s="362" t="s">
        <v>876</v>
      </c>
      <c r="N848" s="265"/>
      <c r="O848" s="265"/>
      <c r="P848" s="371"/>
      <c r="Q848" s="371"/>
      <c r="R848" s="511"/>
      <c r="S848" s="565">
        <f t="shared" si="34"/>
        <v>0</v>
      </c>
      <c r="T848" s="566">
        <f t="shared" si="35"/>
        <v>0</v>
      </c>
    </row>
    <row r="849" spans="1:20" s="374" customFormat="1" ht="60">
      <c r="A849" s="232" t="s">
        <v>406</v>
      </c>
      <c r="B849" s="233">
        <v>356</v>
      </c>
      <c r="C849" s="232" t="s">
        <v>425</v>
      </c>
      <c r="D849" s="232" t="s">
        <v>429</v>
      </c>
      <c r="E849" s="233">
        <v>3560027</v>
      </c>
      <c r="F849" s="233">
        <v>15025</v>
      </c>
      <c r="G849" s="234">
        <v>42794</v>
      </c>
      <c r="H849" s="233">
        <v>1</v>
      </c>
      <c r="I849" s="232" t="s">
        <v>409</v>
      </c>
      <c r="J849" s="232" t="s">
        <v>1512</v>
      </c>
      <c r="K849" s="236">
        <v>104154.13</v>
      </c>
      <c r="L849" s="232" t="s">
        <v>1326</v>
      </c>
      <c r="M849" s="362" t="s">
        <v>876</v>
      </c>
      <c r="N849" s="265"/>
      <c r="O849" s="265"/>
      <c r="P849" s="371"/>
      <c r="Q849" s="371"/>
      <c r="R849" s="511"/>
      <c r="S849" s="565">
        <f t="shared" si="34"/>
        <v>0</v>
      </c>
      <c r="T849" s="566">
        <f t="shared" si="35"/>
        <v>0</v>
      </c>
    </row>
    <row r="850" spans="1:20" s="374" customFormat="1" ht="45">
      <c r="A850" s="232" t="s">
        <v>406</v>
      </c>
      <c r="B850" s="277"/>
      <c r="C850" s="276" t="s">
        <v>750</v>
      </c>
      <c r="D850" s="276" t="s">
        <v>1518</v>
      </c>
      <c r="E850" s="277"/>
      <c r="F850" s="277"/>
      <c r="G850" s="278">
        <v>43100</v>
      </c>
      <c r="H850" s="277"/>
      <c r="I850" s="276"/>
      <c r="J850" s="276" t="s">
        <v>1655</v>
      </c>
      <c r="K850" s="279">
        <v>110964.97681500003</v>
      </c>
      <c r="L850" s="282" t="s">
        <v>1327</v>
      </c>
      <c r="M850" s="362" t="s">
        <v>876</v>
      </c>
      <c r="N850" s="265"/>
      <c r="O850" s="265"/>
      <c r="P850" s="371"/>
      <c r="Q850" s="371"/>
      <c r="R850" s="511"/>
      <c r="S850" s="565">
        <f t="shared" si="34"/>
        <v>0</v>
      </c>
      <c r="T850" s="566">
        <f t="shared" si="35"/>
        <v>0</v>
      </c>
    </row>
    <row r="851" spans="1:20" s="374" customFormat="1" ht="45">
      <c r="A851" s="232" t="s">
        <v>406</v>
      </c>
      <c r="B851" s="277"/>
      <c r="C851" s="276" t="s">
        <v>750</v>
      </c>
      <c r="D851" s="276" t="s">
        <v>1518</v>
      </c>
      <c r="E851" s="277"/>
      <c r="F851" s="277"/>
      <c r="G851" s="278">
        <v>43100</v>
      </c>
      <c r="H851" s="277"/>
      <c r="I851" s="276"/>
      <c r="J851" s="276" t="s">
        <v>1656</v>
      </c>
      <c r="K851" s="279">
        <v>43923.160000000011</v>
      </c>
      <c r="L851" s="282" t="s">
        <v>1513</v>
      </c>
      <c r="M851" s="362" t="s">
        <v>876</v>
      </c>
      <c r="N851" s="265"/>
      <c r="O851" s="265"/>
      <c r="P851" s="371"/>
      <c r="Q851" s="371"/>
      <c r="R851" s="511"/>
      <c r="S851" s="565">
        <f t="shared" si="34"/>
        <v>0</v>
      </c>
      <c r="T851" s="566">
        <f t="shared" si="35"/>
        <v>0</v>
      </c>
    </row>
    <row r="852" spans="1:20" s="374" customFormat="1" ht="30">
      <c r="A852" s="232" t="s">
        <v>406</v>
      </c>
      <c r="B852" s="277"/>
      <c r="C852" s="276" t="s">
        <v>750</v>
      </c>
      <c r="D852" s="276" t="s">
        <v>1518</v>
      </c>
      <c r="E852" s="277"/>
      <c r="F852" s="277"/>
      <c r="G852" s="278">
        <v>43100</v>
      </c>
      <c r="H852" s="277"/>
      <c r="I852" s="276"/>
      <c r="J852" s="276" t="s">
        <v>510</v>
      </c>
      <c r="K852" s="279">
        <v>29543.979999999239</v>
      </c>
      <c r="L852" s="282" t="s">
        <v>512</v>
      </c>
      <c r="M852" s="362"/>
      <c r="N852" s="265">
        <v>0.5</v>
      </c>
      <c r="O852" s="265">
        <v>0.5</v>
      </c>
      <c r="P852" s="371"/>
      <c r="Q852" s="371"/>
      <c r="R852" s="511"/>
      <c r="S852" s="565">
        <f t="shared" si="34"/>
        <v>14771.98999999962</v>
      </c>
      <c r="T852" s="566">
        <f t="shared" si="35"/>
        <v>14771.98999999962</v>
      </c>
    </row>
    <row r="853" spans="1:20" s="374" customFormat="1" ht="60">
      <c r="A853" s="232" t="s">
        <v>406</v>
      </c>
      <c r="B853" s="277"/>
      <c r="C853" s="276" t="s">
        <v>750</v>
      </c>
      <c r="D853" s="276" t="s">
        <v>1518</v>
      </c>
      <c r="E853" s="277"/>
      <c r="F853" s="277"/>
      <c r="G853" s="278">
        <v>43100</v>
      </c>
      <c r="H853" s="277"/>
      <c r="I853" s="276"/>
      <c r="J853" s="276" t="s">
        <v>1657</v>
      </c>
      <c r="K853" s="279">
        <v>216597.81677402405</v>
      </c>
      <c r="L853" s="282" t="s">
        <v>511</v>
      </c>
      <c r="M853" s="362"/>
      <c r="N853" s="265">
        <v>0.5</v>
      </c>
      <c r="O853" s="265">
        <v>0.5</v>
      </c>
      <c r="P853" s="371"/>
      <c r="Q853" s="371"/>
      <c r="R853" s="511"/>
      <c r="S853" s="565">
        <f t="shared" si="34"/>
        <v>108298.90838701202</v>
      </c>
      <c r="T853" s="566">
        <f t="shared" si="35"/>
        <v>108298.90838701202</v>
      </c>
    </row>
    <row r="854" spans="1:20" s="374" customFormat="1" ht="45">
      <c r="A854" s="232" t="s">
        <v>406</v>
      </c>
      <c r="B854" s="277"/>
      <c r="C854" s="276" t="s">
        <v>750</v>
      </c>
      <c r="D854" s="276" t="s">
        <v>1518</v>
      </c>
      <c r="E854" s="277"/>
      <c r="F854" s="277"/>
      <c r="G854" s="278">
        <v>43100</v>
      </c>
      <c r="H854" s="277"/>
      <c r="I854" s="276"/>
      <c r="J854" s="276" t="s">
        <v>1658</v>
      </c>
      <c r="K854" s="279">
        <v>223147.59907500003</v>
      </c>
      <c r="L854" s="282" t="s">
        <v>1514</v>
      </c>
      <c r="M854" s="362" t="s">
        <v>876</v>
      </c>
      <c r="N854" s="265"/>
      <c r="O854" s="265"/>
      <c r="P854" s="371"/>
      <c r="Q854" s="371"/>
      <c r="R854" s="511"/>
      <c r="S854" s="565">
        <f t="shared" si="34"/>
        <v>0</v>
      </c>
      <c r="T854" s="566">
        <f t="shared" si="35"/>
        <v>0</v>
      </c>
    </row>
    <row r="855" spans="1:20" s="374" customFormat="1" ht="45">
      <c r="A855" s="232" t="s">
        <v>406</v>
      </c>
      <c r="B855" s="277"/>
      <c r="C855" s="276" t="s">
        <v>750</v>
      </c>
      <c r="D855" s="276" t="s">
        <v>1518</v>
      </c>
      <c r="E855" s="277"/>
      <c r="F855" s="277"/>
      <c r="G855" s="278">
        <v>43100</v>
      </c>
      <c r="H855" s="277"/>
      <c r="I855" s="276"/>
      <c r="J855" s="276" t="s">
        <v>1659</v>
      </c>
      <c r="K855" s="279">
        <v>50650.825373000029</v>
      </c>
      <c r="L855" s="282" t="s">
        <v>1515</v>
      </c>
      <c r="M855" s="362"/>
      <c r="N855" s="265"/>
      <c r="O855" s="265">
        <v>1</v>
      </c>
      <c r="P855" s="371"/>
      <c r="Q855" s="371"/>
      <c r="R855" s="511"/>
      <c r="S855" s="565">
        <f t="shared" si="34"/>
        <v>0</v>
      </c>
      <c r="T855" s="566">
        <f t="shared" si="35"/>
        <v>50650.825373000029</v>
      </c>
    </row>
    <row r="856" spans="1:20" s="374" customFormat="1" ht="60">
      <c r="A856" s="232" t="s">
        <v>406</v>
      </c>
      <c r="B856" s="277"/>
      <c r="C856" s="276" t="s">
        <v>750</v>
      </c>
      <c r="D856" s="276" t="s">
        <v>1518</v>
      </c>
      <c r="E856" s="277"/>
      <c r="F856" s="277"/>
      <c r="G856" s="278">
        <v>43100</v>
      </c>
      <c r="H856" s="277"/>
      <c r="I856" s="276"/>
      <c r="J856" s="276" t="s">
        <v>1660</v>
      </c>
      <c r="K856" s="279">
        <v>10855.417701</v>
      </c>
      <c r="L856" s="282" t="s">
        <v>1516</v>
      </c>
      <c r="M856" s="362" t="s">
        <v>876</v>
      </c>
      <c r="N856" s="265"/>
      <c r="O856" s="265"/>
      <c r="P856" s="371"/>
      <c r="Q856" s="371"/>
      <c r="R856" s="511"/>
      <c r="S856" s="565">
        <f t="shared" si="34"/>
        <v>0</v>
      </c>
      <c r="T856" s="566">
        <f t="shared" si="35"/>
        <v>0</v>
      </c>
    </row>
    <row r="857" spans="1:20" s="374" customFormat="1" ht="30">
      <c r="A857" s="232" t="s">
        <v>406</v>
      </c>
      <c r="B857" s="277"/>
      <c r="C857" s="276" t="s">
        <v>750</v>
      </c>
      <c r="D857" s="276" t="s">
        <v>1518</v>
      </c>
      <c r="E857" s="277"/>
      <c r="F857" s="277"/>
      <c r="G857" s="278">
        <v>43100</v>
      </c>
      <c r="H857" s="277"/>
      <c r="I857" s="276"/>
      <c r="J857" s="276" t="s">
        <v>1661</v>
      </c>
      <c r="K857" s="279">
        <v>40537.089999999997</v>
      </c>
      <c r="L857" s="282" t="s">
        <v>1517</v>
      </c>
      <c r="M857" s="362" t="s">
        <v>876</v>
      </c>
      <c r="N857" s="265"/>
      <c r="O857" s="265"/>
      <c r="P857" s="371"/>
      <c r="Q857" s="371"/>
      <c r="R857" s="511"/>
      <c r="S857" s="565">
        <f t="shared" si="34"/>
        <v>0</v>
      </c>
      <c r="T857" s="566">
        <f t="shared" si="35"/>
        <v>0</v>
      </c>
    </row>
    <row r="858" spans="1:20" s="374" customFormat="1" ht="45">
      <c r="A858" s="232" t="s">
        <v>406</v>
      </c>
      <c r="B858" s="277"/>
      <c r="C858" s="276" t="s">
        <v>750</v>
      </c>
      <c r="D858" s="276" t="s">
        <v>1527</v>
      </c>
      <c r="E858" s="277"/>
      <c r="F858" s="277"/>
      <c r="G858" s="278">
        <v>43100</v>
      </c>
      <c r="H858" s="277"/>
      <c r="I858" s="276"/>
      <c r="J858" s="276" t="s">
        <v>1662</v>
      </c>
      <c r="K858" s="279">
        <v>7724.2978339971814</v>
      </c>
      <c r="L858" s="282" t="s">
        <v>515</v>
      </c>
      <c r="M858" s="362"/>
      <c r="N858" s="265">
        <v>0.5</v>
      </c>
      <c r="O858" s="265">
        <v>0.5</v>
      </c>
      <c r="P858" s="371"/>
      <c r="Q858" s="371"/>
      <c r="R858" s="511"/>
      <c r="S858" s="565">
        <f t="shared" si="34"/>
        <v>3862.1489169985907</v>
      </c>
      <c r="T858" s="566">
        <f t="shared" si="35"/>
        <v>3862.1489169985907</v>
      </c>
    </row>
    <row r="859" spans="1:20" s="374" customFormat="1" ht="45.75">
      <c r="A859" s="232" t="s">
        <v>406</v>
      </c>
      <c r="B859" s="277"/>
      <c r="C859" s="276" t="s">
        <v>750</v>
      </c>
      <c r="D859" s="276" t="s">
        <v>1527</v>
      </c>
      <c r="E859" s="277"/>
      <c r="F859" s="277"/>
      <c r="G859" s="278">
        <v>43100</v>
      </c>
      <c r="H859" s="277"/>
      <c r="I859" s="276"/>
      <c r="J859" s="276" t="s">
        <v>1663</v>
      </c>
      <c r="K859" s="279">
        <v>546278.70047899953</v>
      </c>
      <c r="L859" s="282" t="s">
        <v>1519</v>
      </c>
      <c r="M859" s="362"/>
      <c r="N859" s="265">
        <v>0.33300000000000002</v>
      </c>
      <c r="O859" s="265">
        <v>0.66700000000000004</v>
      </c>
      <c r="P859" s="371"/>
      <c r="Q859" s="371"/>
      <c r="R859" s="511" t="s">
        <v>1653</v>
      </c>
      <c r="S859" s="565">
        <f t="shared" si="34"/>
        <v>181910.80725950687</v>
      </c>
      <c r="T859" s="566">
        <f t="shared" si="35"/>
        <v>364367.89321949269</v>
      </c>
    </row>
    <row r="860" spans="1:20" s="374" customFormat="1" ht="30">
      <c r="A860" s="232" t="s">
        <v>406</v>
      </c>
      <c r="B860" s="277"/>
      <c r="C860" s="276" t="s">
        <v>750</v>
      </c>
      <c r="D860" s="276" t="s">
        <v>1527</v>
      </c>
      <c r="E860" s="277"/>
      <c r="F860" s="277"/>
      <c r="G860" s="278">
        <v>43100</v>
      </c>
      <c r="H860" s="277"/>
      <c r="I860" s="276"/>
      <c r="J860" s="276" t="s">
        <v>1664</v>
      </c>
      <c r="K860" s="279">
        <v>2071102.1332620014</v>
      </c>
      <c r="L860" s="282" t="s">
        <v>1520</v>
      </c>
      <c r="M860" s="362"/>
      <c r="N860" s="265">
        <v>1</v>
      </c>
      <c r="O860" s="265"/>
      <c r="P860" s="371"/>
      <c r="Q860" s="371"/>
      <c r="R860" s="511"/>
      <c r="S860" s="565">
        <f t="shared" si="34"/>
        <v>2071102.1332620014</v>
      </c>
      <c r="T860" s="566">
        <f t="shared" si="35"/>
        <v>0</v>
      </c>
    </row>
    <row r="861" spans="1:20" s="374" customFormat="1" ht="60">
      <c r="A861" s="232" t="s">
        <v>406</v>
      </c>
      <c r="B861" s="277"/>
      <c r="C861" s="276" t="s">
        <v>750</v>
      </c>
      <c r="D861" s="276" t="s">
        <v>1527</v>
      </c>
      <c r="E861" s="277"/>
      <c r="F861" s="277"/>
      <c r="G861" s="278">
        <v>43100</v>
      </c>
      <c r="H861" s="277"/>
      <c r="I861" s="276"/>
      <c r="J861" s="276" t="s">
        <v>1665</v>
      </c>
      <c r="K861" s="279">
        <v>50000</v>
      </c>
      <c r="L861" s="282" t="s">
        <v>1521</v>
      </c>
      <c r="M861" s="362" t="s">
        <v>876</v>
      </c>
      <c r="N861" s="265"/>
      <c r="O861" s="265"/>
      <c r="P861" s="371"/>
      <c r="Q861" s="371"/>
      <c r="R861" s="511"/>
      <c r="S861" s="565">
        <f t="shared" si="34"/>
        <v>0</v>
      </c>
      <c r="T861" s="566">
        <f t="shared" si="35"/>
        <v>0</v>
      </c>
    </row>
    <row r="862" spans="1:20" s="374" customFormat="1" ht="45">
      <c r="A862" s="232" t="s">
        <v>406</v>
      </c>
      <c r="B862" s="277"/>
      <c r="C862" s="276" t="s">
        <v>750</v>
      </c>
      <c r="D862" s="276" t="s">
        <v>1527</v>
      </c>
      <c r="E862" s="277"/>
      <c r="F862" s="277"/>
      <c r="G862" s="278">
        <v>43100</v>
      </c>
      <c r="H862" s="277"/>
      <c r="I862" s="276"/>
      <c r="J862" s="276" t="s">
        <v>1666</v>
      </c>
      <c r="K862" s="279">
        <v>5098.0000000000009</v>
      </c>
      <c r="L862" s="282" t="s">
        <v>1522</v>
      </c>
      <c r="M862" s="362" t="s">
        <v>876</v>
      </c>
      <c r="N862" s="265"/>
      <c r="O862" s="265"/>
      <c r="P862" s="371"/>
      <c r="Q862" s="371"/>
      <c r="R862" s="511"/>
      <c r="S862" s="565">
        <f t="shared" si="34"/>
        <v>0</v>
      </c>
      <c r="T862" s="566">
        <f t="shared" si="35"/>
        <v>0</v>
      </c>
    </row>
    <row r="863" spans="1:20" s="374" customFormat="1" ht="30">
      <c r="A863" s="232" t="s">
        <v>406</v>
      </c>
      <c r="B863" s="277"/>
      <c r="C863" s="276" t="s">
        <v>750</v>
      </c>
      <c r="D863" s="276" t="s">
        <v>1527</v>
      </c>
      <c r="E863" s="277"/>
      <c r="F863" s="277"/>
      <c r="G863" s="278">
        <v>43100</v>
      </c>
      <c r="H863" s="277"/>
      <c r="I863" s="276"/>
      <c r="J863" s="276" t="s">
        <v>1667</v>
      </c>
      <c r="K863" s="279">
        <v>97184.444009000013</v>
      </c>
      <c r="L863" s="282" t="s">
        <v>1523</v>
      </c>
      <c r="M863" s="362"/>
      <c r="N863" s="265"/>
      <c r="O863" s="265">
        <v>1</v>
      </c>
      <c r="P863" s="371"/>
      <c r="Q863" s="371"/>
      <c r="R863" s="511"/>
      <c r="S863" s="565">
        <f t="shared" si="34"/>
        <v>0</v>
      </c>
      <c r="T863" s="566">
        <f t="shared" si="35"/>
        <v>97184.444009000013</v>
      </c>
    </row>
    <row r="864" spans="1:20" s="374" customFormat="1" ht="75">
      <c r="A864" s="232" t="s">
        <v>406</v>
      </c>
      <c r="B864" s="277"/>
      <c r="C864" s="276" t="s">
        <v>750</v>
      </c>
      <c r="D864" s="276" t="s">
        <v>1527</v>
      </c>
      <c r="E864" s="277"/>
      <c r="F864" s="277"/>
      <c r="G864" s="278">
        <v>43100</v>
      </c>
      <c r="H864" s="277"/>
      <c r="I864" s="276"/>
      <c r="J864" s="276" t="s">
        <v>1668</v>
      </c>
      <c r="K864" s="279">
        <v>1663.07</v>
      </c>
      <c r="L864" s="282" t="s">
        <v>1524</v>
      </c>
      <c r="M864" s="362"/>
      <c r="N864" s="265">
        <v>0.25</v>
      </c>
      <c r="O864" s="265"/>
      <c r="P864" s="371"/>
      <c r="Q864" s="371"/>
      <c r="R864" s="511" t="s">
        <v>1654</v>
      </c>
      <c r="S864" s="565">
        <f t="shared" si="34"/>
        <v>415.76749999999998</v>
      </c>
      <c r="T864" s="566">
        <f t="shared" si="35"/>
        <v>0</v>
      </c>
    </row>
    <row r="865" spans="1:20" s="374" customFormat="1" ht="30">
      <c r="A865" s="232" t="s">
        <v>406</v>
      </c>
      <c r="B865" s="277"/>
      <c r="C865" s="276" t="s">
        <v>750</v>
      </c>
      <c r="D865" s="276" t="s">
        <v>1527</v>
      </c>
      <c r="E865" s="277"/>
      <c r="F865" s="277"/>
      <c r="G865" s="278">
        <v>43100</v>
      </c>
      <c r="H865" s="277"/>
      <c r="I865" s="276"/>
      <c r="J865" s="276" t="s">
        <v>1669</v>
      </c>
      <c r="K865" s="279">
        <v>120228.20002499995</v>
      </c>
      <c r="L865" s="282" t="s">
        <v>1525</v>
      </c>
      <c r="M865" s="362" t="s">
        <v>876</v>
      </c>
      <c r="N865" s="265"/>
      <c r="O865" s="265"/>
      <c r="P865" s="371"/>
      <c r="Q865" s="371"/>
      <c r="R865" s="511"/>
      <c r="S865" s="565">
        <f t="shared" si="34"/>
        <v>0</v>
      </c>
      <c r="T865" s="566">
        <f t="shared" si="35"/>
        <v>0</v>
      </c>
    </row>
    <row r="866" spans="1:20" s="374" customFormat="1" ht="45">
      <c r="A866" s="232" t="s">
        <v>406</v>
      </c>
      <c r="B866" s="277"/>
      <c r="C866" s="276" t="s">
        <v>750</v>
      </c>
      <c r="D866" s="276" t="s">
        <v>1527</v>
      </c>
      <c r="E866" s="277"/>
      <c r="F866" s="277"/>
      <c r="G866" s="278">
        <v>43100</v>
      </c>
      <c r="H866" s="277"/>
      <c r="I866" s="276"/>
      <c r="J866" s="276" t="s">
        <v>1670</v>
      </c>
      <c r="K866" s="279">
        <v>199352.36203700016</v>
      </c>
      <c r="L866" s="282" t="s">
        <v>1526</v>
      </c>
      <c r="M866" s="362" t="s">
        <v>876</v>
      </c>
      <c r="N866" s="265"/>
      <c r="O866" s="265"/>
      <c r="P866" s="371"/>
      <c r="Q866" s="371"/>
      <c r="R866" s="511"/>
      <c r="S866" s="565">
        <f t="shared" si="34"/>
        <v>0</v>
      </c>
      <c r="T866" s="566">
        <f t="shared" si="35"/>
        <v>0</v>
      </c>
    </row>
    <row r="867" spans="1:20" s="374" customFormat="1" ht="75">
      <c r="A867" s="232" t="s">
        <v>406</v>
      </c>
      <c r="B867" s="277"/>
      <c r="C867" s="276" t="s">
        <v>750</v>
      </c>
      <c r="D867" s="276" t="s">
        <v>1548</v>
      </c>
      <c r="E867" s="277"/>
      <c r="F867" s="277"/>
      <c r="G867" s="278">
        <v>43100</v>
      </c>
      <c r="H867" s="277"/>
      <c r="I867" s="276"/>
      <c r="J867" s="276" t="s">
        <v>1671</v>
      </c>
      <c r="K867" s="279">
        <v>-2559.3679999999417</v>
      </c>
      <c r="L867" s="282" t="s">
        <v>704</v>
      </c>
      <c r="M867" s="362"/>
      <c r="N867" s="265"/>
      <c r="O867" s="265">
        <v>0.22521851410409216</v>
      </c>
      <c r="P867" s="371"/>
      <c r="Q867" s="371"/>
      <c r="R867" s="511"/>
      <c r="S867" s="565">
        <f t="shared" si="34"/>
        <v>0</v>
      </c>
      <c r="T867" s="566">
        <f t="shared" si="35"/>
        <v>-576.41705800554905</v>
      </c>
    </row>
    <row r="868" spans="1:20" s="374" customFormat="1" ht="75">
      <c r="A868" s="232" t="s">
        <v>406</v>
      </c>
      <c r="B868" s="277"/>
      <c r="C868" s="276" t="s">
        <v>750</v>
      </c>
      <c r="D868" s="276" t="s">
        <v>1548</v>
      </c>
      <c r="E868" s="277"/>
      <c r="F868" s="277"/>
      <c r="G868" s="278">
        <v>43100</v>
      </c>
      <c r="H868" s="277"/>
      <c r="I868" s="276"/>
      <c r="J868" s="276" t="s">
        <v>1672</v>
      </c>
      <c r="K868" s="279">
        <v>55627.664221000006</v>
      </c>
      <c r="L868" s="282" t="s">
        <v>1528</v>
      </c>
      <c r="M868" s="362"/>
      <c r="N868" s="265"/>
      <c r="O868" s="265">
        <v>0.75</v>
      </c>
      <c r="P868" s="371"/>
      <c r="Q868" s="371"/>
      <c r="R868" s="511"/>
      <c r="S868" s="565">
        <f t="shared" si="34"/>
        <v>0</v>
      </c>
      <c r="T868" s="566">
        <f t="shared" si="35"/>
        <v>41720.748165750003</v>
      </c>
    </row>
    <row r="869" spans="1:20" s="374" customFormat="1" ht="75">
      <c r="A869" s="232" t="s">
        <v>406</v>
      </c>
      <c r="B869" s="277"/>
      <c r="C869" s="276" t="s">
        <v>750</v>
      </c>
      <c r="D869" s="276" t="s">
        <v>1548</v>
      </c>
      <c r="E869" s="277"/>
      <c r="F869" s="277"/>
      <c r="G869" s="278">
        <v>43100</v>
      </c>
      <c r="H869" s="277"/>
      <c r="I869" s="276"/>
      <c r="J869" s="276" t="s">
        <v>1673</v>
      </c>
      <c r="K869" s="279">
        <v>34161.779998000013</v>
      </c>
      <c r="L869" s="282" t="s">
        <v>1529</v>
      </c>
      <c r="M869" s="362"/>
      <c r="N869" s="265"/>
      <c r="O869" s="265">
        <v>0.22521851410409216</v>
      </c>
      <c r="P869" s="371"/>
      <c r="Q869" s="371"/>
      <c r="R869" s="511"/>
      <c r="S869" s="565">
        <f t="shared" si="34"/>
        <v>0</v>
      </c>
      <c r="T869" s="566">
        <f t="shared" si="35"/>
        <v>7693.8653303004594</v>
      </c>
    </row>
    <row r="870" spans="1:20" s="374" customFormat="1" ht="75">
      <c r="A870" s="232" t="s">
        <v>406</v>
      </c>
      <c r="B870" s="277"/>
      <c r="C870" s="276" t="s">
        <v>750</v>
      </c>
      <c r="D870" s="276" t="s">
        <v>1548</v>
      </c>
      <c r="E870" s="277"/>
      <c r="F870" s="277"/>
      <c r="G870" s="278">
        <v>43100</v>
      </c>
      <c r="H870" s="277"/>
      <c r="I870" s="276"/>
      <c r="J870" s="276" t="s">
        <v>1674</v>
      </c>
      <c r="K870" s="279">
        <v>2788.85</v>
      </c>
      <c r="L870" s="282" t="s">
        <v>1530</v>
      </c>
      <c r="M870" s="362"/>
      <c r="N870" s="265"/>
      <c r="O870" s="265">
        <v>0.22521851410409216</v>
      </c>
      <c r="P870" s="371"/>
      <c r="Q870" s="371"/>
      <c r="R870" s="511"/>
      <c r="S870" s="565">
        <f t="shared" si="34"/>
        <v>0</v>
      </c>
      <c r="T870" s="566">
        <f t="shared" si="35"/>
        <v>628.10065305919738</v>
      </c>
    </row>
    <row r="871" spans="1:20" s="374" customFormat="1" ht="75">
      <c r="A871" s="232" t="s">
        <v>406</v>
      </c>
      <c r="B871" s="277"/>
      <c r="C871" s="276" t="s">
        <v>750</v>
      </c>
      <c r="D871" s="276" t="s">
        <v>1548</v>
      </c>
      <c r="E871" s="277"/>
      <c r="F871" s="277"/>
      <c r="G871" s="278">
        <v>43100</v>
      </c>
      <c r="H871" s="277"/>
      <c r="I871" s="276"/>
      <c r="J871" s="276" t="s">
        <v>1675</v>
      </c>
      <c r="K871" s="279">
        <v>116924.94802799998</v>
      </c>
      <c r="L871" s="282" t="s">
        <v>1531</v>
      </c>
      <c r="M871" s="362"/>
      <c r="N871" s="265"/>
      <c r="O871" s="265">
        <v>0.22521851410409216</v>
      </c>
      <c r="P871" s="371"/>
      <c r="Q871" s="371"/>
      <c r="R871" s="511"/>
      <c r="S871" s="565">
        <f t="shared" si="34"/>
        <v>0</v>
      </c>
      <c r="T871" s="566">
        <f t="shared" si="35"/>
        <v>26333.663056564357</v>
      </c>
    </row>
    <row r="872" spans="1:20" s="374" customFormat="1" ht="75">
      <c r="A872" s="232" t="s">
        <v>406</v>
      </c>
      <c r="B872" s="277"/>
      <c r="C872" s="276" t="s">
        <v>750</v>
      </c>
      <c r="D872" s="276" t="s">
        <v>1548</v>
      </c>
      <c r="E872" s="277"/>
      <c r="F872" s="277"/>
      <c r="G872" s="278">
        <v>43100</v>
      </c>
      <c r="H872" s="277"/>
      <c r="I872" s="276"/>
      <c r="J872" s="276" t="s">
        <v>1676</v>
      </c>
      <c r="K872" s="279">
        <v>181668.14916200005</v>
      </c>
      <c r="L872" s="282" t="s">
        <v>1532</v>
      </c>
      <c r="M872" s="362"/>
      <c r="N872" s="265"/>
      <c r="O872" s="265">
        <v>0.22521851410409216</v>
      </c>
      <c r="P872" s="371"/>
      <c r="Q872" s="371"/>
      <c r="R872" s="511"/>
      <c r="S872" s="565">
        <f t="shared" si="34"/>
        <v>0</v>
      </c>
      <c r="T872" s="566">
        <f t="shared" si="35"/>
        <v>40915.030614306226</v>
      </c>
    </row>
    <row r="873" spans="1:20" s="374" customFormat="1" ht="75">
      <c r="A873" s="232" t="s">
        <v>406</v>
      </c>
      <c r="B873" s="277"/>
      <c r="C873" s="276" t="s">
        <v>750</v>
      </c>
      <c r="D873" s="276" t="s">
        <v>1548</v>
      </c>
      <c r="E873" s="277"/>
      <c r="F873" s="277"/>
      <c r="G873" s="278">
        <v>43100</v>
      </c>
      <c r="H873" s="277"/>
      <c r="I873" s="276"/>
      <c r="J873" s="276" t="s">
        <v>1677</v>
      </c>
      <c r="K873" s="279">
        <v>11237.343315000002</v>
      </c>
      <c r="L873" s="282" t="s">
        <v>1533</v>
      </c>
      <c r="M873" s="362" t="s">
        <v>876</v>
      </c>
      <c r="N873" s="265"/>
      <c r="O873" s="265"/>
      <c r="P873" s="371"/>
      <c r="Q873" s="371"/>
      <c r="R873" s="511"/>
      <c r="S873" s="565">
        <f t="shared" si="34"/>
        <v>0</v>
      </c>
      <c r="T873" s="566">
        <f t="shared" si="35"/>
        <v>0</v>
      </c>
    </row>
    <row r="874" spans="1:20" s="374" customFormat="1" ht="75">
      <c r="A874" s="232" t="s">
        <v>406</v>
      </c>
      <c r="B874" s="277"/>
      <c r="C874" s="276" t="s">
        <v>750</v>
      </c>
      <c r="D874" s="276" t="s">
        <v>1548</v>
      </c>
      <c r="E874" s="277"/>
      <c r="F874" s="277"/>
      <c r="G874" s="278">
        <v>43100</v>
      </c>
      <c r="H874" s="277"/>
      <c r="I874" s="276"/>
      <c r="J874" s="276" t="s">
        <v>1678</v>
      </c>
      <c r="K874" s="279">
        <v>12915.677</v>
      </c>
      <c r="L874" s="282" t="s">
        <v>1534</v>
      </c>
      <c r="M874" s="362" t="s">
        <v>876</v>
      </c>
      <c r="N874" s="265"/>
      <c r="O874" s="265"/>
      <c r="P874" s="371"/>
      <c r="Q874" s="371"/>
      <c r="R874" s="511"/>
      <c r="S874" s="565">
        <f t="shared" si="34"/>
        <v>0</v>
      </c>
      <c r="T874" s="566">
        <f t="shared" si="35"/>
        <v>0</v>
      </c>
    </row>
    <row r="875" spans="1:20" s="374" customFormat="1" ht="75">
      <c r="A875" s="232" t="s">
        <v>406</v>
      </c>
      <c r="B875" s="277"/>
      <c r="C875" s="276" t="s">
        <v>750</v>
      </c>
      <c r="D875" s="276" t="s">
        <v>1548</v>
      </c>
      <c r="E875" s="277"/>
      <c r="F875" s="277"/>
      <c r="G875" s="278">
        <v>43100</v>
      </c>
      <c r="H875" s="277"/>
      <c r="I875" s="276"/>
      <c r="J875" s="276" t="s">
        <v>1679</v>
      </c>
      <c r="K875" s="279">
        <v>328541.88031200028</v>
      </c>
      <c r="L875" s="282" t="s">
        <v>1535</v>
      </c>
      <c r="M875" s="362" t="s">
        <v>876</v>
      </c>
      <c r="N875" s="265"/>
      <c r="O875" s="265"/>
      <c r="P875" s="371"/>
      <c r="Q875" s="371"/>
      <c r="R875" s="511"/>
      <c r="S875" s="565">
        <f t="shared" si="34"/>
        <v>0</v>
      </c>
      <c r="T875" s="566">
        <f t="shared" si="35"/>
        <v>0</v>
      </c>
    </row>
    <row r="876" spans="1:20" s="374" customFormat="1" ht="75">
      <c r="A876" s="232" t="s">
        <v>406</v>
      </c>
      <c r="B876" s="277"/>
      <c r="C876" s="276" t="s">
        <v>750</v>
      </c>
      <c r="D876" s="276" t="s">
        <v>1548</v>
      </c>
      <c r="E876" s="277"/>
      <c r="F876" s="277"/>
      <c r="G876" s="278">
        <v>43100</v>
      </c>
      <c r="H876" s="277"/>
      <c r="I876" s="276"/>
      <c r="J876" s="276" t="s">
        <v>1680</v>
      </c>
      <c r="K876" s="279">
        <v>464235.98440599989</v>
      </c>
      <c r="L876" s="282" t="s">
        <v>1536</v>
      </c>
      <c r="M876" s="362" t="s">
        <v>876</v>
      </c>
      <c r="N876" s="265"/>
      <c r="O876" s="265"/>
      <c r="P876" s="371"/>
      <c r="Q876" s="371"/>
      <c r="R876" s="511"/>
      <c r="S876" s="565">
        <f t="shared" si="34"/>
        <v>0</v>
      </c>
      <c r="T876" s="566">
        <f t="shared" si="35"/>
        <v>0</v>
      </c>
    </row>
    <row r="877" spans="1:20" s="374" customFormat="1" ht="75">
      <c r="A877" s="232" t="s">
        <v>406</v>
      </c>
      <c r="B877" s="277"/>
      <c r="C877" s="276" t="s">
        <v>750</v>
      </c>
      <c r="D877" s="276" t="s">
        <v>1548</v>
      </c>
      <c r="E877" s="277"/>
      <c r="F877" s="277"/>
      <c r="G877" s="278">
        <v>43100</v>
      </c>
      <c r="H877" s="277"/>
      <c r="I877" s="276"/>
      <c r="J877" s="276" t="s">
        <v>1681</v>
      </c>
      <c r="K877" s="279">
        <v>355.5822000000195</v>
      </c>
      <c r="L877" s="282" t="s">
        <v>1537</v>
      </c>
      <c r="M877" s="362"/>
      <c r="N877" s="265"/>
      <c r="O877" s="265">
        <v>1</v>
      </c>
      <c r="P877" s="371"/>
      <c r="Q877" s="371"/>
      <c r="R877" s="511"/>
      <c r="S877" s="565">
        <f t="shared" si="34"/>
        <v>0</v>
      </c>
      <c r="T877" s="566">
        <f t="shared" si="35"/>
        <v>355.5822000000195</v>
      </c>
    </row>
    <row r="878" spans="1:20" s="374" customFormat="1" ht="75">
      <c r="A878" s="232" t="s">
        <v>406</v>
      </c>
      <c r="B878" s="277"/>
      <c r="C878" s="276" t="s">
        <v>750</v>
      </c>
      <c r="D878" s="276" t="s">
        <v>1548</v>
      </c>
      <c r="E878" s="277"/>
      <c r="F878" s="277"/>
      <c r="G878" s="278">
        <v>43100</v>
      </c>
      <c r="H878" s="277"/>
      <c r="I878" s="276"/>
      <c r="J878" s="276" t="s">
        <v>1682</v>
      </c>
      <c r="K878" s="279">
        <v>8845.06</v>
      </c>
      <c r="L878" s="282" t="s">
        <v>1538</v>
      </c>
      <c r="M878" s="362"/>
      <c r="N878" s="265">
        <v>0.11842105263157894</v>
      </c>
      <c r="O878" s="265">
        <v>0.43421052631578949</v>
      </c>
      <c r="P878" s="563"/>
      <c r="Q878" s="563"/>
      <c r="R878" s="564"/>
      <c r="S878" s="565">
        <f t="shared" si="34"/>
        <v>1047.4413157894735</v>
      </c>
      <c r="T878" s="566">
        <f t="shared" si="35"/>
        <v>3840.6181578947367</v>
      </c>
    </row>
    <row r="879" spans="1:20" s="374" customFormat="1" ht="75">
      <c r="A879" s="232" t="s">
        <v>406</v>
      </c>
      <c r="B879" s="277"/>
      <c r="C879" s="276" t="s">
        <v>750</v>
      </c>
      <c r="D879" s="276" t="s">
        <v>1548</v>
      </c>
      <c r="E879" s="277"/>
      <c r="F879" s="277"/>
      <c r="G879" s="278">
        <v>43100</v>
      </c>
      <c r="H879" s="277"/>
      <c r="I879" s="276"/>
      <c r="J879" s="276" t="s">
        <v>1683</v>
      </c>
      <c r="K879" s="279">
        <v>5218.7985709999994</v>
      </c>
      <c r="L879" s="282" t="s">
        <v>1539</v>
      </c>
      <c r="M879" s="362"/>
      <c r="N879" s="265">
        <v>0.11842105263157894</v>
      </c>
      <c r="O879" s="265">
        <v>0.43421052631578949</v>
      </c>
      <c r="P879" s="563"/>
      <c r="Q879" s="563"/>
      <c r="R879" s="564"/>
      <c r="S879" s="565">
        <f t="shared" si="34"/>
        <v>618.01562024999987</v>
      </c>
      <c r="T879" s="566">
        <f t="shared" si="35"/>
        <v>2266.0572742499999</v>
      </c>
    </row>
    <row r="880" spans="1:20" s="374" customFormat="1" ht="75">
      <c r="A880" s="232" t="s">
        <v>406</v>
      </c>
      <c r="B880" s="277"/>
      <c r="C880" s="276" t="s">
        <v>750</v>
      </c>
      <c r="D880" s="276" t="s">
        <v>1548</v>
      </c>
      <c r="E880" s="277"/>
      <c r="F880" s="277"/>
      <c r="G880" s="278">
        <v>43100</v>
      </c>
      <c r="H880" s="277"/>
      <c r="I880" s="276"/>
      <c r="J880" s="276" t="s">
        <v>1684</v>
      </c>
      <c r="K880" s="279">
        <v>5972.5716819999989</v>
      </c>
      <c r="L880" s="282" t="s">
        <v>1540</v>
      </c>
      <c r="M880" s="362" t="s">
        <v>876</v>
      </c>
      <c r="N880" s="265"/>
      <c r="O880" s="265"/>
      <c r="P880" s="371"/>
      <c r="Q880" s="371"/>
      <c r="R880" s="511"/>
      <c r="S880" s="565">
        <f t="shared" si="34"/>
        <v>0</v>
      </c>
      <c r="T880" s="566">
        <f t="shared" si="35"/>
        <v>0</v>
      </c>
    </row>
    <row r="881" spans="1:20" s="374" customFormat="1" ht="75">
      <c r="A881" s="232" t="s">
        <v>406</v>
      </c>
      <c r="B881" s="277"/>
      <c r="C881" s="276" t="s">
        <v>750</v>
      </c>
      <c r="D881" s="276" t="s">
        <v>1548</v>
      </c>
      <c r="E881" s="277"/>
      <c r="F881" s="277"/>
      <c r="G881" s="278">
        <v>43100</v>
      </c>
      <c r="H881" s="277"/>
      <c r="I881" s="276"/>
      <c r="J881" s="276" t="s">
        <v>1685</v>
      </c>
      <c r="K881" s="279">
        <v>64165.359935000008</v>
      </c>
      <c r="L881" s="282" t="s">
        <v>1541</v>
      </c>
      <c r="M881" s="362"/>
      <c r="N881" s="265"/>
      <c r="O881" s="265">
        <v>0.22521851410409216</v>
      </c>
      <c r="P881" s="371"/>
      <c r="Q881" s="371"/>
      <c r="R881" s="511"/>
      <c r="S881" s="565">
        <f t="shared" si="34"/>
        <v>0</v>
      </c>
      <c r="T881" s="566">
        <f t="shared" si="35"/>
        <v>14451.227021514949</v>
      </c>
    </row>
    <row r="882" spans="1:20" s="374" customFormat="1" ht="75">
      <c r="A882" s="232" t="s">
        <v>406</v>
      </c>
      <c r="B882" s="277"/>
      <c r="C882" s="276" t="s">
        <v>750</v>
      </c>
      <c r="D882" s="276" t="s">
        <v>1548</v>
      </c>
      <c r="E882" s="277"/>
      <c r="F882" s="277"/>
      <c r="G882" s="278">
        <v>43100</v>
      </c>
      <c r="H882" s="277"/>
      <c r="I882" s="276"/>
      <c r="J882" s="276" t="s">
        <v>1686</v>
      </c>
      <c r="K882" s="279">
        <v>6800</v>
      </c>
      <c r="L882" s="282" t="s">
        <v>1542</v>
      </c>
      <c r="M882" s="362" t="s">
        <v>876</v>
      </c>
      <c r="N882" s="265"/>
      <c r="O882" s="265"/>
      <c r="P882" s="371"/>
      <c r="Q882" s="371"/>
      <c r="R882" s="511"/>
      <c r="S882" s="565">
        <f t="shared" si="34"/>
        <v>0</v>
      </c>
      <c r="T882" s="566">
        <f t="shared" si="35"/>
        <v>0</v>
      </c>
    </row>
    <row r="883" spans="1:20" s="374" customFormat="1" ht="75">
      <c r="A883" s="232" t="s">
        <v>406</v>
      </c>
      <c r="B883" s="277"/>
      <c r="C883" s="276" t="s">
        <v>750</v>
      </c>
      <c r="D883" s="276" t="s">
        <v>1548</v>
      </c>
      <c r="E883" s="277"/>
      <c r="F883" s="277"/>
      <c r="G883" s="278">
        <v>43100</v>
      </c>
      <c r="H883" s="277"/>
      <c r="I883" s="276"/>
      <c r="J883" s="276" t="s">
        <v>1687</v>
      </c>
      <c r="K883" s="279">
        <v>13722.420000000004</v>
      </c>
      <c r="L883" s="282" t="s">
        <v>1543</v>
      </c>
      <c r="M883" s="362"/>
      <c r="N883" s="265"/>
      <c r="O883" s="265">
        <v>0.22521851410409216</v>
      </c>
      <c r="P883" s="371"/>
      <c r="Q883" s="371"/>
      <c r="R883" s="511"/>
      <c r="S883" s="565">
        <f t="shared" si="34"/>
        <v>0</v>
      </c>
      <c r="T883" s="566">
        <f t="shared" si="35"/>
        <v>3090.5430423122771</v>
      </c>
    </row>
    <row r="884" spans="1:20" s="374" customFormat="1" ht="75">
      <c r="A884" s="232" t="s">
        <v>406</v>
      </c>
      <c r="B884" s="277"/>
      <c r="C884" s="276" t="s">
        <v>750</v>
      </c>
      <c r="D884" s="276" t="s">
        <v>1548</v>
      </c>
      <c r="E884" s="277"/>
      <c r="F884" s="277"/>
      <c r="G884" s="278">
        <v>43100</v>
      </c>
      <c r="H884" s="277"/>
      <c r="I884" s="276"/>
      <c r="J884" s="276" t="s">
        <v>1688</v>
      </c>
      <c r="K884" s="279">
        <v>2307.19</v>
      </c>
      <c r="L884" s="282" t="s">
        <v>1544</v>
      </c>
      <c r="M884" s="362"/>
      <c r="N884" s="265"/>
      <c r="O884" s="265">
        <v>0.66700000000000004</v>
      </c>
      <c r="P884" s="371"/>
      <c r="Q884" s="371"/>
      <c r="R884" s="511"/>
      <c r="S884" s="565">
        <f t="shared" si="34"/>
        <v>0</v>
      </c>
      <c r="T884" s="566">
        <f t="shared" si="35"/>
        <v>1538.8957300000002</v>
      </c>
    </row>
    <row r="885" spans="1:20" s="374" customFormat="1" ht="75">
      <c r="A885" s="232" t="s">
        <v>406</v>
      </c>
      <c r="B885" s="277"/>
      <c r="C885" s="276" t="s">
        <v>750</v>
      </c>
      <c r="D885" s="276" t="s">
        <v>1548</v>
      </c>
      <c r="E885" s="277"/>
      <c r="F885" s="277"/>
      <c r="G885" s="278">
        <v>43100</v>
      </c>
      <c r="H885" s="277"/>
      <c r="I885" s="276"/>
      <c r="J885" s="276" t="s">
        <v>1688</v>
      </c>
      <c r="K885" s="279">
        <v>8019.2079560000002</v>
      </c>
      <c r="L885" s="282" t="s">
        <v>1544</v>
      </c>
      <c r="M885" s="362"/>
      <c r="N885" s="265"/>
      <c r="O885" s="265">
        <v>0.66700000000000004</v>
      </c>
      <c r="P885" s="371"/>
      <c r="Q885" s="371"/>
      <c r="R885" s="511"/>
      <c r="S885" s="565">
        <f t="shared" si="34"/>
        <v>0</v>
      </c>
      <c r="T885" s="566">
        <f t="shared" si="35"/>
        <v>5348.8117066520008</v>
      </c>
    </row>
    <row r="886" spans="1:20" s="374" customFormat="1" ht="75">
      <c r="A886" s="232" t="s">
        <v>406</v>
      </c>
      <c r="B886" s="277"/>
      <c r="C886" s="276" t="s">
        <v>750</v>
      </c>
      <c r="D886" s="276" t="s">
        <v>1548</v>
      </c>
      <c r="E886" s="277"/>
      <c r="F886" s="277"/>
      <c r="G886" s="278">
        <v>43100</v>
      </c>
      <c r="H886" s="277"/>
      <c r="I886" s="276"/>
      <c r="J886" s="276" t="s">
        <v>1689</v>
      </c>
      <c r="K886" s="279">
        <v>1306.99</v>
      </c>
      <c r="L886" s="282" t="s">
        <v>1545</v>
      </c>
      <c r="M886" s="362"/>
      <c r="N886" s="265"/>
      <c r="O886" s="265">
        <v>0.22521851410409216</v>
      </c>
      <c r="P886" s="371"/>
      <c r="Q886" s="371"/>
      <c r="R886" s="511"/>
      <c r="S886" s="565">
        <f t="shared" si="34"/>
        <v>0</v>
      </c>
      <c r="T886" s="566">
        <f t="shared" si="35"/>
        <v>294.35834574890742</v>
      </c>
    </row>
    <row r="887" spans="1:20" s="374" customFormat="1" ht="75">
      <c r="A887" s="232" t="s">
        <v>406</v>
      </c>
      <c r="B887" s="277"/>
      <c r="C887" s="276" t="s">
        <v>750</v>
      </c>
      <c r="D887" s="276" t="s">
        <v>1548</v>
      </c>
      <c r="E887" s="277"/>
      <c r="F887" s="277"/>
      <c r="G887" s="278">
        <v>43100</v>
      </c>
      <c r="H887" s="277"/>
      <c r="I887" s="276"/>
      <c r="J887" s="276" t="s">
        <v>1690</v>
      </c>
      <c r="K887" s="279">
        <v>4902.7654760000005</v>
      </c>
      <c r="L887" s="282" t="s">
        <v>1546</v>
      </c>
      <c r="M887" s="362"/>
      <c r="N887" s="265"/>
      <c r="O887" s="265">
        <v>0.22521851410409216</v>
      </c>
      <c r="P887" s="371"/>
      <c r="Q887" s="371"/>
      <c r="R887" s="511"/>
      <c r="S887" s="565">
        <f t="shared" si="34"/>
        <v>0</v>
      </c>
      <c r="T887" s="566">
        <f t="shared" si="35"/>
        <v>1104.1935555055622</v>
      </c>
    </row>
    <row r="888" spans="1:20" s="374" customFormat="1" ht="75">
      <c r="A888" s="232" t="s">
        <v>406</v>
      </c>
      <c r="B888" s="277"/>
      <c r="C888" s="276" t="s">
        <v>750</v>
      </c>
      <c r="D888" s="276" t="s">
        <v>1548</v>
      </c>
      <c r="E888" s="277"/>
      <c r="F888" s="277"/>
      <c r="G888" s="278">
        <v>43100</v>
      </c>
      <c r="H888" s="277"/>
      <c r="I888" s="276"/>
      <c r="J888" s="276" t="s">
        <v>1691</v>
      </c>
      <c r="K888" s="279">
        <v>250.06</v>
      </c>
      <c r="L888" s="282" t="s">
        <v>1547</v>
      </c>
      <c r="M888" s="362"/>
      <c r="N888" s="265"/>
      <c r="O888" s="265">
        <v>0.22521851410409216</v>
      </c>
      <c r="P888" s="371"/>
      <c r="Q888" s="371"/>
      <c r="R888" s="511"/>
      <c r="S888" s="565">
        <f t="shared" si="34"/>
        <v>0</v>
      </c>
      <c r="T888" s="566">
        <f t="shared" si="35"/>
        <v>56.318141636869285</v>
      </c>
    </row>
    <row r="889" spans="1:20" s="374" customFormat="1" ht="15.75">
      <c r="A889" s="276"/>
      <c r="B889" s="277"/>
      <c r="C889" s="276"/>
      <c r="D889" s="276"/>
      <c r="E889" s="277"/>
      <c r="F889" s="277"/>
      <c r="G889" s="278"/>
      <c r="H889" s="277"/>
      <c r="I889" s="276"/>
      <c r="J889" s="276"/>
      <c r="K889" s="279"/>
      <c r="L889" s="282"/>
      <c r="M889" s="362"/>
      <c r="N889" s="265"/>
      <c r="O889" s="265"/>
      <c r="P889" s="371"/>
      <c r="Q889" s="371"/>
      <c r="R889" s="371"/>
      <c r="S889" s="371"/>
      <c r="T889" s="372"/>
    </row>
    <row r="890" spans="1:20" s="374" customFormat="1" ht="16.5" thickBot="1">
      <c r="A890" s="257"/>
      <c r="B890" s="281"/>
      <c r="C890" s="257"/>
      <c r="D890" s="257"/>
      <c r="E890" s="281"/>
      <c r="F890" s="281"/>
      <c r="G890" s="259"/>
      <c r="H890" s="272"/>
      <c r="I890" s="257"/>
      <c r="J890" s="257"/>
      <c r="K890" s="274"/>
      <c r="L890" s="283"/>
      <c r="M890" s="369"/>
      <c r="N890" s="273"/>
      <c r="O890" s="273"/>
      <c r="P890" s="273"/>
      <c r="Q890" s="273"/>
      <c r="R890" s="337"/>
      <c r="S890" s="370"/>
      <c r="T890" s="370"/>
    </row>
    <row r="891" spans="1:20" s="374" customFormat="1" ht="15.75">
      <c r="A891" s="284"/>
      <c r="B891" s="375"/>
      <c r="C891" s="284"/>
      <c r="D891" s="284"/>
      <c r="E891" s="262"/>
      <c r="F891" s="262"/>
      <c r="G891" s="285"/>
      <c r="H891" s="235"/>
      <c r="I891" s="284"/>
      <c r="J891" s="284"/>
      <c r="K891" s="286"/>
      <c r="L891" s="287"/>
      <c r="M891" s="376"/>
      <c r="N891" s="377"/>
      <c r="O891" s="377"/>
      <c r="P891" s="378"/>
      <c r="Q891" s="378"/>
      <c r="R891" s="379"/>
      <c r="S891" s="380"/>
      <c r="T891" s="380"/>
    </row>
    <row r="892" spans="1:20" s="374" customFormat="1" ht="15.75">
      <c r="A892" s="284"/>
      <c r="B892" s="375"/>
      <c r="C892" s="284"/>
      <c r="D892" s="284"/>
      <c r="E892" s="262"/>
      <c r="F892" s="262"/>
      <c r="G892" s="285"/>
      <c r="H892" s="235"/>
      <c r="I892" s="284"/>
      <c r="J892" s="284"/>
      <c r="K892" s="286"/>
      <c r="L892" s="287"/>
      <c r="M892" s="376"/>
      <c r="N892" s="377"/>
      <c r="O892" s="377"/>
      <c r="P892" s="378"/>
      <c r="Q892" s="378"/>
      <c r="R892" s="379"/>
      <c r="S892" s="380"/>
      <c r="T892" s="380"/>
    </row>
    <row r="893" spans="1:20">
      <c r="T893" s="295"/>
    </row>
    <row r="894" spans="1:20" s="364" customFormat="1" ht="15.75">
      <c r="A894" s="288"/>
      <c r="B894" s="288"/>
      <c r="C894" s="288"/>
      <c r="D894" s="288"/>
      <c r="E894" s="288"/>
      <c r="F894" s="288"/>
      <c r="G894" s="288"/>
      <c r="H894" s="288"/>
      <c r="I894" s="289"/>
      <c r="J894" s="288"/>
      <c r="K894" s="290"/>
      <c r="L894" s="291"/>
      <c r="M894" s="382"/>
      <c r="N894" s="382"/>
      <c r="O894" s="382"/>
      <c r="P894" s="292"/>
      <c r="Q894" s="292"/>
      <c r="R894" s="383" t="s">
        <v>1339</v>
      </c>
      <c r="S894" s="384"/>
      <c r="T894" s="385">
        <f>SUM(T5:T890)</f>
        <v>19466819.737446997</v>
      </c>
    </row>
    <row r="895" spans="1:20" s="225" customFormat="1" ht="45.75" customHeight="1" thickBot="1">
      <c r="A895" s="226"/>
      <c r="B895" s="227"/>
      <c r="C895" s="227"/>
      <c r="D895" s="227"/>
      <c r="E895" s="386"/>
      <c r="F895" s="386"/>
      <c r="G895" s="227"/>
      <c r="H895" s="227"/>
      <c r="I895" s="227"/>
      <c r="J895" s="227"/>
      <c r="K895" s="227"/>
      <c r="L895" s="387"/>
      <c r="M895" s="388"/>
      <c r="N895" s="388"/>
      <c r="O895" s="389"/>
      <c r="P895" s="228"/>
      <c r="Q895" s="228"/>
      <c r="R895" s="711" t="s">
        <v>1340</v>
      </c>
      <c r="S895" s="711"/>
      <c r="T895" s="390">
        <f>0.7*T894</f>
        <v>13626773.816212898</v>
      </c>
    </row>
    <row r="896" spans="1:20" ht="15.75" thickTop="1">
      <c r="T896" s="295"/>
    </row>
    <row r="897" spans="11:20" ht="15.75">
      <c r="K897" s="229" t="s">
        <v>1341</v>
      </c>
      <c r="L897" s="391"/>
      <c r="M897" s="392"/>
      <c r="N897" s="392"/>
      <c r="O897" s="392"/>
      <c r="P897" s="391"/>
      <c r="Q897" s="391"/>
      <c r="R897" s="393"/>
      <c r="S897" s="393"/>
      <c r="T897" s="295"/>
    </row>
    <row r="898" spans="11:20" ht="15.75">
      <c r="K898" s="229" t="s">
        <v>1342</v>
      </c>
      <c r="L898" s="391"/>
      <c r="M898" s="392"/>
      <c r="N898" s="392"/>
      <c r="O898" s="392"/>
    </row>
    <row r="903" spans="11:20">
      <c r="S903" s="295"/>
    </row>
  </sheetData>
  <mergeCells count="3">
    <mergeCell ref="M3:O3"/>
    <mergeCell ref="S3:T3"/>
    <mergeCell ref="R895:S895"/>
  </mergeCells>
  <pageMargins left="0.7" right="0.7" top="0.75" bottom="0.75" header="0.3" footer="0.3"/>
  <pageSetup scale="40" fitToHeight="50" orientation="portrait" horizontalDpi="4294967295" verticalDpi="4294967295" r:id="rId1"/>
  <headerFooter>
    <oddHeader>&amp;R&amp;A</oddHeader>
    <oddFooter>&amp;C&amp;P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1"/>
  <sheetViews>
    <sheetView view="pageLayout" zoomScaleNormal="100" workbookViewId="0">
      <selection activeCell="C20" sqref="C20"/>
    </sheetView>
  </sheetViews>
  <sheetFormatPr defaultColWidth="9.21875" defaultRowHeight="15"/>
  <cols>
    <col min="1" max="1" width="19.88671875" style="647" customWidth="1"/>
    <col min="2" max="2" width="15.109375" style="647" bestFit="1" customWidth="1"/>
    <col min="3" max="3" width="13" style="647" bestFit="1" customWidth="1"/>
    <col min="4" max="16384" width="9.21875" style="647"/>
  </cols>
  <sheetData>
    <row r="1" spans="1:3">
      <c r="A1" s="712" t="s">
        <v>3458</v>
      </c>
      <c r="B1" s="712"/>
      <c r="C1" s="712"/>
    </row>
    <row r="2" spans="1:3">
      <c r="A2" s="712" t="s">
        <v>3457</v>
      </c>
      <c r="B2" s="712"/>
      <c r="C2" s="712"/>
    </row>
    <row r="3" spans="1:3">
      <c r="A3" s="712" t="s">
        <v>3459</v>
      </c>
      <c r="B3" s="712"/>
      <c r="C3" s="712"/>
    </row>
    <row r="6" spans="1:3" ht="15.75">
      <c r="A6" s="657" t="s">
        <v>3456</v>
      </c>
      <c r="B6" s="657" t="s">
        <v>3455</v>
      </c>
      <c r="C6" s="657" t="s">
        <v>3454</v>
      </c>
    </row>
    <row r="7" spans="1:3" ht="15.75">
      <c r="A7" s="656" t="s">
        <v>1634</v>
      </c>
      <c r="B7" s="650">
        <v>274593</v>
      </c>
      <c r="C7" s="654">
        <v>551622.050465376</v>
      </c>
    </row>
    <row r="8" spans="1:3" ht="15.75">
      <c r="A8" s="656" t="s">
        <v>1635</v>
      </c>
      <c r="B8" s="650">
        <v>237758</v>
      </c>
      <c r="C8" s="654">
        <v>455590.04473433841</v>
      </c>
    </row>
    <row r="9" spans="1:3" ht="15.75">
      <c r="A9" s="656" t="s">
        <v>1636</v>
      </c>
      <c r="B9" s="650">
        <v>233760</v>
      </c>
      <c r="C9" s="654">
        <v>517205.36735726893</v>
      </c>
    </row>
    <row r="10" spans="1:3" ht="15.75">
      <c r="A10" s="656" t="s">
        <v>1637</v>
      </c>
      <c r="B10" s="650">
        <v>179551</v>
      </c>
      <c r="C10" s="654">
        <v>446186.05064847006</v>
      </c>
    </row>
    <row r="11" spans="1:3" ht="15.75">
      <c r="A11" s="656" t="s">
        <v>348</v>
      </c>
      <c r="B11" s="650">
        <v>211709</v>
      </c>
      <c r="C11" s="654">
        <v>564833.594277111</v>
      </c>
    </row>
    <row r="12" spans="1:3" ht="15.75">
      <c r="A12" s="656" t="s">
        <v>1638</v>
      </c>
      <c r="B12" s="650">
        <v>287813</v>
      </c>
      <c r="C12" s="654">
        <v>673896.11548442394</v>
      </c>
    </row>
    <row r="13" spans="1:3" ht="15.75">
      <c r="A13" s="656" t="s">
        <v>3453</v>
      </c>
      <c r="B13" s="650">
        <v>313627</v>
      </c>
      <c r="C13" s="654">
        <v>738560.23734742799</v>
      </c>
    </row>
    <row r="14" spans="1:3" ht="15.75">
      <c r="A14" s="656" t="s">
        <v>1640</v>
      </c>
      <c r="B14" s="650">
        <v>291399</v>
      </c>
      <c r="C14" s="654">
        <v>650058.17229076813</v>
      </c>
    </row>
    <row r="15" spans="1:3" ht="15.75">
      <c r="A15" s="656" t="s">
        <v>1641</v>
      </c>
      <c r="B15" s="650">
        <v>296382</v>
      </c>
      <c r="C15" s="654">
        <v>664296.94144550606</v>
      </c>
    </row>
    <row r="16" spans="1:3" ht="15.75">
      <c r="A16" s="656" t="s">
        <v>1642</v>
      </c>
      <c r="B16" s="650">
        <v>236736</v>
      </c>
      <c r="C16" s="654">
        <v>529111.958235436</v>
      </c>
    </row>
    <row r="17" spans="1:3" ht="15.75">
      <c r="A17" s="656" t="s">
        <v>1643</v>
      </c>
      <c r="B17" s="650">
        <v>243453</v>
      </c>
      <c r="C17" s="654">
        <v>467028.85065656702</v>
      </c>
    </row>
    <row r="18" spans="1:3" ht="15.75">
      <c r="A18" s="656" t="s">
        <v>1644</v>
      </c>
      <c r="B18" s="655">
        <v>290429</v>
      </c>
      <c r="C18" s="654">
        <v>565747.68242760492</v>
      </c>
    </row>
    <row r="19" spans="1:3" ht="15.75">
      <c r="A19" s="653"/>
      <c r="B19" s="648"/>
      <c r="C19" s="652"/>
    </row>
    <row r="20" spans="1:3" ht="15.75">
      <c r="A20" s="651" t="s">
        <v>8</v>
      </c>
      <c r="B20" s="650">
        <f>SUM(B7:B19)</f>
        <v>3097210</v>
      </c>
      <c r="C20" s="649">
        <f>SUM(C7:C19)</f>
        <v>6824137.0653702989</v>
      </c>
    </row>
    <row r="21" spans="1:3">
      <c r="A21" s="648"/>
      <c r="B21" s="648"/>
      <c r="C21" s="648"/>
    </row>
  </sheetData>
  <mergeCells count="3">
    <mergeCell ref="A1:C1"/>
    <mergeCell ref="A2:C2"/>
    <mergeCell ref="A3:C3"/>
  </mergeCells>
  <pageMargins left="0.7" right="0.7" top="0.75" bottom="0.75" header="0.3" footer="0.3"/>
  <pageSetup orientation="portrait" horizontalDpi="4294967295" verticalDpi="4294967295" r:id="rId1"/>
  <headerFooter>
    <oddHeader>&amp;R&amp;A</oddHeader>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43"/>
  <sheetViews>
    <sheetView view="pageBreakPreview" zoomScale="60" zoomScaleNormal="100" workbookViewId="0">
      <selection activeCell="N29" sqref="N29"/>
    </sheetView>
  </sheetViews>
  <sheetFormatPr defaultColWidth="8.88671875" defaultRowHeight="15.75"/>
  <cols>
    <col min="1" max="1" width="4.21875" style="56" customWidth="1"/>
    <col min="2" max="2" width="30.109375" style="56" customWidth="1"/>
    <col min="3" max="3" width="39" style="56" customWidth="1"/>
    <col min="4" max="4" width="12.77734375" style="56" customWidth="1"/>
    <col min="5" max="5" width="5.77734375" style="56" customWidth="1"/>
    <col min="6" max="6" width="4.21875" style="56" customWidth="1"/>
    <col min="7" max="7" width="10" style="56" customWidth="1"/>
    <col min="8" max="8" width="3.44140625" style="56" customWidth="1"/>
    <col min="9" max="9" width="12.77734375" style="56" customWidth="1"/>
    <col min="10" max="10" width="1.77734375" style="56" customWidth="1"/>
    <col min="11" max="11" width="8" style="56" customWidth="1"/>
    <col min="12" max="12" width="8.88671875" style="56"/>
    <col min="13" max="13" width="54.6640625" style="56" customWidth="1"/>
    <col min="14" max="14" width="17.88671875" style="56" bestFit="1" customWidth="1"/>
    <col min="15" max="15" width="8.88671875" style="56"/>
    <col min="16" max="16" width="14.77734375" style="56" customWidth="1"/>
    <col min="17" max="17" width="8.88671875" style="56"/>
    <col min="18" max="18" width="13.33203125" style="56" customWidth="1"/>
    <col min="19" max="16384" width="8.88671875" style="56"/>
  </cols>
  <sheetData>
    <row r="1" spans="1:13">
      <c r="K1" s="57" t="s">
        <v>303</v>
      </c>
      <c r="M1" s="58" t="s">
        <v>325</v>
      </c>
    </row>
    <row r="2" spans="1:13">
      <c r="B2" s="59"/>
      <c r="C2" s="59"/>
      <c r="D2" s="60"/>
      <c r="E2" s="59"/>
      <c r="F2" s="59"/>
      <c r="G2" s="59"/>
      <c r="H2" s="508"/>
      <c r="I2" s="508"/>
      <c r="J2" s="694" t="s">
        <v>177</v>
      </c>
      <c r="K2" s="694"/>
      <c r="M2" s="160"/>
    </row>
    <row r="3" spans="1:13">
      <c r="B3" s="59"/>
      <c r="C3" s="59"/>
      <c r="D3" s="60"/>
      <c r="E3" s="59"/>
      <c r="F3" s="59"/>
      <c r="G3" s="59"/>
      <c r="H3" s="508"/>
      <c r="I3" s="508"/>
      <c r="J3" s="508"/>
      <c r="K3" s="508"/>
    </row>
    <row r="4" spans="1:13">
      <c r="B4" s="59" t="s">
        <v>0</v>
      </c>
      <c r="C4" s="59"/>
      <c r="D4" s="60" t="s">
        <v>1</v>
      </c>
      <c r="E4" s="59"/>
      <c r="F4" s="59"/>
      <c r="G4" s="59"/>
      <c r="H4" s="1"/>
      <c r="I4" s="45"/>
      <c r="J4" s="1"/>
      <c r="K4" s="7" t="s">
        <v>332</v>
      </c>
    </row>
    <row r="5" spans="1:13">
      <c r="B5" s="59"/>
      <c r="C5" s="61" t="s">
        <v>2</v>
      </c>
      <c r="D5" s="61" t="s">
        <v>304</v>
      </c>
      <c r="E5" s="61"/>
      <c r="F5" s="61"/>
      <c r="G5" s="61"/>
      <c r="H5" s="508"/>
      <c r="I5" s="508"/>
      <c r="J5" s="508"/>
      <c r="K5" s="508"/>
    </row>
    <row r="6" spans="1:13">
      <c r="B6" s="508"/>
      <c r="C6" s="508"/>
      <c r="D6" s="508"/>
      <c r="E6" s="508"/>
      <c r="F6" s="508"/>
      <c r="G6" s="508"/>
      <c r="H6" s="508"/>
      <c r="I6" s="508"/>
      <c r="J6" s="508"/>
      <c r="K6" s="508"/>
    </row>
    <row r="7" spans="1:13">
      <c r="A7" s="506"/>
      <c r="B7" s="508"/>
      <c r="C7" s="508"/>
      <c r="D7" s="62" t="s">
        <v>300</v>
      </c>
      <c r="E7" s="508"/>
      <c r="F7" s="508"/>
      <c r="G7" s="508"/>
      <c r="H7" s="508"/>
      <c r="I7" s="508"/>
      <c r="J7" s="508"/>
      <c r="K7" s="508"/>
    </row>
    <row r="8" spans="1:13">
      <c r="A8" s="506"/>
      <c r="B8" s="508"/>
      <c r="C8" s="508"/>
      <c r="D8" s="63"/>
      <c r="E8" s="508"/>
      <c r="F8" s="508"/>
      <c r="G8" s="508"/>
      <c r="H8" s="508"/>
      <c r="I8" s="508"/>
      <c r="J8" s="508"/>
      <c r="K8" s="508"/>
    </row>
    <row r="9" spans="1:13">
      <c r="A9" s="506" t="s">
        <v>3</v>
      </c>
      <c r="B9" s="508"/>
      <c r="C9" s="508"/>
      <c r="D9" s="63"/>
      <c r="E9" s="508"/>
      <c r="F9" s="508"/>
      <c r="G9" s="508"/>
      <c r="H9" s="508"/>
      <c r="I9" s="506" t="s">
        <v>4</v>
      </c>
      <c r="J9" s="508"/>
      <c r="K9" s="508"/>
    </row>
    <row r="10" spans="1:13" ht="16.5" thickBot="1">
      <c r="A10" s="64" t="s">
        <v>5</v>
      </c>
      <c r="B10" s="508"/>
      <c r="C10" s="508"/>
      <c r="D10" s="508"/>
      <c r="E10" s="508"/>
      <c r="F10" s="508"/>
      <c r="G10" s="508"/>
      <c r="H10" s="508"/>
      <c r="I10" s="64" t="s">
        <v>6</v>
      </c>
      <c r="J10" s="508"/>
      <c r="K10" s="508"/>
    </row>
    <row r="11" spans="1:13">
      <c r="A11" s="506">
        <v>1</v>
      </c>
      <c r="B11" s="508" t="s">
        <v>238</v>
      </c>
      <c r="C11" s="508"/>
      <c r="D11" s="65"/>
      <c r="E11" s="508"/>
      <c r="F11" s="508"/>
      <c r="G11" s="508"/>
      <c r="H11" s="508"/>
      <c r="I11" s="15">
        <f>+I202</f>
        <v>3721809.0647529727</v>
      </c>
      <c r="J11" s="508"/>
      <c r="K11" s="508"/>
    </row>
    <row r="12" spans="1:13">
      <c r="A12" s="506"/>
      <c r="B12" s="508"/>
      <c r="C12" s="508"/>
      <c r="D12" s="508"/>
      <c r="E12" s="508"/>
      <c r="F12" s="508"/>
      <c r="G12" s="508"/>
      <c r="H12" s="508"/>
      <c r="I12" s="65"/>
      <c r="J12" s="508"/>
      <c r="K12" s="508"/>
    </row>
    <row r="13" spans="1:13" ht="16.5" thickBot="1">
      <c r="A13" s="506" t="s">
        <v>2</v>
      </c>
      <c r="B13" s="59" t="s">
        <v>7</v>
      </c>
      <c r="C13" s="61" t="s">
        <v>167</v>
      </c>
      <c r="D13" s="64" t="s">
        <v>8</v>
      </c>
      <c r="E13" s="61"/>
      <c r="F13" s="66" t="s">
        <v>9</v>
      </c>
      <c r="G13" s="66"/>
      <c r="H13" s="508"/>
      <c r="I13" s="65"/>
      <c r="J13" s="508"/>
      <c r="K13" s="508"/>
    </row>
    <row r="14" spans="1:13">
      <c r="A14" s="506">
        <v>2</v>
      </c>
      <c r="B14" s="59" t="s">
        <v>10</v>
      </c>
      <c r="C14" s="61" t="s">
        <v>165</v>
      </c>
      <c r="D14" s="4">
        <f>I262</f>
        <v>903</v>
      </c>
      <c r="E14" s="61"/>
      <c r="F14" s="61" t="s">
        <v>11</v>
      </c>
      <c r="G14" s="16">
        <f>I228</f>
        <v>0.24553152446502427</v>
      </c>
      <c r="H14" s="61"/>
      <c r="I14" s="4">
        <f>+G14*D14</f>
        <v>221.71496659191692</v>
      </c>
      <c r="J14" s="508"/>
      <c r="K14" s="508"/>
    </row>
    <row r="15" spans="1:13">
      <c r="A15" s="506">
        <v>3</v>
      </c>
      <c r="B15" s="59" t="s">
        <v>12</v>
      </c>
      <c r="C15" s="61" t="s">
        <v>159</v>
      </c>
      <c r="D15" s="4">
        <f>I269</f>
        <v>225890.95191432958</v>
      </c>
      <c r="E15" s="61"/>
      <c r="F15" s="4" t="str">
        <f>+F14</f>
        <v>TP</v>
      </c>
      <c r="G15" s="16">
        <f>+G14</f>
        <v>0.24553152446502427</v>
      </c>
      <c r="H15" s="61"/>
      <c r="I15" s="4">
        <f>+G15*D15</f>
        <v>55463.349786380837</v>
      </c>
      <c r="J15" s="508"/>
      <c r="K15" s="508"/>
    </row>
    <row r="16" spans="1:13">
      <c r="A16" s="506">
        <v>4</v>
      </c>
      <c r="B16" s="59" t="s">
        <v>13</v>
      </c>
      <c r="C16" s="61"/>
      <c r="D16" s="46">
        <v>0</v>
      </c>
      <c r="E16" s="61"/>
      <c r="F16" s="61" t="s">
        <v>11</v>
      </c>
      <c r="G16" s="16">
        <f>+G14</f>
        <v>0.24553152446502427</v>
      </c>
      <c r="H16" s="61"/>
      <c r="I16" s="4">
        <f>+G16*D16</f>
        <v>0</v>
      </c>
      <c r="J16" s="508"/>
      <c r="K16" s="508"/>
    </row>
    <row r="17" spans="1:14" ht="16.5" thickBot="1">
      <c r="A17" s="506">
        <v>5</v>
      </c>
      <c r="B17" s="59" t="s">
        <v>14</v>
      </c>
      <c r="C17" s="61"/>
      <c r="D17" s="46">
        <v>0</v>
      </c>
      <c r="E17" s="61"/>
      <c r="F17" s="61" t="s">
        <v>11</v>
      </c>
      <c r="G17" s="16">
        <f>+G14</f>
        <v>0.24553152446502427</v>
      </c>
      <c r="H17" s="61"/>
      <c r="I17" s="17">
        <f>+G17*D17</f>
        <v>0</v>
      </c>
      <c r="J17" s="508"/>
      <c r="K17" s="508"/>
    </row>
    <row r="18" spans="1:14">
      <c r="A18" s="506">
        <v>6</v>
      </c>
      <c r="B18" s="59" t="s">
        <v>15</v>
      </c>
      <c r="C18" s="508"/>
      <c r="D18" s="69" t="s">
        <v>2</v>
      </c>
      <c r="E18" s="61"/>
      <c r="F18" s="61"/>
      <c r="G18" s="67"/>
      <c r="H18" s="61"/>
      <c r="I18" s="4">
        <f>SUM(I14:I17)</f>
        <v>55685.064752972758</v>
      </c>
      <c r="J18" s="508"/>
      <c r="K18" s="508"/>
    </row>
    <row r="19" spans="1:14">
      <c r="A19" s="506"/>
      <c r="C19" s="508"/>
      <c r="D19" s="61" t="s">
        <v>2</v>
      </c>
      <c r="E19" s="508"/>
      <c r="F19" s="508"/>
      <c r="G19" s="67"/>
      <c r="H19" s="508"/>
      <c r="J19" s="508"/>
      <c r="K19" s="508"/>
    </row>
    <row r="20" spans="1:14">
      <c r="A20" s="70" t="s">
        <v>278</v>
      </c>
      <c r="B20" s="71" t="s">
        <v>279</v>
      </c>
      <c r="C20" s="72"/>
      <c r="D20" s="61"/>
      <c r="E20" s="508"/>
      <c r="F20" s="508"/>
      <c r="G20" s="67"/>
      <c r="H20" s="508"/>
      <c r="I20" s="47">
        <v>0</v>
      </c>
      <c r="J20" s="508"/>
      <c r="K20" s="508"/>
    </row>
    <row r="21" spans="1:14">
      <c r="A21" s="70" t="s">
        <v>280</v>
      </c>
      <c r="B21" s="71" t="s">
        <v>281</v>
      </c>
      <c r="C21" s="72"/>
      <c r="D21" s="61"/>
      <c r="E21" s="508"/>
      <c r="F21" s="508"/>
      <c r="G21" s="67"/>
      <c r="H21" s="508"/>
      <c r="I21" s="47">
        <v>0</v>
      </c>
      <c r="J21" s="508"/>
      <c r="K21" s="508"/>
    </row>
    <row r="22" spans="1:14">
      <c r="A22" s="70" t="s">
        <v>282</v>
      </c>
      <c r="B22" s="71" t="s">
        <v>283</v>
      </c>
      <c r="C22" s="72"/>
      <c r="D22" s="61"/>
      <c r="E22" s="508"/>
      <c r="F22" s="508"/>
      <c r="G22" s="67"/>
      <c r="H22" s="508"/>
      <c r="I22" s="18">
        <f>I20+I21</f>
        <v>0</v>
      </c>
      <c r="J22" s="508"/>
      <c r="K22" s="508"/>
    </row>
    <row r="23" spans="1:14">
      <c r="A23" s="506"/>
      <c r="C23" s="508"/>
      <c r="D23" s="61"/>
      <c r="E23" s="508"/>
      <c r="F23" s="508"/>
      <c r="G23" s="67"/>
      <c r="H23" s="508"/>
      <c r="J23" s="508"/>
      <c r="K23" s="508"/>
    </row>
    <row r="24" spans="1:14">
      <c r="A24" s="506" t="s">
        <v>290</v>
      </c>
      <c r="B24" s="59" t="s">
        <v>291</v>
      </c>
      <c r="C24" s="508"/>
      <c r="D24" s="61"/>
      <c r="E24" s="508"/>
      <c r="F24" s="508"/>
      <c r="G24" s="67"/>
      <c r="H24" s="508"/>
      <c r="I24" s="47">
        <v>0</v>
      </c>
      <c r="J24" s="508"/>
      <c r="K24" s="508"/>
    </row>
    <row r="25" spans="1:14">
      <c r="A25" s="506" t="s">
        <v>292</v>
      </c>
      <c r="B25" s="59" t="s">
        <v>295</v>
      </c>
      <c r="C25" s="508"/>
      <c r="D25" s="61"/>
      <c r="E25" s="508"/>
      <c r="F25" s="508"/>
      <c r="G25" s="67"/>
      <c r="H25" s="508"/>
      <c r="I25" s="47">
        <v>0</v>
      </c>
      <c r="J25" s="508"/>
      <c r="K25" s="508"/>
    </row>
    <row r="26" spans="1:14" ht="157.5">
      <c r="A26" s="506" t="s">
        <v>293</v>
      </c>
      <c r="B26" s="59" t="s">
        <v>296</v>
      </c>
      <c r="C26" s="508"/>
      <c r="D26" s="61"/>
      <c r="E26" s="508"/>
      <c r="F26" s="508"/>
      <c r="G26" s="67"/>
      <c r="H26" s="508"/>
      <c r="I26" s="18">
        <f>I24-I25</f>
        <v>0</v>
      </c>
      <c r="J26" s="508"/>
      <c r="K26" s="508"/>
      <c r="M26" s="665" t="s">
        <v>3469</v>
      </c>
    </row>
    <row r="27" spans="1:14" ht="16.5" thickBot="1">
      <c r="A27" s="506" t="s">
        <v>294</v>
      </c>
      <c r="B27" s="59" t="s">
        <v>297</v>
      </c>
      <c r="C27" s="508"/>
      <c r="D27" s="61"/>
      <c r="E27" s="508"/>
      <c r="F27" s="508"/>
      <c r="G27" s="67"/>
      <c r="H27" s="508"/>
      <c r="I27" s="47">
        <v>0</v>
      </c>
      <c r="J27" s="508"/>
      <c r="K27" s="508"/>
    </row>
    <row r="28" spans="1:14">
      <c r="A28" s="506"/>
      <c r="C28" s="508"/>
      <c r="D28" s="61"/>
      <c r="E28" s="508"/>
      <c r="F28" s="508"/>
      <c r="G28" s="67"/>
      <c r="H28" s="508"/>
      <c r="J28" s="508"/>
      <c r="K28" s="508"/>
      <c r="M28" s="666"/>
      <c r="N28" s="667"/>
    </row>
    <row r="29" spans="1:14" ht="16.5" thickBot="1">
      <c r="A29" s="506">
        <v>7</v>
      </c>
      <c r="B29" s="59" t="s">
        <v>16</v>
      </c>
      <c r="C29" s="161" t="s">
        <v>305</v>
      </c>
      <c r="D29" s="69" t="s">
        <v>2</v>
      </c>
      <c r="E29" s="61"/>
      <c r="F29" s="61"/>
      <c r="G29" s="61"/>
      <c r="H29" s="61"/>
      <c r="I29" s="19">
        <f>+I11-I18+I22+I26+I27</f>
        <v>3666124</v>
      </c>
      <c r="J29" s="508"/>
      <c r="K29" s="508"/>
      <c r="M29" s="668" t="s">
        <v>3470</v>
      </c>
      <c r="N29" s="615">
        <v>3666124</v>
      </c>
    </row>
    <row r="30" spans="1:14" ht="16.5" thickTop="1">
      <c r="A30" s="506"/>
      <c r="C30" s="508"/>
      <c r="D30" s="69"/>
      <c r="E30" s="61"/>
      <c r="F30" s="61"/>
      <c r="G30" s="61"/>
      <c r="H30" s="61"/>
      <c r="J30" s="508"/>
      <c r="K30" s="508"/>
      <c r="M30" s="614" t="s">
        <v>3471</v>
      </c>
      <c r="N30" s="669" t="str">
        <f>IF(I29&lt;=N29,"NO","YES")</f>
        <v>NO</v>
      </c>
    </row>
    <row r="31" spans="1:14" ht="16.5" thickBot="1">
      <c r="A31" s="506"/>
      <c r="B31" s="59" t="s">
        <v>17</v>
      </c>
      <c r="C31" s="508"/>
      <c r="D31" s="65"/>
      <c r="E31" s="508"/>
      <c r="F31" s="508"/>
      <c r="G31" s="508"/>
      <c r="H31" s="508"/>
      <c r="I31" s="65"/>
      <c r="J31" s="508"/>
      <c r="K31" s="508"/>
      <c r="M31" s="670"/>
      <c r="N31" s="671"/>
    </row>
    <row r="32" spans="1:14">
      <c r="A32" s="506">
        <v>8</v>
      </c>
      <c r="B32" s="59" t="s">
        <v>18</v>
      </c>
      <c r="D32" s="65"/>
      <c r="E32" s="508"/>
      <c r="F32" s="508"/>
      <c r="G32" s="508" t="s">
        <v>19</v>
      </c>
      <c r="H32" s="508"/>
      <c r="I32" s="46">
        <v>0</v>
      </c>
      <c r="J32" s="508"/>
      <c r="K32" s="508"/>
    </row>
    <row r="33" spans="1:11">
      <c r="A33" s="506">
        <v>9</v>
      </c>
      <c r="B33" s="59" t="s">
        <v>20</v>
      </c>
      <c r="C33" s="61"/>
      <c r="D33" s="61"/>
      <c r="E33" s="61"/>
      <c r="F33" s="61"/>
      <c r="G33" s="61" t="s">
        <v>21</v>
      </c>
      <c r="H33" s="61"/>
      <c r="I33" s="46">
        <v>0</v>
      </c>
      <c r="J33" s="508"/>
      <c r="K33" s="508"/>
    </row>
    <row r="34" spans="1:11">
      <c r="A34" s="506">
        <v>10</v>
      </c>
      <c r="B34" s="59" t="s">
        <v>22</v>
      </c>
      <c r="C34" s="508"/>
      <c r="D34" s="508"/>
      <c r="E34" s="508"/>
      <c r="F34" s="508"/>
      <c r="G34" s="508" t="s">
        <v>23</v>
      </c>
      <c r="H34" s="508"/>
      <c r="I34" s="46">
        <v>0</v>
      </c>
      <c r="J34" s="508"/>
      <c r="K34" s="508"/>
    </row>
    <row r="35" spans="1:11">
      <c r="A35" s="506">
        <v>11</v>
      </c>
      <c r="B35" s="73" t="s">
        <v>24</v>
      </c>
      <c r="C35" s="508"/>
      <c r="D35" s="508"/>
      <c r="E35" s="508"/>
      <c r="F35" s="508"/>
      <c r="G35" s="508" t="s">
        <v>25</v>
      </c>
      <c r="H35" s="508"/>
      <c r="I35" s="46">
        <v>0</v>
      </c>
      <c r="J35" s="508"/>
      <c r="K35" s="508"/>
    </row>
    <row r="36" spans="1:11">
      <c r="A36" s="506">
        <v>12</v>
      </c>
      <c r="B36" s="73" t="s">
        <v>26</v>
      </c>
      <c r="C36" s="508"/>
      <c r="D36" s="508"/>
      <c r="E36" s="508"/>
      <c r="F36" s="508"/>
      <c r="G36" s="508"/>
      <c r="H36" s="508"/>
      <c r="I36" s="46">
        <v>0</v>
      </c>
      <c r="J36" s="508"/>
      <c r="K36" s="508"/>
    </row>
    <row r="37" spans="1:11">
      <c r="A37" s="506">
        <v>13</v>
      </c>
      <c r="B37" s="73" t="s">
        <v>223</v>
      </c>
      <c r="C37" s="508"/>
      <c r="D37" s="508"/>
      <c r="E37" s="508"/>
      <c r="F37" s="508"/>
      <c r="G37" s="508"/>
      <c r="H37" s="508"/>
      <c r="I37" s="48">
        <v>0</v>
      </c>
      <c r="J37" s="508"/>
      <c r="K37" s="508"/>
    </row>
    <row r="38" spans="1:11" ht="16.5" thickBot="1">
      <c r="A38" s="506">
        <v>14</v>
      </c>
      <c r="B38" s="59" t="s">
        <v>160</v>
      </c>
      <c r="C38" s="508"/>
      <c r="D38" s="508"/>
      <c r="E38" s="508"/>
      <c r="F38" s="508"/>
      <c r="G38" s="508"/>
      <c r="H38" s="508"/>
      <c r="I38" s="49">
        <v>0</v>
      </c>
      <c r="J38" s="508"/>
      <c r="K38" s="508"/>
    </row>
    <row r="39" spans="1:11">
      <c r="A39" s="506">
        <v>15</v>
      </c>
      <c r="B39" s="59" t="s">
        <v>27</v>
      </c>
      <c r="C39" s="508"/>
      <c r="D39" s="508"/>
      <c r="E39" s="508"/>
      <c r="F39" s="508"/>
      <c r="G39" s="508"/>
      <c r="H39" s="508"/>
      <c r="I39" s="14">
        <f>SUM(I32:I38)</f>
        <v>0</v>
      </c>
      <c r="J39" s="508"/>
      <c r="K39" s="508"/>
    </row>
    <row r="40" spans="1:11">
      <c r="A40" s="506"/>
      <c r="B40" s="59"/>
      <c r="C40" s="508"/>
      <c r="D40" s="508"/>
      <c r="E40" s="508"/>
      <c r="F40" s="508"/>
      <c r="G40" s="508"/>
      <c r="H40" s="508"/>
      <c r="I40" s="65"/>
      <c r="J40" s="508"/>
      <c r="K40" s="508"/>
    </row>
    <row r="41" spans="1:11">
      <c r="A41" s="506">
        <v>16</v>
      </c>
      <c r="B41" s="59" t="s">
        <v>28</v>
      </c>
      <c r="C41" s="508" t="s">
        <v>197</v>
      </c>
      <c r="D41" s="20">
        <f>IF(I39&gt;0,I29/I39,0)</f>
        <v>0</v>
      </c>
      <c r="E41" s="508"/>
      <c r="F41" s="508"/>
      <c r="G41" s="508"/>
      <c r="H41" s="508"/>
      <c r="J41" s="508"/>
      <c r="K41" s="508"/>
    </row>
    <row r="42" spans="1:11">
      <c r="A42" s="506">
        <v>17</v>
      </c>
      <c r="B42" s="59" t="s">
        <v>222</v>
      </c>
      <c r="C42" s="508"/>
      <c r="D42" s="20">
        <f>+D41/12</f>
        <v>0</v>
      </c>
      <c r="E42" s="508"/>
      <c r="F42" s="508"/>
      <c r="G42" s="508"/>
      <c r="H42" s="508"/>
      <c r="J42" s="508"/>
      <c r="K42" s="508"/>
    </row>
    <row r="43" spans="1:11">
      <c r="A43" s="506"/>
      <c r="B43" s="59"/>
      <c r="C43" s="508"/>
      <c r="D43" s="74"/>
      <c r="E43" s="508"/>
      <c r="F43" s="508"/>
      <c r="G43" s="508"/>
      <c r="H43" s="508"/>
      <c r="J43" s="508"/>
      <c r="K43" s="508"/>
    </row>
    <row r="44" spans="1:11">
      <c r="A44" s="506"/>
      <c r="B44" s="59"/>
      <c r="C44" s="508"/>
      <c r="D44" s="75" t="s">
        <v>29</v>
      </c>
      <c r="E44" s="508"/>
      <c r="F44" s="508"/>
      <c r="G44" s="508"/>
      <c r="H44" s="508"/>
      <c r="I44" s="76" t="s">
        <v>30</v>
      </c>
      <c r="J44" s="508"/>
      <c r="K44" s="508"/>
    </row>
    <row r="45" spans="1:11">
      <c r="A45" s="506">
        <v>18</v>
      </c>
      <c r="B45" s="59" t="s">
        <v>31</v>
      </c>
      <c r="C45" s="508" t="s">
        <v>196</v>
      </c>
      <c r="D45" s="20">
        <f>+D41/52</f>
        <v>0</v>
      </c>
      <c r="E45" s="508"/>
      <c r="F45" s="508"/>
      <c r="G45" s="508"/>
      <c r="H45" s="508"/>
      <c r="I45" s="21">
        <f>+D41/52</f>
        <v>0</v>
      </c>
      <c r="J45" s="508"/>
      <c r="K45" s="508"/>
    </row>
    <row r="46" spans="1:11">
      <c r="A46" s="506">
        <v>19</v>
      </c>
      <c r="B46" s="59" t="s">
        <v>32</v>
      </c>
      <c r="C46" s="508" t="s">
        <v>239</v>
      </c>
      <c r="D46" s="20">
        <f>+D41/260</f>
        <v>0</v>
      </c>
      <c r="E46" s="508" t="s">
        <v>33</v>
      </c>
      <c r="G46" s="508"/>
      <c r="H46" s="508"/>
      <c r="I46" s="21">
        <f>+D41/365</f>
        <v>0</v>
      </c>
      <c r="J46" s="508"/>
      <c r="K46" s="508"/>
    </row>
    <row r="47" spans="1:11">
      <c r="A47" s="506">
        <v>20</v>
      </c>
      <c r="B47" s="59" t="s">
        <v>34</v>
      </c>
      <c r="C47" s="508" t="s">
        <v>240</v>
      </c>
      <c r="D47" s="20">
        <f>+D41/4160*1000</f>
        <v>0</v>
      </c>
      <c r="E47" s="508" t="s">
        <v>35</v>
      </c>
      <c r="G47" s="508"/>
      <c r="H47" s="508"/>
      <c r="I47" s="21">
        <f>+D41/8760*1000</f>
        <v>0</v>
      </c>
      <c r="J47" s="508"/>
      <c r="K47" s="508"/>
    </row>
    <row r="48" spans="1:11">
      <c r="A48" s="506"/>
      <c r="B48" s="59"/>
      <c r="C48" s="508" t="s">
        <v>36</v>
      </c>
      <c r="D48" s="508"/>
      <c r="E48" s="508" t="s">
        <v>37</v>
      </c>
      <c r="G48" s="508"/>
      <c r="H48" s="508"/>
      <c r="J48" s="508"/>
      <c r="K48" s="508" t="s">
        <v>2</v>
      </c>
    </row>
    <row r="49" spans="1:11">
      <c r="A49" s="506"/>
      <c r="B49" s="59"/>
      <c r="C49" s="508"/>
      <c r="D49" s="508"/>
      <c r="E49" s="508"/>
      <c r="G49" s="508"/>
      <c r="H49" s="508"/>
      <c r="J49" s="508"/>
      <c r="K49" s="508" t="s">
        <v>2</v>
      </c>
    </row>
    <row r="50" spans="1:11">
      <c r="A50" s="506">
        <v>21</v>
      </c>
      <c r="B50" s="59" t="s">
        <v>221</v>
      </c>
      <c r="C50" s="508" t="s">
        <v>195</v>
      </c>
      <c r="D50" s="2">
        <v>0</v>
      </c>
      <c r="E50" s="77" t="s">
        <v>38</v>
      </c>
      <c r="F50" s="77"/>
      <c r="G50" s="77"/>
      <c r="H50" s="77"/>
      <c r="I50" s="22">
        <f>D50</f>
        <v>0</v>
      </c>
      <c r="J50" s="77" t="s">
        <v>38</v>
      </c>
      <c r="K50" s="508"/>
    </row>
    <row r="51" spans="1:11">
      <c r="A51" s="506">
        <v>22</v>
      </c>
      <c r="B51" s="59"/>
      <c r="C51" s="508"/>
      <c r="D51" s="2">
        <v>0</v>
      </c>
      <c r="E51" s="77" t="s">
        <v>39</v>
      </c>
      <c r="F51" s="77"/>
      <c r="G51" s="77"/>
      <c r="H51" s="77"/>
      <c r="I51" s="22">
        <f>D51</f>
        <v>0</v>
      </c>
      <c r="J51" s="77" t="s">
        <v>39</v>
      </c>
      <c r="K51" s="508"/>
    </row>
    <row r="52" spans="1:11">
      <c r="A52" s="506"/>
      <c r="B52" s="59"/>
      <c r="C52" s="508"/>
      <c r="D52" s="78"/>
      <c r="E52" s="77"/>
      <c r="F52" s="77"/>
      <c r="G52" s="77"/>
      <c r="H52" s="77"/>
      <c r="I52" s="77"/>
      <c r="J52" s="77"/>
      <c r="K52" s="508"/>
    </row>
    <row r="53" spans="1:11">
      <c r="B53" s="59"/>
      <c r="C53" s="59"/>
      <c r="D53" s="60"/>
      <c r="E53" s="59"/>
      <c r="F53" s="59"/>
      <c r="G53" s="59"/>
      <c r="H53" s="508"/>
      <c r="I53" s="505"/>
      <c r="J53" s="505"/>
      <c r="K53" s="505"/>
    </row>
    <row r="54" spans="1:11">
      <c r="B54" s="59"/>
      <c r="C54" s="59"/>
      <c r="D54" s="60"/>
      <c r="E54" s="59"/>
      <c r="F54" s="59"/>
      <c r="G54" s="59"/>
      <c r="H54" s="508"/>
      <c r="I54" s="505"/>
      <c r="J54" s="505"/>
      <c r="K54" s="505"/>
    </row>
    <row r="55" spans="1:11">
      <c r="B55" s="59"/>
      <c r="C55" s="59"/>
      <c r="D55" s="60"/>
      <c r="E55" s="59"/>
      <c r="F55" s="59"/>
      <c r="G55" s="59"/>
      <c r="H55" s="508"/>
      <c r="I55" s="505"/>
      <c r="J55" s="505"/>
      <c r="K55" s="505"/>
    </row>
    <row r="56" spans="1:11">
      <c r="B56" s="59"/>
      <c r="C56" s="59"/>
      <c r="D56" s="60"/>
      <c r="E56" s="59"/>
      <c r="F56" s="59"/>
      <c r="G56" s="59"/>
      <c r="H56" s="508"/>
      <c r="I56" s="505"/>
      <c r="J56" s="505"/>
      <c r="K56" s="505"/>
    </row>
    <row r="57" spans="1:11">
      <c r="B57" s="59"/>
      <c r="C57" s="59"/>
      <c r="D57" s="60"/>
      <c r="E57" s="59"/>
      <c r="F57" s="59"/>
      <c r="G57" s="59"/>
      <c r="H57" s="508"/>
      <c r="I57" s="505"/>
      <c r="J57" s="505"/>
      <c r="K57" s="505"/>
    </row>
    <row r="58" spans="1:11">
      <c r="B58" s="59"/>
      <c r="C58" s="59"/>
      <c r="D58" s="60"/>
      <c r="E58" s="59"/>
      <c r="F58" s="59"/>
      <c r="G58" s="59"/>
      <c r="H58" s="508"/>
      <c r="I58" s="505"/>
      <c r="J58" s="505"/>
      <c r="K58" s="505"/>
    </row>
    <row r="59" spans="1:11">
      <c r="B59" s="59"/>
      <c r="C59" s="59"/>
      <c r="D59" s="60"/>
      <c r="E59" s="59"/>
      <c r="F59" s="59"/>
      <c r="G59" s="59"/>
      <c r="H59" s="508"/>
      <c r="I59" s="505"/>
      <c r="J59" s="505"/>
      <c r="K59" s="505"/>
    </row>
    <row r="60" spans="1:11">
      <c r="B60" s="59"/>
      <c r="C60" s="59"/>
      <c r="D60" s="60"/>
      <c r="E60" s="59"/>
      <c r="F60" s="59"/>
      <c r="G60" s="59"/>
      <c r="H60" s="508"/>
      <c r="I60" s="505"/>
      <c r="J60" s="505"/>
      <c r="K60" s="505"/>
    </row>
    <row r="61" spans="1:11">
      <c r="B61" s="59"/>
      <c r="C61" s="59"/>
      <c r="D61" s="60"/>
      <c r="E61" s="59"/>
      <c r="F61" s="59"/>
      <c r="G61" s="59"/>
      <c r="H61" s="508"/>
      <c r="I61" s="505"/>
      <c r="J61" s="505"/>
      <c r="K61" s="505"/>
    </row>
    <row r="62" spans="1:11">
      <c r="B62" s="59"/>
      <c r="C62" s="59"/>
      <c r="D62" s="60"/>
      <c r="E62" s="59"/>
      <c r="F62" s="59"/>
      <c r="G62" s="59"/>
      <c r="H62" s="508"/>
      <c r="I62" s="505"/>
      <c r="J62" s="505"/>
      <c r="K62" s="505"/>
    </row>
    <row r="63" spans="1:11">
      <c r="B63" s="59"/>
      <c r="C63" s="59"/>
      <c r="D63" s="60"/>
      <c r="E63" s="59"/>
      <c r="F63" s="59"/>
      <c r="G63" s="59"/>
      <c r="H63" s="508"/>
      <c r="I63" s="505"/>
      <c r="J63" s="505"/>
      <c r="K63" s="505"/>
    </row>
    <row r="64" spans="1:11">
      <c r="B64" s="59"/>
      <c r="C64" s="59"/>
      <c r="D64" s="60"/>
      <c r="E64" s="59"/>
      <c r="F64" s="59"/>
      <c r="G64" s="59"/>
      <c r="H64" s="508"/>
      <c r="I64" s="505"/>
      <c r="J64" s="505"/>
      <c r="K64" s="505"/>
    </row>
    <row r="65" spans="1:11">
      <c r="B65" s="59"/>
      <c r="C65" s="59"/>
      <c r="D65" s="60"/>
      <c r="E65" s="59"/>
      <c r="F65" s="59"/>
      <c r="G65" s="59"/>
      <c r="H65" s="508"/>
      <c r="I65" s="505"/>
      <c r="J65" s="505"/>
      <c r="K65" s="505"/>
    </row>
    <row r="66" spans="1:11">
      <c r="B66" s="59"/>
      <c r="C66" s="59"/>
      <c r="D66" s="60"/>
      <c r="E66" s="59"/>
      <c r="F66" s="59"/>
      <c r="G66" s="59"/>
      <c r="H66" s="508"/>
      <c r="I66" s="505"/>
      <c r="J66" s="505"/>
      <c r="K66" s="505"/>
    </row>
    <row r="67" spans="1:11">
      <c r="B67" s="59"/>
      <c r="C67" s="59"/>
      <c r="D67" s="60"/>
      <c r="E67" s="59"/>
      <c r="F67" s="59"/>
      <c r="G67" s="59"/>
      <c r="H67" s="508"/>
      <c r="I67" s="505"/>
      <c r="J67" s="505"/>
      <c r="K67" s="505"/>
    </row>
    <row r="68" spans="1:11">
      <c r="B68" s="59"/>
      <c r="C68" s="59"/>
      <c r="D68" s="60"/>
      <c r="E68" s="59"/>
      <c r="F68" s="59"/>
      <c r="G68" s="59"/>
      <c r="H68" s="508"/>
      <c r="I68" s="505"/>
      <c r="J68" s="505"/>
      <c r="K68" s="505"/>
    </row>
    <row r="69" spans="1:11">
      <c r="B69" s="59"/>
      <c r="C69" s="59"/>
      <c r="D69" s="60"/>
      <c r="E69" s="59"/>
      <c r="F69" s="59"/>
      <c r="G69" s="59"/>
      <c r="H69" s="508"/>
      <c r="I69" s="505"/>
      <c r="J69" s="505"/>
      <c r="K69" s="505"/>
    </row>
    <row r="70" spans="1:11">
      <c r="B70" s="59"/>
      <c r="C70" s="59"/>
      <c r="D70" s="60"/>
      <c r="E70" s="59"/>
      <c r="F70" s="59"/>
      <c r="G70" s="59"/>
      <c r="H70" s="508"/>
      <c r="I70" s="505"/>
      <c r="J70" s="505"/>
      <c r="K70" s="505"/>
    </row>
    <row r="71" spans="1:11">
      <c r="A71" s="506"/>
      <c r="B71" s="59"/>
      <c r="C71" s="508"/>
      <c r="D71" s="78"/>
      <c r="E71" s="77"/>
      <c r="F71" s="77"/>
      <c r="G71" s="77"/>
      <c r="H71" s="77"/>
      <c r="I71" s="77"/>
      <c r="J71" s="77"/>
      <c r="K71" s="508"/>
    </row>
    <row r="72" spans="1:11">
      <c r="A72" s="506"/>
      <c r="B72" s="59"/>
      <c r="C72" s="508"/>
      <c r="D72" s="78"/>
      <c r="E72" s="77"/>
      <c r="F72" s="77"/>
      <c r="G72" s="77"/>
      <c r="H72" s="77"/>
      <c r="I72" s="77"/>
      <c r="J72" s="77"/>
      <c r="K72" s="508"/>
    </row>
    <row r="73" spans="1:11">
      <c r="A73" s="506"/>
      <c r="B73" s="59"/>
      <c r="C73" s="508"/>
      <c r="D73" s="78"/>
      <c r="E73" s="77"/>
      <c r="F73" s="77"/>
      <c r="G73" s="77"/>
      <c r="H73" s="77"/>
      <c r="I73" s="77"/>
      <c r="J73" s="77"/>
      <c r="K73" s="508"/>
    </row>
    <row r="74" spans="1:11">
      <c r="A74" s="506"/>
      <c r="B74" s="59"/>
      <c r="C74" s="508"/>
      <c r="D74" s="78"/>
      <c r="E74" s="77"/>
      <c r="F74" s="77"/>
      <c r="G74" s="77"/>
      <c r="H74" s="77"/>
      <c r="I74" s="77"/>
      <c r="J74" s="77"/>
      <c r="K74" s="508"/>
    </row>
    <row r="75" spans="1:11">
      <c r="J75" s="508"/>
      <c r="K75" s="57" t="s">
        <v>303</v>
      </c>
    </row>
    <row r="76" spans="1:11">
      <c r="B76" s="59"/>
      <c r="C76" s="59"/>
      <c r="D76" s="60"/>
      <c r="E76" s="59"/>
      <c r="F76" s="59"/>
      <c r="G76" s="59"/>
      <c r="H76" s="508"/>
      <c r="I76" s="508"/>
      <c r="J76" s="694" t="s">
        <v>178</v>
      </c>
      <c r="K76" s="694"/>
    </row>
    <row r="77" spans="1:11">
      <c r="B77" s="508"/>
      <c r="C77" s="508"/>
      <c r="D77" s="508"/>
      <c r="E77" s="508"/>
      <c r="F77" s="508"/>
      <c r="G77" s="508"/>
      <c r="H77" s="508"/>
      <c r="I77" s="508"/>
      <c r="J77" s="508"/>
      <c r="K77" s="508"/>
    </row>
    <row r="78" spans="1:11">
      <c r="B78" s="12" t="str">
        <f>B4</f>
        <v xml:space="preserve">Formula Rate - Non-Levelized </v>
      </c>
      <c r="C78" s="59"/>
      <c r="D78" s="13" t="str">
        <f>D4</f>
        <v xml:space="preserve">     Rate Formula Template</v>
      </c>
      <c r="E78" s="59"/>
      <c r="F78" s="59"/>
      <c r="G78" s="59"/>
      <c r="H78" s="59"/>
      <c r="J78" s="59"/>
      <c r="K78" s="23" t="str">
        <f>K4</f>
        <v>For the 12 months ended 12/31/17</v>
      </c>
    </row>
    <row r="79" spans="1:11">
      <c r="B79" s="59"/>
      <c r="C79" s="61" t="s">
        <v>2</v>
      </c>
      <c r="D79" s="4" t="str">
        <f>D5</f>
        <v xml:space="preserve"> Utilizing RUS/CFC Form 12 Data</v>
      </c>
      <c r="E79" s="61"/>
      <c r="F79" s="61"/>
      <c r="G79" s="61"/>
      <c r="H79" s="61"/>
      <c r="I79" s="61"/>
      <c r="J79" s="61"/>
      <c r="K79" s="61"/>
    </row>
    <row r="80" spans="1:11">
      <c r="B80" s="59"/>
      <c r="C80" s="61" t="s">
        <v>2</v>
      </c>
      <c r="D80" s="61" t="s">
        <v>2</v>
      </c>
      <c r="E80" s="61"/>
      <c r="F80" s="61"/>
      <c r="G80" s="61" t="s">
        <v>2</v>
      </c>
      <c r="H80" s="61"/>
      <c r="I80" s="61"/>
      <c r="J80" s="61"/>
      <c r="K80" s="61"/>
    </row>
    <row r="81" spans="1:11">
      <c r="B81" s="59"/>
      <c r="C81" s="508"/>
      <c r="D81" s="4" t="str">
        <f>D7</f>
        <v>Prairie Power, Inc.</v>
      </c>
      <c r="E81" s="61"/>
      <c r="F81" s="61"/>
      <c r="G81" s="61"/>
      <c r="H81" s="61"/>
      <c r="I81" s="61"/>
      <c r="J81" s="61"/>
      <c r="K81" s="61"/>
    </row>
    <row r="82" spans="1:11">
      <c r="B82" s="506" t="s">
        <v>40</v>
      </c>
      <c r="C82" s="506" t="s">
        <v>41</v>
      </c>
      <c r="D82" s="506" t="s">
        <v>42</v>
      </c>
      <c r="E82" s="61" t="s">
        <v>2</v>
      </c>
      <c r="F82" s="61"/>
      <c r="G82" s="80" t="s">
        <v>43</v>
      </c>
      <c r="H82" s="61"/>
      <c r="I82" s="81" t="s">
        <v>44</v>
      </c>
      <c r="J82" s="61"/>
      <c r="K82" s="506"/>
    </row>
    <row r="83" spans="1:11">
      <c r="B83" s="59"/>
      <c r="C83" s="82" t="s">
        <v>306</v>
      </c>
      <c r="D83" s="61"/>
      <c r="E83" s="61"/>
      <c r="F83" s="61"/>
      <c r="G83" s="506"/>
      <c r="H83" s="61"/>
      <c r="I83" s="83" t="s">
        <v>45</v>
      </c>
      <c r="J83" s="61"/>
      <c r="K83" s="506"/>
    </row>
    <row r="84" spans="1:11">
      <c r="A84" s="506" t="s">
        <v>3</v>
      </c>
      <c r="B84" s="59"/>
      <c r="C84" s="84" t="s">
        <v>307</v>
      </c>
      <c r="D84" s="83" t="s">
        <v>46</v>
      </c>
      <c r="E84" s="85"/>
      <c r="F84" s="83" t="s">
        <v>47</v>
      </c>
      <c r="H84" s="85"/>
      <c r="I84" s="506" t="s">
        <v>48</v>
      </c>
      <c r="J84" s="61"/>
      <c r="K84" s="506"/>
    </row>
    <row r="85" spans="1:11" ht="16.5" thickBot="1">
      <c r="A85" s="64" t="s">
        <v>5</v>
      </c>
      <c r="B85" s="86" t="s">
        <v>49</v>
      </c>
      <c r="C85" s="61"/>
      <c r="D85" s="61"/>
      <c r="E85" s="61"/>
      <c r="F85" s="61"/>
      <c r="G85" s="61"/>
      <c r="H85" s="61"/>
      <c r="I85" s="61"/>
      <c r="J85" s="61"/>
      <c r="K85" s="61"/>
    </row>
    <row r="86" spans="1:11">
      <c r="A86" s="506"/>
      <c r="B86" s="59" t="s">
        <v>308</v>
      </c>
      <c r="C86" s="61"/>
      <c r="D86" s="61"/>
      <c r="E86" s="61"/>
      <c r="F86" s="61"/>
      <c r="G86" s="61"/>
      <c r="H86" s="61"/>
      <c r="I86" s="61"/>
      <c r="J86" s="61"/>
      <c r="K86" s="61"/>
    </row>
    <row r="87" spans="1:11">
      <c r="A87" s="506">
        <v>1</v>
      </c>
      <c r="B87" s="59" t="s">
        <v>50</v>
      </c>
      <c r="C87" s="56" t="s">
        <v>51</v>
      </c>
      <c r="D87" s="50">
        <f>+'Wkpaper - 13 mo. Avg Balances'!T13</f>
        <v>506792990.79307693</v>
      </c>
      <c r="E87" s="61"/>
      <c r="F87" s="61" t="s">
        <v>52</v>
      </c>
      <c r="G87" s="87" t="s">
        <v>2</v>
      </c>
      <c r="H87" s="61"/>
      <c r="I87" s="61" t="s">
        <v>2</v>
      </c>
      <c r="J87" s="61"/>
      <c r="K87" s="61"/>
    </row>
    <row r="88" spans="1:11">
      <c r="A88" s="506">
        <v>2</v>
      </c>
      <c r="B88" s="59" t="s">
        <v>53</v>
      </c>
      <c r="C88" s="56" t="s">
        <v>54</v>
      </c>
      <c r="D88" s="50">
        <f>+'Wkpaper - 13 mo. Avg Balances'!T14</f>
        <v>93492013.873846158</v>
      </c>
      <c r="E88" s="61"/>
      <c r="F88" s="61" t="s">
        <v>11</v>
      </c>
      <c r="G88" s="24">
        <f>I228</f>
        <v>0.24553152446502427</v>
      </c>
      <c r="H88" s="61"/>
      <c r="I88" s="4">
        <f>+G88*D88</f>
        <v>22955236.691750646</v>
      </c>
      <c r="J88" s="61"/>
      <c r="K88" s="61"/>
    </row>
    <row r="89" spans="1:11">
      <c r="A89" s="506">
        <v>3</v>
      </c>
      <c r="B89" s="59" t="s">
        <v>55</v>
      </c>
      <c r="C89" s="56" t="s">
        <v>179</v>
      </c>
      <c r="D89" s="50">
        <f>+'Wkpaper - 13 mo. Avg Balances'!T15</f>
        <v>18722600.739230771</v>
      </c>
      <c r="E89" s="61"/>
      <c r="F89" s="61" t="s">
        <v>52</v>
      </c>
      <c r="G89" s="87" t="s">
        <v>2</v>
      </c>
      <c r="H89" s="61"/>
      <c r="I89" s="61" t="s">
        <v>2</v>
      </c>
      <c r="J89" s="61"/>
      <c r="K89" s="61"/>
    </row>
    <row r="90" spans="1:11">
      <c r="A90" s="506">
        <v>4</v>
      </c>
      <c r="B90" s="59" t="s">
        <v>56</v>
      </c>
      <c r="C90" s="56" t="s">
        <v>254</v>
      </c>
      <c r="D90" s="50">
        <f>+'Wkpaper - 13 mo. Avg Balances'!T16</f>
        <v>17802606.865754925</v>
      </c>
      <c r="E90" s="61"/>
      <c r="F90" s="61" t="s">
        <v>57</v>
      </c>
      <c r="G90" s="24">
        <f>I236</f>
        <v>9.1589296091377226E-2</v>
      </c>
      <c r="H90" s="61"/>
      <c r="I90" s="4">
        <f>+G90*D90</f>
        <v>1630528.2314260129</v>
      </c>
      <c r="J90" s="61"/>
      <c r="K90" s="61"/>
    </row>
    <row r="91" spans="1:11" ht="16.5" thickBot="1">
      <c r="A91" s="506">
        <v>5</v>
      </c>
      <c r="B91" s="59" t="s">
        <v>58</v>
      </c>
      <c r="C91" s="61"/>
      <c r="D91" s="51">
        <f>+'Wkpaper - 13 mo. Avg Balances'!T17</f>
        <v>0</v>
      </c>
      <c r="E91" s="61"/>
      <c r="F91" s="61" t="s">
        <v>59</v>
      </c>
      <c r="G91" s="24">
        <f>K240</f>
        <v>9.1589296091377226E-2</v>
      </c>
      <c r="H91" s="61"/>
      <c r="I91" s="17">
        <f>+G91*D91</f>
        <v>0</v>
      </c>
      <c r="J91" s="61"/>
      <c r="K91" s="61"/>
    </row>
    <row r="92" spans="1:11">
      <c r="A92" s="506">
        <v>6</v>
      </c>
      <c r="B92" s="59" t="s">
        <v>224</v>
      </c>
      <c r="C92" s="61"/>
      <c r="D92" s="4">
        <f>SUM(D87:D91)</f>
        <v>636810212.27190876</v>
      </c>
      <c r="E92" s="61"/>
      <c r="F92" s="61" t="s">
        <v>60</v>
      </c>
      <c r="G92" s="25">
        <f>IF(I92&gt;0,I92/D92,0)</f>
        <v>3.8607680042478484E-2</v>
      </c>
      <c r="H92" s="61"/>
      <c r="I92" s="4">
        <f>SUM(I87:I91)</f>
        <v>24585764.923176657</v>
      </c>
      <c r="J92" s="61"/>
      <c r="K92" s="88"/>
    </row>
    <row r="93" spans="1:11">
      <c r="B93" s="59"/>
      <c r="C93" s="61"/>
      <c r="D93" s="61"/>
      <c r="E93" s="61"/>
      <c r="F93" s="61"/>
      <c r="G93" s="88"/>
      <c r="H93" s="61"/>
      <c r="I93" s="61"/>
      <c r="J93" s="61"/>
      <c r="K93" s="88"/>
    </row>
    <row r="94" spans="1:11">
      <c r="B94" s="59" t="s">
        <v>309</v>
      </c>
      <c r="C94" s="61"/>
      <c r="D94" s="61"/>
      <c r="E94" s="61"/>
      <c r="F94" s="61"/>
      <c r="G94" s="61"/>
      <c r="H94" s="61"/>
      <c r="I94" s="61"/>
      <c r="J94" s="61"/>
      <c r="K94" s="61"/>
    </row>
    <row r="95" spans="1:11">
      <c r="A95" s="506">
        <v>7</v>
      </c>
      <c r="B95" s="12" t="str">
        <f>+B87</f>
        <v xml:space="preserve">  Production</v>
      </c>
      <c r="C95" s="56" t="s">
        <v>180</v>
      </c>
      <c r="D95" s="52">
        <f>+'Wkpaper - 13 mo. Avg Balances'!T21</f>
        <v>92775901.279230759</v>
      </c>
      <c r="E95" s="61"/>
      <c r="F95" s="4" t="str">
        <f t="shared" ref="F95:G99" si="0">+F87</f>
        <v>NA</v>
      </c>
      <c r="G95" s="24" t="str">
        <f t="shared" si="0"/>
        <v xml:space="preserve"> </v>
      </c>
      <c r="H95" s="61"/>
      <c r="I95" s="61" t="s">
        <v>2</v>
      </c>
      <c r="J95" s="61"/>
      <c r="K95" s="61"/>
    </row>
    <row r="96" spans="1:11">
      <c r="A96" s="506">
        <v>8</v>
      </c>
      <c r="B96" s="12" t="str">
        <f>+B88</f>
        <v xml:space="preserve">  Transmission</v>
      </c>
      <c r="C96" s="56" t="s">
        <v>181</v>
      </c>
      <c r="D96" s="52">
        <f>+'Wkpaper - 13 mo. Avg Balances'!T22</f>
        <v>24485047.86230769</v>
      </c>
      <c r="E96" s="61"/>
      <c r="F96" s="4" t="str">
        <f t="shared" si="0"/>
        <v>TP</v>
      </c>
      <c r="G96" s="24">
        <f>I228</f>
        <v>0.24553152446502427</v>
      </c>
      <c r="H96" s="61"/>
      <c r="I96" s="4">
        <f>+G96*D96</f>
        <v>6011851.128231491</v>
      </c>
      <c r="J96" s="61"/>
      <c r="K96" s="61"/>
    </row>
    <row r="97" spans="1:11">
      <c r="A97" s="506">
        <v>9</v>
      </c>
      <c r="B97" s="12" t="str">
        <f>+B89</f>
        <v xml:space="preserve">  Distribution</v>
      </c>
      <c r="C97" s="89" t="s">
        <v>182</v>
      </c>
      <c r="D97" s="52">
        <f>+'Wkpaper - 13 mo. Avg Balances'!T23</f>
        <v>7332676.319230767</v>
      </c>
      <c r="E97" s="61"/>
      <c r="F97" s="4" t="str">
        <f t="shared" si="0"/>
        <v>NA</v>
      </c>
      <c r="G97" s="24" t="str">
        <f t="shared" si="0"/>
        <v xml:space="preserve"> </v>
      </c>
      <c r="H97" s="61"/>
      <c r="I97" s="61" t="s">
        <v>2</v>
      </c>
      <c r="J97" s="61"/>
      <c r="K97" s="61"/>
    </row>
    <row r="98" spans="1:11">
      <c r="A98" s="506">
        <v>10</v>
      </c>
      <c r="B98" s="12" t="str">
        <f>+B90</f>
        <v xml:space="preserve">  General &amp; Intangible</v>
      </c>
      <c r="C98" s="89" t="s">
        <v>272</v>
      </c>
      <c r="D98" s="50">
        <f>+'Wkpaper - 13 mo. Avg Balances'!T24</f>
        <v>7330633.6615384622</v>
      </c>
      <c r="E98" s="61"/>
      <c r="F98" s="4" t="str">
        <f t="shared" si="0"/>
        <v>W/S</v>
      </c>
      <c r="G98" s="24">
        <f t="shared" si="0"/>
        <v>9.1589296091377226E-2</v>
      </c>
      <c r="H98" s="61"/>
      <c r="I98" s="4">
        <f>+G98*D98</f>
        <v>671407.57696406299</v>
      </c>
      <c r="J98" s="61"/>
      <c r="K98" s="61"/>
    </row>
    <row r="99" spans="1:11" ht="16.5" thickBot="1">
      <c r="A99" s="506">
        <v>11</v>
      </c>
      <c r="B99" s="12" t="str">
        <f>+B91</f>
        <v xml:space="preserve">  Common</v>
      </c>
      <c r="C99" s="90"/>
      <c r="D99" s="51">
        <f>+'Wkpaper - 13 mo. Avg Balances'!T25</f>
        <v>0</v>
      </c>
      <c r="E99" s="61"/>
      <c r="F99" s="4" t="str">
        <f t="shared" si="0"/>
        <v>CE</v>
      </c>
      <c r="G99" s="24">
        <f t="shared" si="0"/>
        <v>9.1589296091377226E-2</v>
      </c>
      <c r="H99" s="61"/>
      <c r="I99" s="17">
        <f>+G99*D99</f>
        <v>0</v>
      </c>
      <c r="J99" s="61"/>
      <c r="K99" s="61"/>
    </row>
    <row r="100" spans="1:11">
      <c r="A100" s="506">
        <v>12</v>
      </c>
      <c r="B100" s="59" t="s">
        <v>225</v>
      </c>
      <c r="C100" s="61"/>
      <c r="D100" s="4">
        <f>SUM(D95:D99)</f>
        <v>131924259.12230767</v>
      </c>
      <c r="E100" s="61"/>
      <c r="F100" s="61"/>
      <c r="G100" s="61"/>
      <c r="H100" s="61"/>
      <c r="I100" s="4">
        <f>SUM(I95:I99)</f>
        <v>6683258.7051955536</v>
      </c>
      <c r="J100" s="61"/>
      <c r="K100" s="61"/>
    </row>
    <row r="101" spans="1:11">
      <c r="A101" s="506"/>
      <c r="C101" s="61" t="s">
        <v>2</v>
      </c>
      <c r="E101" s="61"/>
      <c r="F101" s="61"/>
      <c r="G101" s="88"/>
      <c r="H101" s="61"/>
      <c r="J101" s="61"/>
      <c r="K101" s="88"/>
    </row>
    <row r="102" spans="1:11">
      <c r="A102" s="506"/>
      <c r="B102" s="59" t="s">
        <v>61</v>
      </c>
      <c r="C102" s="61"/>
      <c r="D102" s="61"/>
      <c r="E102" s="61"/>
      <c r="F102" s="61"/>
      <c r="G102" s="61"/>
      <c r="H102" s="61"/>
      <c r="I102" s="61"/>
      <c r="J102" s="61"/>
      <c r="K102" s="61"/>
    </row>
    <row r="103" spans="1:11">
      <c r="A103" s="506">
        <v>13</v>
      </c>
      <c r="B103" s="12" t="str">
        <f>+B95</f>
        <v xml:space="preserve">  Production</v>
      </c>
      <c r="C103" s="61" t="s">
        <v>198</v>
      </c>
      <c r="D103" s="4">
        <f>D87-D95</f>
        <v>414017089.51384616</v>
      </c>
      <c r="E103" s="61"/>
      <c r="F103" s="61"/>
      <c r="G103" s="88"/>
      <c r="H103" s="61"/>
      <c r="I103" s="61" t="s">
        <v>2</v>
      </c>
      <c r="J103" s="61"/>
      <c r="K103" s="88"/>
    </row>
    <row r="104" spans="1:11">
      <c r="A104" s="506">
        <v>14</v>
      </c>
      <c r="B104" s="12" t="str">
        <f>+B96</f>
        <v xml:space="preserve">  Transmission</v>
      </c>
      <c r="C104" s="61" t="s">
        <v>199</v>
      </c>
      <c r="D104" s="4">
        <f>D88-D96</f>
        <v>69006966.011538476</v>
      </c>
      <c r="E104" s="61"/>
      <c r="F104" s="61"/>
      <c r="G104" s="87"/>
      <c r="H104" s="61"/>
      <c r="I104" s="4">
        <f>I88-I96</f>
        <v>16943385.563519154</v>
      </c>
      <c r="J104" s="61"/>
      <c r="K104" s="88"/>
    </row>
    <row r="105" spans="1:11">
      <c r="A105" s="506">
        <v>15</v>
      </c>
      <c r="B105" s="12" t="str">
        <f>+B97</f>
        <v xml:space="preserve">  Distribution</v>
      </c>
      <c r="C105" s="61" t="s">
        <v>200</v>
      </c>
      <c r="D105" s="4">
        <f>D89-D97</f>
        <v>11389924.420000004</v>
      </c>
      <c r="E105" s="61"/>
      <c r="F105" s="61"/>
      <c r="G105" s="88"/>
      <c r="H105" s="61"/>
      <c r="I105" s="61" t="s">
        <v>2</v>
      </c>
      <c r="J105" s="61"/>
      <c r="K105" s="88"/>
    </row>
    <row r="106" spans="1:11">
      <c r="A106" s="506">
        <v>16</v>
      </c>
      <c r="B106" s="12" t="str">
        <f>+B98</f>
        <v xml:space="preserve">  General &amp; Intangible</v>
      </c>
      <c r="C106" s="61" t="s">
        <v>201</v>
      </c>
      <c r="D106" s="4">
        <f>D90-D98</f>
        <v>10471973.204216462</v>
      </c>
      <c r="E106" s="61"/>
      <c r="F106" s="61"/>
      <c r="G106" s="88"/>
      <c r="H106" s="61"/>
      <c r="I106" s="4">
        <f>I90-I98</f>
        <v>959120.65446194995</v>
      </c>
      <c r="J106" s="61"/>
      <c r="K106" s="88"/>
    </row>
    <row r="107" spans="1:11" ht="16.5" thickBot="1">
      <c r="A107" s="506">
        <v>17</v>
      </c>
      <c r="B107" s="12" t="str">
        <f>+B99</f>
        <v xml:space="preserve">  Common</v>
      </c>
      <c r="C107" s="61" t="s">
        <v>202</v>
      </c>
      <c r="D107" s="17">
        <f>D91-D99</f>
        <v>0</v>
      </c>
      <c r="E107" s="61"/>
      <c r="F107" s="61"/>
      <c r="G107" s="88"/>
      <c r="H107" s="61"/>
      <c r="I107" s="17">
        <f>I91-I99</f>
        <v>0</v>
      </c>
      <c r="J107" s="61"/>
      <c r="K107" s="88"/>
    </row>
    <row r="108" spans="1:11">
      <c r="A108" s="506">
        <v>18</v>
      </c>
      <c r="B108" s="59" t="s">
        <v>226</v>
      </c>
      <c r="C108" s="61"/>
      <c r="D108" s="4">
        <f>SUM(D103:D107)</f>
        <v>504885953.14960116</v>
      </c>
      <c r="E108" s="61"/>
      <c r="F108" s="61" t="s">
        <v>62</v>
      </c>
      <c r="G108" s="25">
        <f>IF(I108&gt;0,I108/D108,0)</f>
        <v>3.5458515148422971E-2</v>
      </c>
      <c r="H108" s="61"/>
      <c r="I108" s="4">
        <f>SUM(I103:I107)</f>
        <v>17902506.217981104</v>
      </c>
      <c r="J108" s="61"/>
      <c r="K108" s="61"/>
    </row>
    <row r="109" spans="1:11">
      <c r="A109" s="506"/>
      <c r="C109" s="61"/>
      <c r="E109" s="61"/>
      <c r="H109" s="61"/>
      <c r="J109" s="61"/>
      <c r="K109" s="88"/>
    </row>
    <row r="110" spans="1:11">
      <c r="A110" s="506"/>
      <c r="B110" s="59" t="s">
        <v>310</v>
      </c>
      <c r="C110" s="61"/>
      <c r="D110" s="61"/>
      <c r="E110" s="61"/>
      <c r="F110" s="61"/>
      <c r="G110" s="61"/>
      <c r="H110" s="61"/>
      <c r="I110" s="61"/>
      <c r="J110" s="61"/>
      <c r="K110" s="61"/>
    </row>
    <row r="111" spans="1:11">
      <c r="A111" s="506">
        <v>19</v>
      </c>
      <c r="B111" s="59" t="s">
        <v>63</v>
      </c>
      <c r="C111" s="61"/>
      <c r="D111" s="52">
        <v>0</v>
      </c>
      <c r="E111" s="61"/>
      <c r="F111" s="61"/>
      <c r="G111" s="91" t="s">
        <v>168</v>
      </c>
      <c r="H111" s="61"/>
      <c r="I111" s="61">
        <v>0</v>
      </c>
      <c r="J111" s="61"/>
      <c r="K111" s="88"/>
    </row>
    <row r="112" spans="1:11">
      <c r="A112" s="506">
        <v>20</v>
      </c>
      <c r="B112" s="59" t="s">
        <v>65</v>
      </c>
      <c r="C112" s="61"/>
      <c r="D112" s="52">
        <v>0</v>
      </c>
      <c r="E112" s="61"/>
      <c r="F112" s="61" t="s">
        <v>64</v>
      </c>
      <c r="G112" s="24">
        <f>+G108</f>
        <v>3.5458515148422971E-2</v>
      </c>
      <c r="H112" s="61"/>
      <c r="I112" s="4">
        <f>D112*G112</f>
        <v>0</v>
      </c>
      <c r="J112" s="61"/>
      <c r="K112" s="88"/>
    </row>
    <row r="113" spans="1:11">
      <c r="A113" s="506">
        <v>21</v>
      </c>
      <c r="B113" s="59" t="s">
        <v>66</v>
      </c>
      <c r="C113" s="61"/>
      <c r="D113" s="50">
        <v>0</v>
      </c>
      <c r="E113" s="61"/>
      <c r="F113" s="61" t="s">
        <v>64</v>
      </c>
      <c r="G113" s="24">
        <f>+G112</f>
        <v>3.5458515148422971E-2</v>
      </c>
      <c r="H113" s="61"/>
      <c r="I113" s="4">
        <f>D113*G113</f>
        <v>0</v>
      </c>
      <c r="J113" s="61"/>
      <c r="K113" s="88"/>
    </row>
    <row r="114" spans="1:11">
      <c r="A114" s="506">
        <v>22</v>
      </c>
      <c r="B114" s="59" t="s">
        <v>67</v>
      </c>
      <c r="C114" s="61"/>
      <c r="D114" s="50">
        <v>0</v>
      </c>
      <c r="E114" s="61"/>
      <c r="F114" s="4" t="str">
        <f>+F113</f>
        <v>NP</v>
      </c>
      <c r="G114" s="24">
        <f>+G113</f>
        <v>3.5458515148422971E-2</v>
      </c>
      <c r="H114" s="61"/>
      <c r="I114" s="4">
        <f>D114*G114</f>
        <v>0</v>
      </c>
      <c r="J114" s="61"/>
      <c r="K114" s="88"/>
    </row>
    <row r="115" spans="1:11" ht="16.5" thickBot="1">
      <c r="A115" s="506">
        <v>23</v>
      </c>
      <c r="B115" s="56" t="s">
        <v>68</v>
      </c>
      <c r="D115" s="51">
        <v>0</v>
      </c>
      <c r="E115" s="61"/>
      <c r="F115" s="61" t="s">
        <v>64</v>
      </c>
      <c r="G115" s="24">
        <f>+G113</f>
        <v>3.5458515148422971E-2</v>
      </c>
      <c r="H115" s="61"/>
      <c r="I115" s="17">
        <f>D115*G115</f>
        <v>0</v>
      </c>
      <c r="J115" s="61"/>
      <c r="K115" s="61"/>
    </row>
    <row r="116" spans="1:11">
      <c r="A116" s="506">
        <v>24</v>
      </c>
      <c r="B116" s="59" t="s">
        <v>227</v>
      </c>
      <c r="C116" s="61"/>
      <c r="D116" s="4">
        <f>SUM(D111:D115)</f>
        <v>0</v>
      </c>
      <c r="E116" s="61"/>
      <c r="F116" s="61"/>
      <c r="G116" s="61"/>
      <c r="H116" s="61"/>
      <c r="I116" s="4">
        <f>SUM(I111:I115)</f>
        <v>0</v>
      </c>
      <c r="J116" s="61"/>
      <c r="K116" s="61"/>
    </row>
    <row r="117" spans="1:11">
      <c r="A117" s="506"/>
      <c r="C117" s="61"/>
      <c r="E117" s="61"/>
      <c r="F117" s="61"/>
      <c r="G117" s="88"/>
      <c r="H117" s="61"/>
      <c r="J117" s="61"/>
      <c r="K117" s="88"/>
    </row>
    <row r="118" spans="1:11">
      <c r="A118" s="506">
        <v>25</v>
      </c>
      <c r="B118" s="59" t="s">
        <v>69</v>
      </c>
      <c r="C118" s="61" t="s">
        <v>311</v>
      </c>
      <c r="D118" s="52">
        <f>+'Wkpaper - 13 mo. Avg Balances'!T30</f>
        <v>0</v>
      </c>
      <c r="E118" s="61"/>
      <c r="F118" s="4" t="str">
        <f>+F96</f>
        <v>TP</v>
      </c>
      <c r="G118" s="24">
        <f>+G96</f>
        <v>0.24553152446502427</v>
      </c>
      <c r="H118" s="61"/>
      <c r="I118" s="4">
        <f>+G118*D118</f>
        <v>0</v>
      </c>
      <c r="J118" s="61"/>
      <c r="K118" s="61"/>
    </row>
    <row r="119" spans="1:11">
      <c r="A119" s="506"/>
      <c r="B119" s="59"/>
      <c r="C119" s="61"/>
      <c r="D119" s="61"/>
      <c r="E119" s="61"/>
      <c r="F119" s="61"/>
      <c r="G119" s="61"/>
      <c r="H119" s="61"/>
      <c r="I119" s="61"/>
      <c r="J119" s="61"/>
      <c r="K119" s="61"/>
    </row>
    <row r="120" spans="1:11">
      <c r="A120" s="506"/>
      <c r="B120" s="59" t="s">
        <v>161</v>
      </c>
      <c r="D120" s="61"/>
      <c r="E120" s="61"/>
      <c r="F120" s="61"/>
      <c r="G120" s="61"/>
      <c r="H120" s="61"/>
      <c r="I120" s="61"/>
      <c r="J120" s="61"/>
      <c r="K120" s="61"/>
    </row>
    <row r="121" spans="1:11">
      <c r="A121" s="506">
        <v>26</v>
      </c>
      <c r="B121" s="59" t="s">
        <v>162</v>
      </c>
      <c r="C121" s="61" t="s">
        <v>70</v>
      </c>
      <c r="D121" s="4">
        <f>D157/8</f>
        <v>1398507.625</v>
      </c>
      <c r="E121" s="61"/>
      <c r="F121" s="61"/>
      <c r="G121" s="88"/>
      <c r="H121" s="61"/>
      <c r="I121" s="4">
        <f>I157/8</f>
        <v>205532.25745066829</v>
      </c>
      <c r="J121" s="508"/>
      <c r="K121" s="88"/>
    </row>
    <row r="122" spans="1:11">
      <c r="A122" s="506">
        <v>27</v>
      </c>
      <c r="B122" s="59" t="s">
        <v>312</v>
      </c>
      <c r="C122" s="56" t="s">
        <v>183</v>
      </c>
      <c r="D122" s="52">
        <f>+'Wkpaper - 13 mo. Avg Balances'!T34</f>
        <v>1039068.2443577984</v>
      </c>
      <c r="E122" s="61"/>
      <c r="F122" s="61" t="s">
        <v>71</v>
      </c>
      <c r="G122" s="24">
        <f>I229</f>
        <v>0.24553152446502427</v>
      </c>
      <c r="H122" s="61"/>
      <c r="I122" s="4">
        <f>+G122*D122</f>
        <v>255124.01006036659</v>
      </c>
      <c r="J122" s="61" t="s">
        <v>2</v>
      </c>
      <c r="K122" s="88"/>
    </row>
    <row r="123" spans="1:11" ht="16.5" thickBot="1">
      <c r="A123" s="506">
        <v>28</v>
      </c>
      <c r="B123" s="59" t="s">
        <v>313</v>
      </c>
      <c r="C123" s="56" t="s">
        <v>255</v>
      </c>
      <c r="D123" s="51">
        <f>+'Wkpaper - 13 mo. Avg Balances'!T38</f>
        <v>2420742.4615384615</v>
      </c>
      <c r="E123" s="61"/>
      <c r="F123" s="61" t="s">
        <v>72</v>
      </c>
      <c r="G123" s="24">
        <f>+G92</f>
        <v>3.8607680042478484E-2</v>
      </c>
      <c r="H123" s="61"/>
      <c r="I123" s="17">
        <f>+G123*D123</f>
        <v>93459.250420318698</v>
      </c>
      <c r="J123" s="61"/>
      <c r="K123" s="88"/>
    </row>
    <row r="124" spans="1:11">
      <c r="A124" s="506">
        <v>29</v>
      </c>
      <c r="B124" s="59" t="s">
        <v>228</v>
      </c>
      <c r="C124" s="508"/>
      <c r="D124" s="4">
        <f>D121+D122+D123</f>
        <v>4858318.3308962602</v>
      </c>
      <c r="E124" s="508"/>
      <c r="F124" s="508"/>
      <c r="G124" s="508"/>
      <c r="H124" s="508"/>
      <c r="I124" s="4">
        <f>I121+I122+I123</f>
        <v>554115.51793135353</v>
      </c>
      <c r="J124" s="508"/>
      <c r="K124" s="508"/>
    </row>
    <row r="125" spans="1:11" ht="16.5" thickBot="1">
      <c r="C125" s="61"/>
      <c r="D125" s="92"/>
      <c r="E125" s="61"/>
      <c r="F125" s="61"/>
      <c r="G125" s="61"/>
      <c r="H125" s="61"/>
      <c r="I125" s="92"/>
      <c r="J125" s="61"/>
      <c r="K125" s="61"/>
    </row>
    <row r="126" spans="1:11" ht="16.5" thickBot="1">
      <c r="A126" s="506">
        <v>30</v>
      </c>
      <c r="B126" s="59" t="s">
        <v>73</v>
      </c>
      <c r="C126" s="61"/>
      <c r="D126" s="28">
        <f>+D124+D118+D116+D108</f>
        <v>509744271.48049742</v>
      </c>
      <c r="E126" s="61"/>
      <c r="F126" s="61"/>
      <c r="G126" s="88"/>
      <c r="H126" s="61"/>
      <c r="I126" s="28">
        <f>+I124+I118+I116+I108</f>
        <v>18456621.735912457</v>
      </c>
      <c r="J126" s="61"/>
      <c r="K126" s="88"/>
    </row>
    <row r="127" spans="1:11" ht="16.5" thickTop="1">
      <c r="A127" s="506"/>
      <c r="B127" s="59"/>
      <c r="C127" s="61"/>
      <c r="D127" s="61"/>
      <c r="E127" s="61"/>
      <c r="F127" s="61"/>
      <c r="G127" s="61"/>
      <c r="H127" s="61"/>
      <c r="I127" s="61"/>
      <c r="J127" s="61"/>
      <c r="K127" s="61"/>
    </row>
    <row r="128" spans="1:11">
      <c r="A128" s="506"/>
      <c r="B128" s="59"/>
      <c r="C128" s="61"/>
      <c r="D128" s="61"/>
      <c r="E128" s="61"/>
      <c r="F128" s="61"/>
      <c r="G128" s="61"/>
      <c r="H128" s="61"/>
      <c r="I128" s="61"/>
      <c r="J128" s="61"/>
      <c r="K128" s="61"/>
    </row>
    <row r="129" spans="1:11">
      <c r="A129" s="506"/>
      <c r="B129" s="59"/>
      <c r="C129" s="61"/>
      <c r="D129" s="61"/>
      <c r="E129" s="61"/>
      <c r="F129" s="61"/>
      <c r="G129" s="61"/>
      <c r="H129" s="61"/>
      <c r="I129" s="61"/>
      <c r="J129" s="61"/>
      <c r="K129" s="61"/>
    </row>
    <row r="130" spans="1:11">
      <c r="A130" s="506"/>
      <c r="B130" s="59"/>
      <c r="C130" s="61"/>
      <c r="D130" s="61"/>
      <c r="E130" s="61"/>
      <c r="F130" s="61"/>
      <c r="G130" s="61"/>
      <c r="H130" s="61"/>
      <c r="I130" s="61"/>
      <c r="J130" s="61"/>
      <c r="K130" s="61"/>
    </row>
    <row r="131" spans="1:11">
      <c r="A131" s="506"/>
      <c r="B131" s="59"/>
      <c r="C131" s="61"/>
      <c r="D131" s="61"/>
      <c r="E131" s="61"/>
      <c r="F131" s="61"/>
      <c r="G131" s="61"/>
      <c r="H131" s="61"/>
      <c r="I131" s="61"/>
      <c r="J131" s="61"/>
      <c r="K131" s="61"/>
    </row>
    <row r="132" spans="1:11">
      <c r="A132" s="506"/>
      <c r="B132" s="59"/>
      <c r="C132" s="61"/>
      <c r="D132" s="61"/>
      <c r="E132" s="61"/>
      <c r="F132" s="61"/>
      <c r="G132" s="61"/>
      <c r="H132" s="61"/>
      <c r="I132" s="61"/>
      <c r="J132" s="61"/>
      <c r="K132" s="61"/>
    </row>
    <row r="133" spans="1:11">
      <c r="A133" s="506"/>
      <c r="B133" s="59"/>
      <c r="C133" s="61"/>
      <c r="D133" s="61"/>
      <c r="E133" s="61"/>
      <c r="F133" s="61"/>
      <c r="G133" s="61"/>
      <c r="H133" s="61"/>
      <c r="I133" s="61"/>
      <c r="J133" s="61"/>
      <c r="K133" s="61"/>
    </row>
    <row r="134" spans="1:11">
      <c r="A134" s="506"/>
      <c r="B134" s="59"/>
      <c r="C134" s="61"/>
      <c r="D134" s="61"/>
      <c r="E134" s="61"/>
      <c r="F134" s="61"/>
      <c r="G134" s="61"/>
      <c r="H134" s="61"/>
      <c r="I134" s="61"/>
      <c r="J134" s="61"/>
      <c r="K134" s="61"/>
    </row>
    <row r="135" spans="1:11">
      <c r="A135" s="506"/>
      <c r="B135" s="59"/>
      <c r="C135" s="61"/>
      <c r="D135" s="61"/>
      <c r="E135" s="61"/>
      <c r="F135" s="61"/>
      <c r="G135" s="61"/>
      <c r="H135" s="61"/>
      <c r="I135" s="61"/>
      <c r="J135" s="61"/>
      <c r="K135" s="61"/>
    </row>
    <row r="136" spans="1:11">
      <c r="A136" s="506"/>
      <c r="B136" s="59"/>
      <c r="C136" s="61"/>
      <c r="D136" s="61"/>
      <c r="E136" s="61"/>
      <c r="F136" s="61"/>
      <c r="G136" s="61"/>
      <c r="H136" s="61"/>
      <c r="I136" s="61"/>
      <c r="J136" s="61"/>
      <c r="K136" s="61"/>
    </row>
    <row r="137" spans="1:11">
      <c r="A137" s="506"/>
      <c r="B137" s="59"/>
      <c r="C137" s="61"/>
      <c r="D137" s="61"/>
      <c r="E137" s="61"/>
      <c r="F137" s="61"/>
      <c r="G137" s="61"/>
      <c r="H137" s="61"/>
      <c r="I137" s="61"/>
      <c r="J137" s="61"/>
      <c r="K137" s="57" t="s">
        <v>303</v>
      </c>
    </row>
    <row r="138" spans="1:11">
      <c r="B138" s="59"/>
      <c r="C138" s="59"/>
      <c r="D138" s="60"/>
      <c r="E138" s="59"/>
      <c r="F138" s="59"/>
      <c r="G138" s="59"/>
      <c r="H138" s="508"/>
      <c r="I138" s="508"/>
      <c r="J138" s="694" t="s">
        <v>191</v>
      </c>
      <c r="K138" s="694"/>
    </row>
    <row r="139" spans="1:11">
      <c r="A139" s="506"/>
      <c r="B139" s="59"/>
      <c r="C139" s="61"/>
      <c r="D139" s="61"/>
      <c r="E139" s="61"/>
      <c r="F139" s="61"/>
      <c r="G139" s="61"/>
      <c r="H139" s="61"/>
      <c r="I139" s="61"/>
      <c r="J139" s="61"/>
      <c r="K139" s="61"/>
    </row>
    <row r="140" spans="1:11">
      <c r="A140" s="506"/>
      <c r="B140" s="12" t="str">
        <f>B4</f>
        <v xml:space="preserve">Formula Rate - Non-Levelized </v>
      </c>
      <c r="C140" s="61"/>
      <c r="D140" s="4" t="str">
        <f>D4</f>
        <v xml:space="preserve">     Rate Formula Template</v>
      </c>
      <c r="E140" s="61"/>
      <c r="F140" s="61"/>
      <c r="G140" s="61"/>
      <c r="H140" s="61"/>
      <c r="J140" s="61"/>
      <c r="K140" s="29" t="str">
        <f>K4</f>
        <v>For the 12 months ended 12/31/17</v>
      </c>
    </row>
    <row r="141" spans="1:11">
      <c r="A141" s="506"/>
      <c r="B141" s="59"/>
      <c r="C141" s="61"/>
      <c r="D141" s="4" t="str">
        <f>D5</f>
        <v xml:space="preserve"> Utilizing RUS/CFC Form 12 Data</v>
      </c>
      <c r="E141" s="61"/>
      <c r="F141" s="61"/>
      <c r="G141" s="61"/>
      <c r="H141" s="61"/>
      <c r="I141" s="61"/>
      <c r="J141" s="61"/>
      <c r="K141" s="61"/>
    </row>
    <row r="142" spans="1:11">
      <c r="A142" s="506"/>
      <c r="C142" s="61"/>
      <c r="D142" s="61"/>
      <c r="E142" s="61"/>
      <c r="F142" s="61"/>
      <c r="G142" s="61"/>
      <c r="H142" s="61"/>
      <c r="I142" s="61"/>
      <c r="J142" s="61"/>
      <c r="K142" s="61"/>
    </row>
    <row r="143" spans="1:11">
      <c r="A143" s="506"/>
      <c r="D143" s="10" t="str">
        <f>D7</f>
        <v>Prairie Power, Inc.</v>
      </c>
      <c r="J143" s="61"/>
      <c r="K143" s="61"/>
    </row>
    <row r="144" spans="1:11">
      <c r="A144" s="506"/>
      <c r="B144" s="506" t="s">
        <v>40</v>
      </c>
      <c r="C144" s="506" t="s">
        <v>41</v>
      </c>
      <c r="D144" s="506" t="s">
        <v>42</v>
      </c>
      <c r="E144" s="61" t="s">
        <v>2</v>
      </c>
      <c r="F144" s="61"/>
      <c r="G144" s="80" t="s">
        <v>43</v>
      </c>
      <c r="H144" s="61"/>
      <c r="I144" s="81" t="s">
        <v>44</v>
      </c>
      <c r="J144" s="61"/>
      <c r="K144" s="61"/>
    </row>
    <row r="145" spans="1:11">
      <c r="A145" s="506"/>
      <c r="B145" s="506"/>
      <c r="C145" s="508"/>
      <c r="D145" s="508"/>
      <c r="E145" s="508"/>
      <c r="F145" s="508"/>
      <c r="G145" s="508"/>
      <c r="H145" s="508"/>
      <c r="I145" s="508"/>
      <c r="J145" s="508"/>
      <c r="K145" s="83"/>
    </row>
    <row r="146" spans="1:11">
      <c r="A146" s="506" t="s">
        <v>3</v>
      </c>
      <c r="B146" s="59"/>
      <c r="C146" s="82" t="s">
        <v>306</v>
      </c>
      <c r="D146" s="61"/>
      <c r="E146" s="61"/>
      <c r="F146" s="61"/>
      <c r="G146" s="506"/>
      <c r="H146" s="61"/>
      <c r="I146" s="83" t="s">
        <v>45</v>
      </c>
      <c r="J146" s="61"/>
      <c r="K146" s="83"/>
    </row>
    <row r="147" spans="1:11" ht="16.5" thickBot="1">
      <c r="A147" s="64" t="s">
        <v>5</v>
      </c>
      <c r="B147" s="59"/>
      <c r="C147" s="84" t="s">
        <v>307</v>
      </c>
      <c r="D147" s="83" t="s">
        <v>46</v>
      </c>
      <c r="E147" s="85"/>
      <c r="F147" s="83" t="s">
        <v>47</v>
      </c>
      <c r="H147" s="85"/>
      <c r="I147" s="506" t="s">
        <v>48</v>
      </c>
      <c r="J147" s="61"/>
      <c r="K147" s="83"/>
    </row>
    <row r="148" spans="1:11">
      <c r="A148" s="506"/>
      <c r="B148" s="59" t="s">
        <v>256</v>
      </c>
      <c r="C148" s="61"/>
      <c r="D148" s="61"/>
      <c r="E148" s="61"/>
      <c r="F148" s="61"/>
      <c r="G148" s="61"/>
      <c r="H148" s="61"/>
      <c r="I148" s="61"/>
      <c r="J148" s="61"/>
      <c r="K148" s="61"/>
    </row>
    <row r="149" spans="1:11">
      <c r="A149" s="506">
        <v>1</v>
      </c>
      <c r="B149" s="59" t="s">
        <v>74</v>
      </c>
      <c r="C149" s="56" t="s">
        <v>257</v>
      </c>
      <c r="D149" s="52">
        <f>17609505+692167</f>
        <v>18301672</v>
      </c>
      <c r="E149" s="61"/>
      <c r="F149" s="61" t="s">
        <v>71</v>
      </c>
      <c r="G149" s="24">
        <f>I229</f>
        <v>0.24553152446502427</v>
      </c>
      <c r="H149" s="61"/>
      <c r="I149" s="4">
        <f t="shared" ref="I149:I156" si="1">+G149*D149</f>
        <v>4493637.4264188493</v>
      </c>
      <c r="J149" s="508"/>
      <c r="K149" s="61"/>
    </row>
    <row r="150" spans="1:11">
      <c r="A150" s="506">
        <v>2</v>
      </c>
      <c r="B150" s="59" t="s">
        <v>75</v>
      </c>
      <c r="C150" s="56" t="s">
        <v>76</v>
      </c>
      <c r="D150" s="52">
        <f>+'Wkpaper - Acct 565'!E14</f>
        <v>14277101</v>
      </c>
      <c r="E150" s="61"/>
      <c r="F150" s="61" t="s">
        <v>71</v>
      </c>
      <c r="G150" s="24">
        <f>+G149</f>
        <v>0.24553152446502427</v>
      </c>
      <c r="H150" s="61"/>
      <c r="I150" s="4">
        <f t="shared" si="1"/>
        <v>3505478.3734711227</v>
      </c>
      <c r="J150" s="508"/>
      <c r="K150" s="61"/>
    </row>
    <row r="151" spans="1:11">
      <c r="A151" s="506">
        <v>3</v>
      </c>
      <c r="B151" s="59" t="s">
        <v>77</v>
      </c>
      <c r="C151" s="56" t="s">
        <v>258</v>
      </c>
      <c r="D151" s="52">
        <f>6983526+181707</f>
        <v>7165233</v>
      </c>
      <c r="E151" s="61"/>
      <c r="F151" s="61" t="s">
        <v>57</v>
      </c>
      <c r="G151" s="24">
        <f>I236</f>
        <v>9.1589296091377226E-2</v>
      </c>
      <c r="H151" s="61"/>
      <c r="I151" s="4">
        <f t="shared" si="1"/>
        <v>656258.64680070709</v>
      </c>
      <c r="J151" s="61"/>
      <c r="K151" s="61" t="s">
        <v>2</v>
      </c>
    </row>
    <row r="152" spans="1:11">
      <c r="A152" s="506">
        <v>4</v>
      </c>
      <c r="B152" s="59" t="s">
        <v>78</v>
      </c>
      <c r="C152" s="61"/>
      <c r="D152" s="52">
        <v>0</v>
      </c>
      <c r="E152" s="61"/>
      <c r="F152" s="4" t="str">
        <f>+F151</f>
        <v>W/S</v>
      </c>
      <c r="G152" s="24">
        <f>I236</f>
        <v>9.1589296091377226E-2</v>
      </c>
      <c r="H152" s="61"/>
      <c r="I152" s="4">
        <f t="shared" si="1"/>
        <v>0</v>
      </c>
      <c r="J152" s="61"/>
      <c r="K152" s="61"/>
    </row>
    <row r="153" spans="1:11">
      <c r="A153" s="506">
        <v>5</v>
      </c>
      <c r="B153" s="59" t="s">
        <v>203</v>
      </c>
      <c r="C153" s="61"/>
      <c r="D153" s="52">
        <f>+'Wkpaper - Pg 3, Ln 5'!B29</f>
        <v>1743</v>
      </c>
      <c r="E153" s="61"/>
      <c r="F153" s="4" t="str">
        <f>+F152</f>
        <v>W/S</v>
      </c>
      <c r="G153" s="24">
        <f>I236</f>
        <v>9.1589296091377226E-2</v>
      </c>
      <c r="H153" s="61"/>
      <c r="I153" s="4">
        <f t="shared" si="1"/>
        <v>159.6401430872705</v>
      </c>
      <c r="J153" s="61"/>
      <c r="K153" s="61"/>
    </row>
    <row r="154" spans="1:11">
      <c r="A154" s="506" t="s">
        <v>169</v>
      </c>
      <c r="B154" s="59" t="s">
        <v>229</v>
      </c>
      <c r="C154" s="61"/>
      <c r="D154" s="52">
        <v>0</v>
      </c>
      <c r="E154" s="61"/>
      <c r="F154" s="4" t="str">
        <f>+F149</f>
        <v>TE</v>
      </c>
      <c r="G154" s="24">
        <f>+G149</f>
        <v>0.24553152446502427</v>
      </c>
      <c r="H154" s="61"/>
      <c r="I154" s="4">
        <f t="shared" si="1"/>
        <v>0</v>
      </c>
      <c r="J154" s="61"/>
      <c r="K154" s="61"/>
    </row>
    <row r="155" spans="1:11">
      <c r="A155" s="506">
        <v>6</v>
      </c>
      <c r="B155" s="59" t="s">
        <v>58</v>
      </c>
      <c r="C155" s="61"/>
      <c r="D155" s="52">
        <v>0</v>
      </c>
      <c r="E155" s="61"/>
      <c r="F155" s="61" t="s">
        <v>59</v>
      </c>
      <c r="G155" s="24">
        <f>K240</f>
        <v>9.1589296091377226E-2</v>
      </c>
      <c r="H155" s="61"/>
      <c r="I155" s="4">
        <f t="shared" si="1"/>
        <v>0</v>
      </c>
      <c r="J155" s="61"/>
      <c r="K155" s="61"/>
    </row>
    <row r="156" spans="1:11" ht="16.5" thickBot="1">
      <c r="A156" s="506">
        <v>7</v>
      </c>
      <c r="B156" s="59" t="s">
        <v>79</v>
      </c>
      <c r="C156" s="61"/>
      <c r="D156" s="51">
        <v>0</v>
      </c>
      <c r="E156" s="61"/>
      <c r="F156" s="61"/>
      <c r="G156" s="87">
        <v>1</v>
      </c>
      <c r="H156" s="61"/>
      <c r="I156" s="17">
        <f t="shared" si="1"/>
        <v>0</v>
      </c>
      <c r="J156" s="61"/>
      <c r="K156" s="61"/>
    </row>
    <row r="157" spans="1:11">
      <c r="A157" s="506">
        <v>8</v>
      </c>
      <c r="B157" s="59" t="s">
        <v>176</v>
      </c>
      <c r="C157" s="61"/>
      <c r="D157" s="4">
        <f>+D149-D150+D151-D152-D153+D154+D155+D156</f>
        <v>11188061</v>
      </c>
      <c r="E157" s="61"/>
      <c r="F157" s="61"/>
      <c r="G157" s="61"/>
      <c r="H157" s="61"/>
      <c r="I157" s="4">
        <f>+I149-I150+I151-I152-I153+I154+I155+I156</f>
        <v>1644258.0596053463</v>
      </c>
      <c r="J157" s="61"/>
      <c r="K157" s="61"/>
    </row>
    <row r="158" spans="1:11">
      <c r="A158" s="506"/>
      <c r="C158" s="61"/>
      <c r="E158" s="61"/>
      <c r="F158" s="61"/>
      <c r="G158" s="61"/>
      <c r="H158" s="61"/>
      <c r="J158" s="61"/>
      <c r="K158" s="61"/>
    </row>
    <row r="159" spans="1:11">
      <c r="A159" s="506"/>
      <c r="B159" s="59" t="s">
        <v>259</v>
      </c>
      <c r="C159" s="61"/>
      <c r="D159" s="61"/>
      <c r="E159" s="61"/>
      <c r="F159" s="61"/>
      <c r="G159" s="61"/>
      <c r="H159" s="61"/>
      <c r="I159" s="61"/>
      <c r="J159" s="61"/>
      <c r="K159" s="61"/>
    </row>
    <row r="160" spans="1:11">
      <c r="A160" s="506">
        <v>9</v>
      </c>
      <c r="B160" s="12" t="str">
        <f>+B149</f>
        <v xml:space="preserve">  Transmission </v>
      </c>
      <c r="C160" s="56" t="s">
        <v>184</v>
      </c>
      <c r="D160" s="52">
        <v>2575888</v>
      </c>
      <c r="E160" s="61"/>
      <c r="F160" s="61" t="s">
        <v>11</v>
      </c>
      <c r="G160" s="24">
        <f>+G118</f>
        <v>0.24553152446502427</v>
      </c>
      <c r="H160" s="61"/>
      <c r="I160" s="4">
        <f>+G160*D160</f>
        <v>632461.70749116247</v>
      </c>
      <c r="J160" s="61"/>
      <c r="K160" s="88"/>
    </row>
    <row r="161" spans="1:11">
      <c r="A161" s="506">
        <v>10</v>
      </c>
      <c r="B161" s="59" t="s">
        <v>56</v>
      </c>
      <c r="C161" s="56" t="s">
        <v>260</v>
      </c>
      <c r="D161" s="52">
        <v>1413528</v>
      </c>
      <c r="E161" s="61"/>
      <c r="F161" s="61" t="s">
        <v>57</v>
      </c>
      <c r="G161" s="24">
        <f>+G151</f>
        <v>9.1589296091377226E-2</v>
      </c>
      <c r="H161" s="61"/>
      <c r="I161" s="4">
        <f>+G161*D161</f>
        <v>129464.03452545227</v>
      </c>
      <c r="J161" s="61"/>
      <c r="K161" s="88"/>
    </row>
    <row r="162" spans="1:11" ht="16.5" thickBot="1">
      <c r="A162" s="506">
        <v>11</v>
      </c>
      <c r="B162" s="12" t="str">
        <f>+B155</f>
        <v xml:space="preserve">  Common</v>
      </c>
      <c r="C162" s="61"/>
      <c r="D162" s="51">
        <v>0</v>
      </c>
      <c r="E162" s="61"/>
      <c r="F162" s="61" t="s">
        <v>59</v>
      </c>
      <c r="G162" s="24">
        <f>+G155</f>
        <v>9.1589296091377226E-2</v>
      </c>
      <c r="H162" s="61"/>
      <c r="I162" s="17">
        <f>+G162*D162</f>
        <v>0</v>
      </c>
      <c r="J162" s="61"/>
      <c r="K162" s="88"/>
    </row>
    <row r="163" spans="1:11">
      <c r="A163" s="506">
        <v>12</v>
      </c>
      <c r="B163" s="59" t="s">
        <v>230</v>
      </c>
      <c r="C163" s="61"/>
      <c r="D163" s="4">
        <f>SUM(D160:D162)</f>
        <v>3989416</v>
      </c>
      <c r="E163" s="61"/>
      <c r="F163" s="61"/>
      <c r="G163" s="61"/>
      <c r="H163" s="61"/>
      <c r="I163" s="4">
        <f>SUM(I160:I162)</f>
        <v>761925.74201661476</v>
      </c>
      <c r="J163" s="61"/>
      <c r="K163" s="61"/>
    </row>
    <row r="164" spans="1:11">
      <c r="A164" s="506"/>
      <c r="B164" s="59"/>
      <c r="C164" s="61"/>
      <c r="D164" s="61"/>
      <c r="E164" s="61"/>
      <c r="F164" s="61"/>
      <c r="G164" s="61"/>
      <c r="H164" s="61"/>
      <c r="I164" s="61"/>
      <c r="J164" s="61"/>
      <c r="K164" s="61"/>
    </row>
    <row r="165" spans="1:11">
      <c r="A165" s="506" t="s">
        <v>2</v>
      </c>
      <c r="B165" s="59" t="s">
        <v>204</v>
      </c>
      <c r="D165" s="61"/>
      <c r="E165" s="61"/>
      <c r="F165" s="61"/>
      <c r="G165" s="61"/>
      <c r="H165" s="61"/>
      <c r="I165" s="61"/>
      <c r="J165" s="61"/>
      <c r="K165" s="61"/>
    </row>
    <row r="166" spans="1:11">
      <c r="A166" s="506"/>
      <c r="B166" s="59" t="s">
        <v>80</v>
      </c>
      <c r="E166" s="61"/>
      <c r="F166" s="61"/>
      <c r="H166" s="61"/>
      <c r="J166" s="61"/>
      <c r="K166" s="88"/>
    </row>
    <row r="167" spans="1:11">
      <c r="A167" s="506">
        <v>13</v>
      </c>
      <c r="B167" s="59" t="s">
        <v>81</v>
      </c>
      <c r="C167" s="61"/>
      <c r="D167" s="52">
        <f>+'Wkpaper - Taxes'!E5+'Wkpaper - Taxes'!E13</f>
        <v>617038</v>
      </c>
      <c r="E167" s="61"/>
      <c r="F167" s="61" t="s">
        <v>57</v>
      </c>
      <c r="G167" s="16">
        <f>+G161</f>
        <v>9.1589296091377226E-2</v>
      </c>
      <c r="H167" s="61"/>
      <c r="I167" s="4">
        <f>+G167*D167</f>
        <v>56514.076081631218</v>
      </c>
      <c r="J167" s="61"/>
      <c r="K167" s="88"/>
    </row>
    <row r="168" spans="1:11">
      <c r="A168" s="506">
        <v>14</v>
      </c>
      <c r="B168" s="59" t="s">
        <v>82</v>
      </c>
      <c r="C168" s="61"/>
      <c r="D168" s="52">
        <v>0</v>
      </c>
      <c r="E168" s="61"/>
      <c r="F168" s="4" t="str">
        <f>+F167</f>
        <v>W/S</v>
      </c>
      <c r="G168" s="16">
        <f>+G167</f>
        <v>9.1589296091377226E-2</v>
      </c>
      <c r="H168" s="61"/>
      <c r="I168" s="4">
        <f>+G168*D168</f>
        <v>0</v>
      </c>
      <c r="J168" s="61"/>
      <c r="K168" s="88"/>
    </row>
    <row r="169" spans="1:11">
      <c r="A169" s="506">
        <v>15</v>
      </c>
      <c r="B169" s="59" t="s">
        <v>83</v>
      </c>
      <c r="C169" s="61"/>
      <c r="E169" s="61"/>
      <c r="F169" s="61"/>
      <c r="H169" s="61"/>
      <c r="J169" s="61"/>
      <c r="K169" s="88"/>
    </row>
    <row r="170" spans="1:11">
      <c r="A170" s="506">
        <v>16</v>
      </c>
      <c r="B170" s="59" t="s">
        <v>84</v>
      </c>
      <c r="C170" s="61"/>
      <c r="D170" s="52">
        <f>+'Wkpaper - Taxes'!E7</f>
        <v>674630</v>
      </c>
      <c r="E170" s="61"/>
      <c r="F170" s="61" t="s">
        <v>72</v>
      </c>
      <c r="G170" s="16">
        <f>+G92</f>
        <v>3.8607680042478484E-2</v>
      </c>
      <c r="H170" s="61"/>
      <c r="I170" s="4">
        <f>+G170*D170</f>
        <v>26045.899187057261</v>
      </c>
      <c r="J170" s="61"/>
      <c r="K170" s="88"/>
    </row>
    <row r="171" spans="1:11">
      <c r="A171" s="506">
        <v>17</v>
      </c>
      <c r="B171" s="59" t="s">
        <v>85</v>
      </c>
      <c r="C171" s="61"/>
      <c r="D171" s="52">
        <v>0</v>
      </c>
      <c r="E171" s="61"/>
      <c r="F171" s="61" t="s">
        <v>52</v>
      </c>
      <c r="G171" s="94" t="s">
        <v>168</v>
      </c>
      <c r="H171" s="61"/>
      <c r="I171" s="61">
        <v>0</v>
      </c>
      <c r="J171" s="61"/>
      <c r="K171" s="88"/>
    </row>
    <row r="172" spans="1:11">
      <c r="A172" s="506">
        <v>18</v>
      </c>
      <c r="B172" s="59" t="s">
        <v>86</v>
      </c>
      <c r="C172" s="61"/>
      <c r="D172" s="52">
        <v>0</v>
      </c>
      <c r="E172" s="61"/>
      <c r="F172" s="4" t="str">
        <f>+F170</f>
        <v>GP</v>
      </c>
      <c r="G172" s="16">
        <f>+G170</f>
        <v>3.8607680042478484E-2</v>
      </c>
      <c r="H172" s="61"/>
      <c r="I172" s="4">
        <f>+G172*D172</f>
        <v>0</v>
      </c>
      <c r="J172" s="61"/>
      <c r="K172" s="88"/>
    </row>
    <row r="173" spans="1:11" ht="16.5" thickBot="1">
      <c r="A173" s="506">
        <v>19</v>
      </c>
      <c r="B173" s="59" t="s">
        <v>87</v>
      </c>
      <c r="C173" s="61"/>
      <c r="D173" s="51">
        <v>0</v>
      </c>
      <c r="E173" s="61"/>
      <c r="F173" s="61" t="s">
        <v>72</v>
      </c>
      <c r="G173" s="16">
        <f>+G172</f>
        <v>3.8607680042478484E-2</v>
      </c>
      <c r="H173" s="61"/>
      <c r="I173" s="17">
        <f>+G173*D173</f>
        <v>0</v>
      </c>
      <c r="J173" s="61"/>
      <c r="K173" s="88"/>
    </row>
    <row r="174" spans="1:11">
      <c r="A174" s="506">
        <v>20</v>
      </c>
      <c r="B174" s="59" t="s">
        <v>231</v>
      </c>
      <c r="C174" s="61"/>
      <c r="D174" s="4">
        <f>SUM(D167:D173)</f>
        <v>1291668</v>
      </c>
      <c r="E174" s="61"/>
      <c r="F174" s="61"/>
      <c r="G174" s="67"/>
      <c r="H174" s="61"/>
      <c r="I174" s="4">
        <f>SUM(I167:I173)</f>
        <v>82559.975268688475</v>
      </c>
      <c r="J174" s="61"/>
      <c r="K174" s="61"/>
    </row>
    <row r="175" spans="1:11">
      <c r="A175" s="506"/>
      <c r="B175" s="59"/>
      <c r="C175" s="61"/>
      <c r="D175" s="61"/>
      <c r="E175" s="61"/>
      <c r="F175" s="61"/>
      <c r="G175" s="67"/>
      <c r="H175" s="61"/>
      <c r="I175" s="61"/>
      <c r="J175" s="61"/>
      <c r="K175" s="61"/>
    </row>
    <row r="176" spans="1:11">
      <c r="A176" s="506"/>
      <c r="B176" s="59" t="s">
        <v>88</v>
      </c>
      <c r="C176" s="95" t="s">
        <v>89</v>
      </c>
      <c r="D176" s="61"/>
      <c r="E176" s="61"/>
      <c r="F176" s="61" t="s">
        <v>52</v>
      </c>
      <c r="G176" s="96"/>
      <c r="H176" s="61"/>
      <c r="I176" s="61"/>
      <c r="J176" s="61"/>
    </row>
    <row r="177" spans="1:11">
      <c r="A177" s="506">
        <v>21</v>
      </c>
      <c r="B177" s="97" t="s">
        <v>90</v>
      </c>
      <c r="C177" s="61"/>
      <c r="D177" s="30">
        <f>IF(D295&gt;0,1-(((1-D296)*(1-D295))/(1-D296*D295*D297)),0)</f>
        <v>0</v>
      </c>
      <c r="E177" s="61"/>
      <c r="G177" s="96"/>
      <c r="H177" s="61"/>
      <c r="J177" s="61"/>
    </row>
    <row r="178" spans="1:11">
      <c r="A178" s="506">
        <v>22</v>
      </c>
      <c r="B178" s="56" t="s">
        <v>91</v>
      </c>
      <c r="C178" s="61"/>
      <c r="D178" s="30">
        <f>IF(I251&gt;0,(D177/(1-D177))*(1-I249/I251),0)</f>
        <v>0</v>
      </c>
      <c r="E178" s="61"/>
      <c r="G178" s="96"/>
      <c r="H178" s="61"/>
      <c r="J178" s="61"/>
    </row>
    <row r="179" spans="1:11">
      <c r="A179" s="506"/>
      <c r="B179" s="59" t="s">
        <v>267</v>
      </c>
      <c r="C179" s="61"/>
      <c r="D179" s="61"/>
      <c r="E179" s="61"/>
      <c r="G179" s="96"/>
      <c r="H179" s="61"/>
      <c r="J179" s="61"/>
    </row>
    <row r="180" spans="1:11">
      <c r="A180" s="506"/>
      <c r="B180" s="59" t="s">
        <v>92</v>
      </c>
      <c r="C180" s="61"/>
      <c r="D180" s="61"/>
      <c r="E180" s="61"/>
      <c r="G180" s="96"/>
      <c r="H180" s="61"/>
      <c r="J180" s="61"/>
    </row>
    <row r="181" spans="1:11">
      <c r="A181" s="506">
        <v>23</v>
      </c>
      <c r="B181" s="97" t="s">
        <v>93</v>
      </c>
      <c r="C181" s="61"/>
      <c r="D181" s="31">
        <f>IF(D177&gt;0,1/(1-D177),0)</f>
        <v>0</v>
      </c>
      <c r="E181" s="61"/>
      <c r="G181" s="96"/>
      <c r="H181" s="61"/>
      <c r="J181" s="61"/>
    </row>
    <row r="182" spans="1:11">
      <c r="A182" s="506">
        <v>24</v>
      </c>
      <c r="B182" s="59" t="s">
        <v>185</v>
      </c>
      <c r="C182" s="61"/>
      <c r="D182" s="52">
        <v>0</v>
      </c>
      <c r="E182" s="61"/>
      <c r="G182" s="96"/>
      <c r="H182" s="61"/>
      <c r="J182" s="61"/>
    </row>
    <row r="183" spans="1:11">
      <c r="A183" s="506"/>
      <c r="B183" s="59"/>
      <c r="C183" s="61"/>
      <c r="D183" s="61"/>
      <c r="E183" s="61"/>
      <c r="G183" s="96"/>
      <c r="H183" s="61"/>
      <c r="J183" s="61"/>
    </row>
    <row r="184" spans="1:11">
      <c r="A184" s="506">
        <v>25</v>
      </c>
      <c r="B184" s="97" t="s">
        <v>94</v>
      </c>
      <c r="C184" s="95"/>
      <c r="D184" s="4">
        <f>D178*D188</f>
        <v>0</v>
      </c>
      <c r="E184" s="61"/>
      <c r="F184" s="61" t="s">
        <v>52</v>
      </c>
      <c r="G184" s="67"/>
      <c r="H184" s="61"/>
      <c r="I184" s="4">
        <f>D178*I188</f>
        <v>0</v>
      </c>
      <c r="J184" s="61"/>
    </row>
    <row r="185" spans="1:11" ht="16.5" thickBot="1">
      <c r="A185" s="506">
        <v>26</v>
      </c>
      <c r="B185" s="56" t="s">
        <v>95</v>
      </c>
      <c r="C185" s="95"/>
      <c r="D185" s="17">
        <f>D181*D182</f>
        <v>0</v>
      </c>
      <c r="E185" s="61"/>
      <c r="F185" s="56" t="s">
        <v>64</v>
      </c>
      <c r="G185" s="16">
        <f>G108</f>
        <v>3.5458515148422971E-2</v>
      </c>
      <c r="H185" s="61"/>
      <c r="I185" s="17">
        <f>G185*D185</f>
        <v>0</v>
      </c>
      <c r="J185" s="61"/>
    </row>
    <row r="186" spans="1:11">
      <c r="A186" s="506">
        <v>27</v>
      </c>
      <c r="B186" s="97" t="s">
        <v>96</v>
      </c>
      <c r="C186" s="56" t="s">
        <v>97</v>
      </c>
      <c r="D186" s="32">
        <f>+D184+D185</f>
        <v>0</v>
      </c>
      <c r="E186" s="61"/>
      <c r="F186" s="61" t="s">
        <v>2</v>
      </c>
      <c r="G186" s="67" t="s">
        <v>2</v>
      </c>
      <c r="H186" s="61"/>
      <c r="I186" s="32">
        <f>+I184+I185</f>
        <v>0</v>
      </c>
      <c r="J186" s="61"/>
    </row>
    <row r="187" spans="1:11">
      <c r="A187" s="506"/>
      <c r="B187" s="59"/>
      <c r="C187" s="95"/>
      <c r="D187" s="61"/>
      <c r="E187" s="61"/>
      <c r="F187" s="61"/>
      <c r="G187" s="96"/>
      <c r="H187" s="61"/>
      <c r="I187" s="61"/>
      <c r="J187" s="61"/>
    </row>
    <row r="188" spans="1:11">
      <c r="A188" s="506">
        <v>28</v>
      </c>
      <c r="B188" s="59" t="s">
        <v>98</v>
      </c>
      <c r="C188" s="88"/>
      <c r="D188" s="4">
        <f>+$I251*D126</f>
        <v>34055417.933080144</v>
      </c>
      <c r="E188" s="61"/>
      <c r="F188" s="61" t="s">
        <v>52</v>
      </c>
      <c r="G188" s="96"/>
      <c r="H188" s="61"/>
      <c r="I188" s="4">
        <f>+$I251*I126</f>
        <v>1233065.2878623232</v>
      </c>
      <c r="J188" s="61"/>
    </row>
    <row r="189" spans="1:11">
      <c r="A189" s="506"/>
      <c r="B189" s="97" t="s">
        <v>194</v>
      </c>
      <c r="D189" s="61"/>
      <c r="E189" s="61"/>
      <c r="F189" s="61"/>
      <c r="G189" s="96"/>
      <c r="H189" s="61"/>
      <c r="I189" s="61"/>
      <c r="J189" s="61"/>
      <c r="K189" s="88"/>
    </row>
    <row r="190" spans="1:11">
      <c r="A190" s="506"/>
      <c r="B190" s="59"/>
      <c r="D190" s="98"/>
      <c r="E190" s="61"/>
      <c r="F190" s="61"/>
      <c r="G190" s="96"/>
      <c r="H190" s="61"/>
      <c r="I190" s="98"/>
      <c r="J190" s="61"/>
      <c r="K190" s="88"/>
    </row>
    <row r="191" spans="1:11">
      <c r="A191" s="506">
        <v>29</v>
      </c>
      <c r="B191" s="59" t="s">
        <v>205</v>
      </c>
      <c r="C191" s="61"/>
      <c r="D191" s="33">
        <f>+D188+D186+D174+D163+D157</f>
        <v>50524562.933080144</v>
      </c>
      <c r="E191" s="61"/>
      <c r="F191" s="61"/>
      <c r="G191" s="61"/>
      <c r="H191" s="61"/>
      <c r="I191" s="33">
        <f>+I188+I186+I174+I163+I157</f>
        <v>3721809.0647529727</v>
      </c>
      <c r="J191" s="508"/>
      <c r="K191" s="508"/>
    </row>
    <row r="192" spans="1:11">
      <c r="A192" s="506"/>
      <c r="B192" s="59"/>
      <c r="C192" s="61"/>
      <c r="D192" s="98"/>
      <c r="E192" s="61"/>
      <c r="F192" s="61"/>
      <c r="G192" s="61"/>
      <c r="H192" s="61"/>
      <c r="I192" s="98"/>
      <c r="J192" s="508"/>
      <c r="K192" s="508"/>
    </row>
    <row r="193" spans="1:15">
      <c r="A193" s="506">
        <v>30</v>
      </c>
      <c r="B193" s="59" t="s">
        <v>241</v>
      </c>
      <c r="C193" s="61"/>
      <c r="D193" s="98"/>
      <c r="E193" s="61"/>
      <c r="F193" s="61"/>
      <c r="G193" s="61"/>
      <c r="H193" s="61"/>
      <c r="I193" s="98"/>
      <c r="J193" s="508"/>
      <c r="K193" s="508"/>
    </row>
    <row r="194" spans="1:15">
      <c r="A194" s="506"/>
      <c r="B194" s="59" t="s">
        <v>242</v>
      </c>
      <c r="C194" s="61"/>
      <c r="D194" s="98"/>
      <c r="E194" s="61"/>
      <c r="F194" s="61"/>
      <c r="G194" s="61"/>
      <c r="H194" s="61"/>
      <c r="I194" s="98"/>
      <c r="J194" s="508"/>
      <c r="K194" s="508"/>
    </row>
    <row r="195" spans="1:15">
      <c r="A195" s="506"/>
      <c r="B195" s="697" t="s">
        <v>207</v>
      </c>
      <c r="C195" s="697"/>
      <c r="J195" s="508"/>
      <c r="K195" s="508"/>
    </row>
    <row r="196" spans="1:15">
      <c r="A196" s="506"/>
      <c r="B196" s="59" t="s">
        <v>206</v>
      </c>
      <c r="C196" s="61"/>
      <c r="D196" s="50">
        <v>0</v>
      </c>
      <c r="E196" s="61"/>
      <c r="F196" s="61"/>
      <c r="G196" s="61"/>
      <c r="H196" s="61"/>
      <c r="I196" s="50">
        <v>0</v>
      </c>
      <c r="J196" s="508"/>
      <c r="K196" s="508"/>
    </row>
    <row r="197" spans="1:15">
      <c r="A197" s="506"/>
      <c r="B197" s="59"/>
      <c r="C197" s="61"/>
      <c r="D197" s="98"/>
      <c r="E197" s="61"/>
      <c r="F197" s="61"/>
      <c r="G197" s="61"/>
      <c r="H197" s="61"/>
      <c r="I197" s="98"/>
      <c r="J197" s="508"/>
      <c r="K197" s="508"/>
    </row>
    <row r="198" spans="1:15" ht="17.25" customHeight="1">
      <c r="A198" s="506" t="s">
        <v>246</v>
      </c>
      <c r="B198" s="59" t="s">
        <v>247</v>
      </c>
      <c r="C198" s="61"/>
      <c r="D198" s="98"/>
      <c r="E198" s="61"/>
      <c r="F198" s="61"/>
      <c r="G198" s="61"/>
      <c r="H198" s="61"/>
      <c r="I198" s="98"/>
      <c r="J198" s="508"/>
      <c r="K198" s="508"/>
    </row>
    <row r="199" spans="1:15" ht="17.25" customHeight="1">
      <c r="A199" s="506"/>
      <c r="B199" s="71" t="s">
        <v>273</v>
      </c>
      <c r="C199" s="61"/>
      <c r="D199" s="98"/>
      <c r="E199" s="61"/>
      <c r="F199" s="61"/>
      <c r="G199" s="61"/>
      <c r="H199" s="61"/>
      <c r="I199" s="98"/>
      <c r="J199" s="508"/>
      <c r="K199" s="508"/>
    </row>
    <row r="200" spans="1:15" ht="16.5" customHeight="1">
      <c r="A200" s="506"/>
      <c r="B200" s="698" t="s">
        <v>207</v>
      </c>
      <c r="C200" s="698"/>
      <c r="J200" s="508"/>
      <c r="K200" s="508"/>
    </row>
    <row r="201" spans="1:15" ht="17.25" customHeight="1" thickBot="1">
      <c r="A201" s="506"/>
      <c r="B201" s="59" t="s">
        <v>248</v>
      </c>
      <c r="C201" s="61"/>
      <c r="D201" s="51">
        <v>0</v>
      </c>
      <c r="E201" s="61"/>
      <c r="F201" s="61"/>
      <c r="G201" s="61"/>
      <c r="H201" s="61"/>
      <c r="I201" s="51">
        <v>0</v>
      </c>
      <c r="J201" s="508"/>
      <c r="K201" s="508"/>
    </row>
    <row r="202" spans="1:15" ht="17.25" customHeight="1" thickBot="1">
      <c r="A202" s="70">
        <v>31</v>
      </c>
      <c r="B202" s="89" t="s">
        <v>188</v>
      </c>
      <c r="C202" s="90"/>
      <c r="D202" s="34">
        <f>D191-D196-D201</f>
        <v>50524562.933080144</v>
      </c>
      <c r="E202" s="90"/>
      <c r="F202" s="90"/>
      <c r="G202" s="90"/>
      <c r="H202" s="90"/>
      <c r="I202" s="34">
        <f>I191-I196-I201</f>
        <v>3721809.0647529727</v>
      </c>
      <c r="J202" s="72"/>
      <c r="K202" s="90"/>
      <c r="L202" s="89"/>
      <c r="M202" s="89"/>
      <c r="N202" s="89"/>
      <c r="O202" s="89"/>
    </row>
    <row r="203" spans="1:15" ht="16.5" thickTop="1">
      <c r="A203" s="506"/>
      <c r="B203" s="59" t="s">
        <v>249</v>
      </c>
      <c r="C203" s="61"/>
      <c r="D203" s="98"/>
      <c r="E203" s="61"/>
      <c r="F203" s="61"/>
      <c r="G203" s="61"/>
      <c r="H203" s="61"/>
      <c r="I203" s="98"/>
      <c r="J203" s="508"/>
      <c r="K203" s="508"/>
    </row>
    <row r="204" spans="1:15">
      <c r="A204" s="506"/>
      <c r="B204" s="59"/>
      <c r="C204" s="61"/>
      <c r="D204" s="98"/>
      <c r="E204" s="61"/>
      <c r="F204" s="61"/>
      <c r="G204" s="61"/>
      <c r="H204" s="61"/>
      <c r="I204" s="98"/>
      <c r="J204" s="508"/>
      <c r="K204" s="57" t="s">
        <v>303</v>
      </c>
    </row>
    <row r="205" spans="1:15">
      <c r="B205" s="59"/>
      <c r="C205" s="59"/>
      <c r="D205" s="60"/>
      <c r="E205" s="59"/>
      <c r="F205" s="59"/>
      <c r="G205" s="59"/>
      <c r="H205" s="508"/>
      <c r="I205" s="508"/>
      <c r="J205" s="694" t="s">
        <v>192</v>
      </c>
      <c r="K205" s="694"/>
    </row>
    <row r="206" spans="1:15">
      <c r="A206" s="506"/>
      <c r="J206" s="61"/>
      <c r="K206" s="61"/>
    </row>
    <row r="207" spans="1:15">
      <c r="A207" s="506"/>
      <c r="B207" s="12" t="str">
        <f>B4</f>
        <v xml:space="preserve">Formula Rate - Non-Levelized </v>
      </c>
      <c r="D207" s="10" t="str">
        <f>D4</f>
        <v xml:space="preserve">     Rate Formula Template</v>
      </c>
      <c r="J207" s="61"/>
      <c r="K207" s="11" t="str">
        <f>K4</f>
        <v>For the 12 months ended 12/31/17</v>
      </c>
    </row>
    <row r="208" spans="1:15">
      <c r="A208" s="506"/>
      <c r="B208" s="59"/>
      <c r="D208" s="10" t="str">
        <f>D5</f>
        <v xml:space="preserve"> Utilizing RUS/CFC Form 12 Data</v>
      </c>
      <c r="J208" s="61"/>
      <c r="K208" s="61"/>
    </row>
    <row r="209" spans="1:19">
      <c r="A209" s="506"/>
      <c r="J209" s="61"/>
      <c r="K209" s="61"/>
    </row>
    <row r="210" spans="1:19">
      <c r="A210" s="506"/>
      <c r="D210" s="10" t="str">
        <f>D7</f>
        <v>Prairie Power, Inc.</v>
      </c>
      <c r="J210" s="61"/>
      <c r="K210" s="61"/>
    </row>
    <row r="211" spans="1:19">
      <c r="A211" s="506" t="s">
        <v>3</v>
      </c>
      <c r="C211" s="59"/>
      <c r="D211" s="59"/>
      <c r="E211" s="59"/>
      <c r="F211" s="59"/>
      <c r="G211" s="59"/>
      <c r="H211" s="59"/>
      <c r="I211" s="59"/>
      <c r="J211" s="59"/>
      <c r="K211" s="59"/>
    </row>
    <row r="212" spans="1:19" ht="16.5" thickBot="1">
      <c r="A212" s="64" t="s">
        <v>5</v>
      </c>
      <c r="C212" s="86" t="s">
        <v>99</v>
      </c>
      <c r="E212" s="508"/>
      <c r="F212" s="508"/>
      <c r="G212" s="508"/>
      <c r="H212" s="508"/>
      <c r="I212" s="508"/>
      <c r="J212" s="61"/>
      <c r="K212" s="61"/>
    </row>
    <row r="213" spans="1:19">
      <c r="A213" s="506"/>
      <c r="B213" s="59" t="s">
        <v>102</v>
      </c>
      <c r="C213" s="508"/>
      <c r="D213" s="508"/>
      <c r="E213" s="508"/>
      <c r="F213" s="508"/>
      <c r="G213" s="508"/>
      <c r="H213" s="508"/>
      <c r="I213" s="508"/>
      <c r="J213" s="61"/>
      <c r="K213" s="61"/>
    </row>
    <row r="214" spans="1:19" ht="63.75" thickBot="1">
      <c r="A214" s="506">
        <v>1</v>
      </c>
      <c r="B214" s="508" t="s">
        <v>209</v>
      </c>
      <c r="C214" s="508"/>
      <c r="D214" s="61"/>
      <c r="E214" s="61"/>
      <c r="F214" s="61"/>
      <c r="G214" s="61"/>
      <c r="H214" s="61"/>
      <c r="I214" s="4">
        <f>+D88</f>
        <v>93492013.873846158</v>
      </c>
      <c r="J214" s="61"/>
      <c r="K214" s="61"/>
      <c r="M214" s="611" t="s">
        <v>3441</v>
      </c>
    </row>
    <row r="215" spans="1:19">
      <c r="A215" s="506">
        <v>2</v>
      </c>
      <c r="B215" s="508" t="s">
        <v>208</v>
      </c>
      <c r="D215" s="100"/>
      <c r="I215" s="52">
        <f>I214-SUM(N215:N219)</f>
        <v>70536777.182095513</v>
      </c>
      <c r="J215" s="61"/>
      <c r="K215" s="61"/>
      <c r="M215" s="612" t="s">
        <v>3442</v>
      </c>
      <c r="N215" s="613"/>
    </row>
    <row r="216" spans="1:19" ht="16.5" thickBot="1">
      <c r="A216" s="506">
        <v>3</v>
      </c>
      <c r="B216" s="101" t="s">
        <v>232</v>
      </c>
      <c r="C216" s="101"/>
      <c r="D216" s="98"/>
      <c r="E216" s="61"/>
      <c r="F216" s="61"/>
      <c r="G216" s="102"/>
      <c r="H216" s="61"/>
      <c r="I216" s="51">
        <v>0</v>
      </c>
      <c r="J216" s="61"/>
      <c r="K216" s="61"/>
      <c r="M216" s="614" t="s">
        <v>3443</v>
      </c>
      <c r="N216" s="615">
        <f>'Existing 69-kV Facilities'!O3011</f>
        <v>9645579.3130334038</v>
      </c>
    </row>
    <row r="217" spans="1:19">
      <c r="A217" s="506">
        <v>4</v>
      </c>
      <c r="B217" s="508" t="s">
        <v>170</v>
      </c>
      <c r="C217" s="508"/>
      <c r="D217" s="61"/>
      <c r="E217" s="61"/>
      <c r="F217" s="61"/>
      <c r="G217" s="102"/>
      <c r="H217" s="61"/>
      <c r="I217" s="4">
        <f>I214-I215-I216</f>
        <v>22955236.691750646</v>
      </c>
      <c r="J217" s="61"/>
      <c r="K217" s="61"/>
      <c r="M217" s="614" t="s">
        <v>3444</v>
      </c>
      <c r="N217" s="616">
        <f>'New Facilities'!T895</f>
        <v>13626773.816212898</v>
      </c>
      <c r="O217" s="103"/>
      <c r="P217" s="103"/>
      <c r="Q217" s="103"/>
      <c r="R217" s="103"/>
      <c r="S217" s="103"/>
    </row>
    <row r="218" spans="1:19" ht="9" customHeight="1">
      <c r="A218" s="506"/>
      <c r="C218" s="508"/>
      <c r="D218" s="61"/>
      <c r="E218" s="61"/>
      <c r="F218" s="61"/>
      <c r="G218" s="102"/>
      <c r="H218" s="61"/>
      <c r="J218" s="61"/>
      <c r="K218" s="61"/>
      <c r="M218" s="614"/>
      <c r="N218" s="616"/>
      <c r="O218" s="103"/>
      <c r="P218" s="103"/>
      <c r="Q218" s="103"/>
      <c r="R218" s="103"/>
      <c r="S218" s="103"/>
    </row>
    <row r="219" spans="1:19" ht="16.5" thickBot="1">
      <c r="A219" s="506">
        <v>5</v>
      </c>
      <c r="B219" s="508" t="s">
        <v>233</v>
      </c>
      <c r="C219" s="63"/>
      <c r="D219" s="104"/>
      <c r="E219" s="104"/>
      <c r="F219" s="104"/>
      <c r="G219" s="81"/>
      <c r="H219" s="61" t="s">
        <v>103</v>
      </c>
      <c r="I219" s="27">
        <f>IF(I214&gt;0,I217/I214,0)</f>
        <v>0.24553152446502427</v>
      </c>
      <c r="J219" s="61"/>
      <c r="K219" s="61"/>
      <c r="M219" s="617" t="s">
        <v>3445</v>
      </c>
      <c r="N219" s="618">
        <v>-317116.43749565526</v>
      </c>
      <c r="O219" s="105"/>
      <c r="P219" s="105"/>
      <c r="Q219" s="103"/>
      <c r="R219" s="103"/>
      <c r="S219" s="103"/>
    </row>
    <row r="220" spans="1:19" ht="9" customHeight="1">
      <c r="J220" s="61"/>
      <c r="K220" s="61"/>
      <c r="N220" s="106"/>
      <c r="O220" s="107"/>
      <c r="P220" s="108"/>
      <c r="Q220" s="106"/>
      <c r="R220" s="107"/>
      <c r="S220" s="107"/>
    </row>
    <row r="221" spans="1:19">
      <c r="B221" s="59" t="s">
        <v>100</v>
      </c>
      <c r="J221" s="61"/>
      <c r="K221" s="61"/>
      <c r="M221" s="611"/>
      <c r="N221" s="692"/>
      <c r="O221" s="693"/>
      <c r="P221" s="693"/>
      <c r="Q221" s="693"/>
      <c r="R221" s="693"/>
      <c r="S221" s="693"/>
    </row>
    <row r="222" spans="1:19" ht="9" customHeight="1">
      <c r="J222" s="61"/>
      <c r="K222" s="61"/>
      <c r="N222" s="109"/>
      <c r="O222" s="107"/>
      <c r="P222" s="108"/>
      <c r="Q222" s="106"/>
      <c r="R222" s="107"/>
      <c r="S222" s="107"/>
    </row>
    <row r="223" spans="1:19">
      <c r="A223" s="506">
        <v>6</v>
      </c>
      <c r="B223" s="56" t="s">
        <v>210</v>
      </c>
      <c r="D223" s="508"/>
      <c r="E223" s="508"/>
      <c r="F223" s="508"/>
      <c r="G223" s="506"/>
      <c r="H223" s="508"/>
      <c r="I223" s="4">
        <f>+D149</f>
        <v>18301672</v>
      </c>
      <c r="J223" s="61"/>
      <c r="K223" s="61"/>
      <c r="N223" s="110"/>
      <c r="O223" s="111"/>
      <c r="P223" s="108"/>
      <c r="Q223" s="106"/>
      <c r="R223" s="107"/>
      <c r="S223" s="107"/>
    </row>
    <row r="224" spans="1:19" ht="16.5" thickBot="1">
      <c r="A224" s="506">
        <v>7</v>
      </c>
      <c r="B224" s="101" t="s">
        <v>211</v>
      </c>
      <c r="C224" s="101"/>
      <c r="D224" s="98"/>
      <c r="E224" s="98"/>
      <c r="F224" s="61"/>
      <c r="G224" s="61"/>
      <c r="H224" s="61"/>
      <c r="I224" s="51">
        <v>0</v>
      </c>
      <c r="J224" s="61"/>
      <c r="K224" s="61"/>
      <c r="N224" s="110"/>
      <c r="O224" s="112"/>
      <c r="P224" s="113"/>
      <c r="Q224" s="113"/>
      <c r="R224" s="109"/>
      <c r="S224" s="109"/>
    </row>
    <row r="225" spans="1:19">
      <c r="A225" s="506">
        <v>8</v>
      </c>
      <c r="B225" s="508" t="s">
        <v>212</v>
      </c>
      <c r="C225" s="63"/>
      <c r="D225" s="104"/>
      <c r="E225" s="104"/>
      <c r="F225" s="104"/>
      <c r="G225" s="81"/>
      <c r="H225" s="104"/>
      <c r="I225" s="4">
        <f>+I223-I224</f>
        <v>18301672</v>
      </c>
      <c r="J225" s="61"/>
      <c r="K225" s="61"/>
      <c r="N225" s="114"/>
      <c r="O225" s="112"/>
      <c r="P225" s="109"/>
      <c r="Q225" s="109"/>
      <c r="R225" s="109"/>
      <c r="S225" s="109"/>
    </row>
    <row r="226" spans="1:19">
      <c r="A226" s="506"/>
      <c r="B226" s="508"/>
      <c r="C226" s="508"/>
      <c r="D226" s="61"/>
      <c r="E226" s="61"/>
      <c r="F226" s="61"/>
      <c r="G226" s="61"/>
      <c r="J226" s="61"/>
      <c r="K226" s="61"/>
      <c r="N226" s="106"/>
      <c r="O226" s="115"/>
      <c r="P226" s="116"/>
      <c r="Q226" s="116"/>
      <c r="R226" s="107"/>
      <c r="S226" s="107"/>
    </row>
    <row r="227" spans="1:19">
      <c r="A227" s="506">
        <v>9</v>
      </c>
      <c r="B227" s="508" t="s">
        <v>213</v>
      </c>
      <c r="C227" s="508"/>
      <c r="D227" s="61"/>
      <c r="E227" s="61"/>
      <c r="F227" s="61"/>
      <c r="G227" s="61"/>
      <c r="H227" s="61"/>
      <c r="I227" s="24">
        <f>IF(I223&gt;0,I225/I223,0)</f>
        <v>1</v>
      </c>
      <c r="N227" s="110"/>
      <c r="O227" s="116"/>
      <c r="P227" s="109"/>
      <c r="Q227" s="116"/>
      <c r="R227" s="107"/>
      <c r="S227" s="107"/>
    </row>
    <row r="228" spans="1:19">
      <c r="A228" s="506">
        <v>10</v>
      </c>
      <c r="B228" s="508" t="s">
        <v>214</v>
      </c>
      <c r="C228" s="508"/>
      <c r="D228" s="61"/>
      <c r="E228" s="61"/>
      <c r="F228" s="61"/>
      <c r="G228" s="61"/>
      <c r="H228" s="508" t="s">
        <v>11</v>
      </c>
      <c r="I228" s="35">
        <f>I219</f>
        <v>0.24553152446502427</v>
      </c>
      <c r="N228" s="110"/>
      <c r="O228" s="116"/>
      <c r="P228" s="109"/>
      <c r="Q228" s="116"/>
      <c r="R228" s="107"/>
      <c r="S228" s="107"/>
    </row>
    <row r="229" spans="1:19">
      <c r="A229" s="506">
        <v>11</v>
      </c>
      <c r="B229" s="508" t="s">
        <v>215</v>
      </c>
      <c r="C229" s="508"/>
      <c r="D229" s="508"/>
      <c r="E229" s="508"/>
      <c r="F229" s="508"/>
      <c r="G229" s="508"/>
      <c r="H229" s="508" t="s">
        <v>101</v>
      </c>
      <c r="I229" s="36">
        <f>+I228*I227</f>
        <v>0.24553152446502427</v>
      </c>
      <c r="N229" s="110"/>
      <c r="O229" s="116"/>
      <c r="P229" s="109"/>
      <c r="Q229" s="117"/>
      <c r="R229" s="107"/>
      <c r="S229" s="107"/>
    </row>
    <row r="230" spans="1:19">
      <c r="N230" s="114"/>
      <c r="O230" s="112"/>
      <c r="P230" s="108"/>
      <c r="Q230" s="106"/>
      <c r="R230" s="107"/>
      <c r="S230" s="107"/>
    </row>
    <row r="231" spans="1:19" ht="16.5" thickBot="1">
      <c r="A231" s="506" t="s">
        <v>2</v>
      </c>
      <c r="B231" s="59" t="s">
        <v>104</v>
      </c>
      <c r="C231" s="61"/>
      <c r="D231" s="118" t="s">
        <v>105</v>
      </c>
      <c r="E231" s="118" t="s">
        <v>11</v>
      </c>
      <c r="F231" s="61"/>
      <c r="G231" s="118" t="s">
        <v>106</v>
      </c>
      <c r="H231" s="61"/>
      <c r="I231" s="61"/>
      <c r="J231" s="61"/>
      <c r="K231" s="61"/>
      <c r="N231" s="119"/>
      <c r="O231" s="112"/>
      <c r="P231" s="108"/>
      <c r="Q231" s="106"/>
      <c r="R231" s="107"/>
      <c r="S231" s="107"/>
    </row>
    <row r="232" spans="1:19">
      <c r="A232" s="506">
        <v>12</v>
      </c>
      <c r="B232" s="59" t="s">
        <v>50</v>
      </c>
      <c r="C232" s="61"/>
      <c r="D232" s="52">
        <f>+'Wkpaper - Wages &amp; Salaries'!B5</f>
        <v>2196458</v>
      </c>
      <c r="E232" s="120">
        <v>0</v>
      </c>
      <c r="F232" s="120"/>
      <c r="G232" s="4">
        <f>D232*E232</f>
        <v>0</v>
      </c>
      <c r="H232" s="61"/>
      <c r="I232" s="61"/>
      <c r="J232" s="61"/>
      <c r="K232" s="61"/>
      <c r="N232" s="103"/>
      <c r="O232" s="103"/>
      <c r="P232" s="103"/>
      <c r="Q232" s="103"/>
      <c r="R232" s="103"/>
      <c r="S232" s="103"/>
    </row>
    <row r="233" spans="1:19">
      <c r="A233" s="506">
        <v>13</v>
      </c>
      <c r="B233" s="59" t="s">
        <v>53</v>
      </c>
      <c r="C233" s="61"/>
      <c r="D233" s="52">
        <f>+'Wkpaper - Wages &amp; Salaries'!B6</f>
        <v>1636435</v>
      </c>
      <c r="E233" s="37">
        <f>+I228</f>
        <v>0.24553152446502427</v>
      </c>
      <c r="F233" s="120"/>
      <c r="G233" s="4">
        <f>D233*E233</f>
        <v>401796.38023792201</v>
      </c>
      <c r="H233" s="61"/>
      <c r="I233" s="61"/>
      <c r="J233" s="61"/>
      <c r="K233" s="61"/>
    </row>
    <row r="234" spans="1:19">
      <c r="A234" s="506">
        <v>14</v>
      </c>
      <c r="B234" s="59" t="s">
        <v>55</v>
      </c>
      <c r="C234" s="61"/>
      <c r="D234" s="52">
        <f>+'Wkpaper - Wages &amp; Salaries'!B7</f>
        <v>554043</v>
      </c>
      <c r="E234" s="120">
        <v>0</v>
      </c>
      <c r="F234" s="120"/>
      <c r="G234" s="4">
        <f>D234*E234</f>
        <v>0</v>
      </c>
      <c r="H234" s="61"/>
      <c r="I234" s="121" t="s">
        <v>107</v>
      </c>
      <c r="J234" s="61"/>
      <c r="K234" s="61"/>
    </row>
    <row r="235" spans="1:19" ht="16.5" thickBot="1">
      <c r="A235" s="506">
        <v>15</v>
      </c>
      <c r="B235" s="59" t="s">
        <v>108</v>
      </c>
      <c r="C235" s="61"/>
      <c r="D235" s="51">
        <f>+'Wkpaper - Wages &amp; Salaries'!B8</f>
        <v>0</v>
      </c>
      <c r="E235" s="120">
        <v>0</v>
      </c>
      <c r="F235" s="120"/>
      <c r="G235" s="17">
        <f>D235*E235</f>
        <v>0</v>
      </c>
      <c r="H235" s="61"/>
      <c r="I235" s="64" t="s">
        <v>109</v>
      </c>
      <c r="J235" s="61"/>
      <c r="K235" s="61"/>
    </row>
    <row r="236" spans="1:19">
      <c r="A236" s="506">
        <v>16</v>
      </c>
      <c r="B236" s="59" t="s">
        <v>166</v>
      </c>
      <c r="C236" s="61"/>
      <c r="D236" s="4">
        <f>SUM(D232:D235)</f>
        <v>4386936</v>
      </c>
      <c r="E236" s="61"/>
      <c r="F236" s="61"/>
      <c r="G236" s="4">
        <f>SUM(G232:G235)</f>
        <v>401796.38023792201</v>
      </c>
      <c r="H236" s="506" t="s">
        <v>110</v>
      </c>
      <c r="I236" s="24">
        <f>IF(G236&gt;0,G236/D236,0)</f>
        <v>9.1589296091377226E-2</v>
      </c>
      <c r="J236" s="122" t="s">
        <v>268</v>
      </c>
      <c r="K236" s="61"/>
    </row>
    <row r="237" spans="1:19" ht="9" customHeight="1">
      <c r="A237" s="506" t="s">
        <v>2</v>
      </c>
      <c r="B237" s="59" t="s">
        <v>2</v>
      </c>
      <c r="C237" s="61" t="s">
        <v>2</v>
      </c>
      <c r="E237" s="61"/>
      <c r="F237" s="61"/>
      <c r="K237" s="61"/>
    </row>
    <row r="238" spans="1:19">
      <c r="A238" s="506"/>
      <c r="B238" s="59" t="s">
        <v>216</v>
      </c>
      <c r="C238" s="61"/>
      <c r="D238" s="82" t="s">
        <v>105</v>
      </c>
      <c r="E238" s="61"/>
      <c r="F238" s="61"/>
      <c r="G238" s="102" t="s">
        <v>111</v>
      </c>
      <c r="H238" s="96" t="s">
        <v>2</v>
      </c>
      <c r="I238" s="88" t="s">
        <v>107</v>
      </c>
      <c r="J238" s="61"/>
      <c r="K238" s="61"/>
    </row>
    <row r="239" spans="1:19">
      <c r="A239" s="506">
        <v>17</v>
      </c>
      <c r="B239" s="59" t="s">
        <v>112</v>
      </c>
      <c r="C239" s="61"/>
      <c r="D239" s="52">
        <v>1</v>
      </c>
      <c r="E239" s="61"/>
      <c r="G239" s="506" t="s">
        <v>113</v>
      </c>
      <c r="H239" s="96"/>
      <c r="I239" s="506" t="s">
        <v>114</v>
      </c>
      <c r="J239" s="61"/>
      <c r="K239" s="506" t="s">
        <v>59</v>
      </c>
    </row>
    <row r="240" spans="1:19">
      <c r="A240" s="506">
        <v>18</v>
      </c>
      <c r="B240" s="59" t="s">
        <v>115</v>
      </c>
      <c r="C240" s="61"/>
      <c r="D240" s="52">
        <v>0</v>
      </c>
      <c r="E240" s="61"/>
      <c r="G240" s="16">
        <f>IF(D242&gt;0,D239/D242,0)</f>
        <v>1</v>
      </c>
      <c r="H240" s="102" t="s">
        <v>116</v>
      </c>
      <c r="I240" s="16">
        <f>I236</f>
        <v>9.1589296091377226E-2</v>
      </c>
      <c r="J240" s="96" t="s">
        <v>110</v>
      </c>
      <c r="K240" s="16">
        <f>I240*G240</f>
        <v>9.1589296091377226E-2</v>
      </c>
    </row>
    <row r="241" spans="1:17" ht="16.5" thickBot="1">
      <c r="A241" s="506">
        <v>19</v>
      </c>
      <c r="B241" s="123" t="s">
        <v>117</v>
      </c>
      <c r="C241" s="68"/>
      <c r="D241" s="51">
        <v>0</v>
      </c>
      <c r="E241" s="61"/>
      <c r="F241" s="61"/>
      <c r="G241" s="61" t="s">
        <v>2</v>
      </c>
      <c r="H241" s="61"/>
      <c r="I241" s="61"/>
      <c r="J241" s="61"/>
      <c r="K241" s="61"/>
    </row>
    <row r="242" spans="1:17">
      <c r="A242" s="506">
        <v>20</v>
      </c>
      <c r="B242" s="59" t="s">
        <v>217</v>
      </c>
      <c r="C242" s="61"/>
      <c r="D242" s="4">
        <f>D239+D240+D241</f>
        <v>1</v>
      </c>
      <c r="E242" s="61"/>
      <c r="F242" s="61"/>
      <c r="G242" s="61"/>
      <c r="H242" s="61"/>
      <c r="I242" s="61"/>
      <c r="J242" s="61"/>
      <c r="K242" s="61"/>
    </row>
    <row r="243" spans="1:17" ht="9" customHeight="1">
      <c r="A243" s="506"/>
      <c r="B243" s="59" t="s">
        <v>2</v>
      </c>
      <c r="C243" s="61"/>
      <c r="E243" s="61"/>
      <c r="F243" s="61"/>
      <c r="G243" s="61"/>
      <c r="H243" s="61"/>
      <c r="I243" s="61" t="s">
        <v>2</v>
      </c>
      <c r="J243" s="61" t="s">
        <v>2</v>
      </c>
      <c r="K243" s="61"/>
    </row>
    <row r="244" spans="1:17" ht="16.5" thickBot="1">
      <c r="A244" s="506"/>
      <c r="B244" s="59" t="s">
        <v>118</v>
      </c>
      <c r="C244" s="61"/>
      <c r="D244" s="118" t="s">
        <v>105</v>
      </c>
      <c r="E244" s="61"/>
      <c r="F244" s="61"/>
      <c r="G244" s="61"/>
      <c r="H244" s="61"/>
      <c r="J244" s="61"/>
      <c r="K244" s="61"/>
    </row>
    <row r="245" spans="1:17">
      <c r="A245" s="506">
        <v>21</v>
      </c>
      <c r="B245" s="61" t="s">
        <v>261</v>
      </c>
      <c r="C245" s="508"/>
      <c r="D245" s="53">
        <v>28599375</v>
      </c>
      <c r="E245" s="61"/>
      <c r="F245" s="61"/>
      <c r="G245" s="61"/>
      <c r="H245" s="61"/>
      <c r="I245" s="61"/>
      <c r="J245" s="61"/>
      <c r="K245" s="61"/>
    </row>
    <row r="246" spans="1:17" ht="9" customHeight="1">
      <c r="A246" s="506"/>
      <c r="B246" s="59"/>
      <c r="C246" s="61"/>
      <c r="D246" s="61"/>
      <c r="E246" s="61"/>
      <c r="F246" s="61"/>
      <c r="G246" s="61"/>
      <c r="H246" s="61"/>
      <c r="I246" s="61"/>
      <c r="J246" s="61"/>
      <c r="K246" s="61"/>
    </row>
    <row r="247" spans="1:17">
      <c r="A247" s="506"/>
      <c r="B247" s="59"/>
      <c r="C247" s="61"/>
      <c r="D247" s="61"/>
      <c r="E247" s="61"/>
      <c r="F247" s="61"/>
      <c r="G247" s="102" t="s">
        <v>119</v>
      </c>
      <c r="H247" s="61"/>
      <c r="I247" s="61"/>
      <c r="J247" s="61"/>
      <c r="K247" s="61"/>
    </row>
    <row r="248" spans="1:17" ht="16.5" thickBot="1">
      <c r="A248" s="506"/>
      <c r="B248" s="59"/>
      <c r="C248" s="508"/>
      <c r="D248" s="64" t="s">
        <v>105</v>
      </c>
      <c r="E248" s="64" t="s">
        <v>120</v>
      </c>
      <c r="F248" s="61"/>
      <c r="G248" s="64" t="s">
        <v>121</v>
      </c>
      <c r="H248" s="61"/>
      <c r="I248" s="64" t="s">
        <v>122</v>
      </c>
      <c r="J248" s="61"/>
      <c r="K248" s="61"/>
    </row>
    <row r="249" spans="1:17" ht="30" customHeight="1">
      <c r="A249" s="506">
        <v>22</v>
      </c>
      <c r="B249" s="59" t="s">
        <v>314</v>
      </c>
      <c r="C249" s="507" t="s">
        <v>329</v>
      </c>
      <c r="D249" s="52">
        <f>+'Wkpaper - 13 mo. Avg Balances'!S40</f>
        <v>497817639</v>
      </c>
      <c r="E249" s="38">
        <f>IF($D$251&gt;0,D249/$D$251,0)</f>
        <v>0.8155815562160218</v>
      </c>
      <c r="F249" s="124"/>
      <c r="G249" s="39">
        <f>IF(D245&gt;0,D245/D249,0)</f>
        <v>5.744950110134607E-2</v>
      </c>
      <c r="I249" s="39">
        <f>G249*E249</f>
        <v>4.6854753512069885E-2</v>
      </c>
      <c r="J249" s="122" t="s">
        <v>123</v>
      </c>
    </row>
    <row r="250" spans="1:17" ht="16.5" thickBot="1">
      <c r="A250" s="506">
        <v>23</v>
      </c>
      <c r="B250" s="59" t="s">
        <v>315</v>
      </c>
      <c r="C250" s="508" t="s">
        <v>262</v>
      </c>
      <c r="D250" s="51">
        <f>+'Wkpaper - 13 mo. Avg Balances'!S42</f>
        <v>112566001</v>
      </c>
      <c r="E250" s="40">
        <f>IF($D$251&gt;0,D250/$D$251,0)</f>
        <v>0.18441844378397823</v>
      </c>
      <c r="F250" s="124"/>
      <c r="G250" s="39">
        <f>I253</f>
        <v>0.1082</v>
      </c>
      <c r="I250" s="41">
        <f>G250*E250</f>
        <v>1.9954075617426445E-2</v>
      </c>
      <c r="J250" s="61"/>
    </row>
    <row r="251" spans="1:17">
      <c r="A251" s="506">
        <v>24</v>
      </c>
      <c r="B251" s="59" t="s">
        <v>218</v>
      </c>
      <c r="C251" s="508"/>
      <c r="D251" s="4">
        <f>SUM(D249:D250)</f>
        <v>610383640</v>
      </c>
      <c r="E251" s="38">
        <f>IF($D$251&gt;0,D251/$D$251,0)</f>
        <v>1</v>
      </c>
      <c r="F251" s="124"/>
      <c r="G251" s="124"/>
      <c r="I251" s="39">
        <f>SUM(I249:I250)</f>
        <v>6.680882912949633E-2</v>
      </c>
      <c r="J251" s="122" t="s">
        <v>124</v>
      </c>
      <c r="M251" s="125"/>
      <c r="N251" s="126"/>
      <c r="O251" s="126"/>
      <c r="P251" s="126"/>
      <c r="Q251" s="127"/>
    </row>
    <row r="252" spans="1:17">
      <c r="A252" s="506" t="s">
        <v>2</v>
      </c>
      <c r="B252" s="59"/>
      <c r="D252" s="61"/>
      <c r="E252" s="61" t="s">
        <v>2</v>
      </c>
      <c r="F252" s="61"/>
      <c r="G252" s="61"/>
      <c r="H252" s="61"/>
      <c r="I252" s="124"/>
      <c r="M252" s="128" t="s">
        <v>326</v>
      </c>
      <c r="N252" s="100"/>
      <c r="O252" s="100"/>
      <c r="P252" s="100"/>
      <c r="Q252" s="129"/>
    </row>
    <row r="253" spans="1:17">
      <c r="A253" s="506">
        <v>25</v>
      </c>
      <c r="E253" s="61"/>
      <c r="F253" s="61"/>
      <c r="G253" s="93" t="s">
        <v>190</v>
      </c>
      <c r="H253" s="61"/>
      <c r="I253" s="42">
        <f>Q253+Q254</f>
        <v>0.1082</v>
      </c>
      <c r="M253" s="128" t="s">
        <v>327</v>
      </c>
      <c r="N253" s="100"/>
      <c r="O253" s="100"/>
      <c r="P253" s="100"/>
      <c r="Q253" s="55">
        <v>0.1032</v>
      </c>
    </row>
    <row r="254" spans="1:17">
      <c r="A254" s="506">
        <v>26</v>
      </c>
      <c r="G254" s="57"/>
      <c r="I254" s="120"/>
      <c r="K254" s="61"/>
      <c r="M254" s="128" t="s">
        <v>328</v>
      </c>
      <c r="N254" s="100"/>
      <c r="O254" s="100"/>
      <c r="P254" s="100"/>
      <c r="Q254" s="55">
        <v>5.0000000000000001E-3</v>
      </c>
    </row>
    <row r="255" spans="1:17">
      <c r="A255" s="506"/>
      <c r="B255" s="59" t="s">
        <v>125</v>
      </c>
      <c r="C255" s="508"/>
      <c r="D255" s="508"/>
      <c r="E255" s="508"/>
      <c r="F255" s="508"/>
      <c r="G255" s="508"/>
      <c r="H255" s="508"/>
      <c r="I255" s="508"/>
      <c r="J255" s="508"/>
      <c r="K255" s="508"/>
      <c r="M255" s="130"/>
      <c r="N255" s="131"/>
      <c r="O255" s="131"/>
      <c r="P255" s="131"/>
      <c r="Q255" s="132"/>
    </row>
    <row r="256" spans="1:17" ht="16.5" thickBot="1">
      <c r="A256" s="506"/>
      <c r="B256" s="59"/>
      <c r="C256" s="59"/>
      <c r="D256" s="59"/>
      <c r="E256" s="59"/>
      <c r="F256" s="59"/>
      <c r="G256" s="59"/>
      <c r="H256" s="59"/>
      <c r="I256" s="64" t="s">
        <v>126</v>
      </c>
      <c r="J256" s="102"/>
      <c r="K256" s="102"/>
    </row>
    <row r="257" spans="1:11">
      <c r="A257" s="506"/>
      <c r="B257" s="59" t="s">
        <v>219</v>
      </c>
      <c r="C257" s="508"/>
      <c r="D257" s="508"/>
      <c r="E257" s="508"/>
      <c r="F257" s="508"/>
      <c r="G257" s="133" t="s">
        <v>2</v>
      </c>
      <c r="H257" s="134"/>
      <c r="I257" s="89"/>
      <c r="J257" s="102"/>
      <c r="K257" s="102"/>
    </row>
    <row r="258" spans="1:11">
      <c r="A258" s="506">
        <v>27</v>
      </c>
      <c r="B258" s="56" t="s">
        <v>127</v>
      </c>
      <c r="C258" s="508"/>
      <c r="D258" s="508"/>
      <c r="E258" s="508" t="s">
        <v>128</v>
      </c>
      <c r="F258" s="508"/>
      <c r="H258" s="134"/>
      <c r="I258" s="52">
        <v>0</v>
      </c>
      <c r="J258" s="102"/>
      <c r="K258" s="102"/>
    </row>
    <row r="259" spans="1:11" ht="16.5" thickBot="1">
      <c r="A259" s="506">
        <v>28</v>
      </c>
      <c r="B259" s="92" t="s">
        <v>163</v>
      </c>
      <c r="C259" s="101"/>
      <c r="D259" s="100"/>
      <c r="E259" s="6"/>
      <c r="F259" s="6"/>
      <c r="G259" s="6"/>
      <c r="H259" s="508"/>
      <c r="I259" s="51">
        <v>0</v>
      </c>
      <c r="J259" s="102"/>
      <c r="K259" s="102"/>
    </row>
    <row r="260" spans="1:11">
      <c r="A260" s="506">
        <v>29</v>
      </c>
      <c r="B260" s="56" t="s">
        <v>129</v>
      </c>
      <c r="C260" s="508"/>
      <c r="E260" s="508"/>
      <c r="F260" s="508"/>
      <c r="G260" s="508"/>
      <c r="H260" s="508"/>
      <c r="I260" s="26">
        <f>+I258-I259</f>
        <v>0</v>
      </c>
      <c r="J260" s="102"/>
      <c r="K260" s="102"/>
    </row>
    <row r="261" spans="1:11" ht="9" customHeight="1">
      <c r="A261" s="506"/>
      <c r="C261" s="508"/>
      <c r="E261" s="508"/>
      <c r="F261" s="508"/>
      <c r="G261" s="508"/>
      <c r="H261" s="508"/>
      <c r="I261" s="135"/>
      <c r="J261" s="102"/>
      <c r="K261" s="102"/>
    </row>
    <row r="262" spans="1:11">
      <c r="A262" s="506">
        <v>30</v>
      </c>
      <c r="B262" s="59" t="s">
        <v>220</v>
      </c>
      <c r="C262" s="508"/>
      <c r="E262" s="508"/>
      <c r="F262" s="508"/>
      <c r="G262" s="77"/>
      <c r="H262" s="508"/>
      <c r="I262" s="54">
        <f>+'Wkpaper - Acct 454'!B18</f>
        <v>903</v>
      </c>
      <c r="J262" s="89"/>
      <c r="K262" s="136"/>
    </row>
    <row r="263" spans="1:11" ht="9" customHeight="1">
      <c r="A263" s="506"/>
      <c r="C263" s="508"/>
      <c r="D263" s="508"/>
      <c r="E263" s="508"/>
      <c r="F263" s="508"/>
      <c r="G263" s="508"/>
      <c r="H263" s="508"/>
      <c r="I263" s="135"/>
      <c r="J263" s="89"/>
      <c r="K263" s="136"/>
    </row>
    <row r="264" spans="1:11">
      <c r="B264" s="59" t="s">
        <v>130</v>
      </c>
      <c r="C264" s="508"/>
      <c r="D264" s="508"/>
      <c r="E264" s="508"/>
      <c r="F264" s="508"/>
      <c r="G264" s="508"/>
      <c r="H264" s="508"/>
      <c r="K264" s="137"/>
    </row>
    <row r="265" spans="1:11">
      <c r="A265" s="506">
        <v>31</v>
      </c>
      <c r="B265" s="59" t="s">
        <v>131</v>
      </c>
      <c r="C265" s="61"/>
      <c r="D265" s="61"/>
      <c r="E265" s="61"/>
      <c r="F265" s="61"/>
      <c r="G265" s="61"/>
      <c r="H265" s="61"/>
      <c r="I265" s="3">
        <f>+'Wkpaper - Acct 456'!H22</f>
        <v>225890.95191432958</v>
      </c>
      <c r="J265" s="61"/>
      <c r="K265" s="102"/>
    </row>
    <row r="266" spans="1:11">
      <c r="A266" s="506">
        <v>32</v>
      </c>
      <c r="B266" s="138" t="s">
        <v>164</v>
      </c>
      <c r="C266" s="6"/>
      <c r="D266" s="6"/>
      <c r="E266" s="6"/>
      <c r="F266" s="6"/>
      <c r="G266" s="508"/>
      <c r="H266" s="508"/>
      <c r="I266" s="3">
        <f>+'Wkpaper - Acct 456'!H23</f>
        <v>0</v>
      </c>
      <c r="K266" s="102"/>
    </row>
    <row r="267" spans="1:11">
      <c r="A267" s="506" t="s">
        <v>189</v>
      </c>
      <c r="B267" s="139" t="s">
        <v>274</v>
      </c>
      <c r="C267" s="140"/>
      <c r="D267" s="6"/>
      <c r="E267" s="6"/>
      <c r="F267" s="6"/>
      <c r="G267" s="508"/>
      <c r="H267" s="508"/>
      <c r="I267" s="3">
        <v>0</v>
      </c>
      <c r="K267" s="102"/>
    </row>
    <row r="268" spans="1:11" ht="16.5" thickBot="1">
      <c r="A268" s="506" t="s">
        <v>251</v>
      </c>
      <c r="B268" s="141" t="s">
        <v>275</v>
      </c>
      <c r="C268" s="142"/>
      <c r="D268" s="6"/>
      <c r="E268" s="6"/>
      <c r="F268" s="6"/>
      <c r="G268" s="508"/>
      <c r="H268" s="508"/>
      <c r="I268" s="8">
        <v>0</v>
      </c>
      <c r="K268" s="102"/>
    </row>
    <row r="269" spans="1:11">
      <c r="A269" s="506">
        <v>33</v>
      </c>
      <c r="B269" s="56" t="s">
        <v>250</v>
      </c>
      <c r="C269" s="506"/>
      <c r="D269" s="61"/>
      <c r="E269" s="61"/>
      <c r="F269" s="61"/>
      <c r="G269" s="61"/>
      <c r="H269" s="508"/>
      <c r="I269" s="5">
        <f>+I265-I266-I267-I268</f>
        <v>225890.95191432958</v>
      </c>
      <c r="J269" s="61"/>
      <c r="K269" s="90"/>
    </row>
    <row r="270" spans="1:11">
      <c r="A270" s="506"/>
    </row>
    <row r="271" spans="1:11">
      <c r="A271" s="506"/>
    </row>
    <row r="272" spans="1:11">
      <c r="A272" s="506"/>
    </row>
    <row r="273" spans="1:11">
      <c r="A273" s="506"/>
      <c r="K273" s="57" t="s">
        <v>303</v>
      </c>
    </row>
    <row r="274" spans="1:11">
      <c r="B274" s="59"/>
      <c r="C274" s="59"/>
      <c r="D274" s="60"/>
      <c r="E274" s="59"/>
      <c r="F274" s="59"/>
      <c r="G274" s="59"/>
      <c r="H274" s="508"/>
      <c r="I274" s="508"/>
      <c r="J274" s="694" t="s">
        <v>193</v>
      </c>
      <c r="K274" s="694"/>
    </row>
    <row r="275" spans="1:11">
      <c r="A275" s="506"/>
      <c r="B275" s="43" t="str">
        <f>B4</f>
        <v xml:space="preserve">Formula Rate - Non-Levelized </v>
      </c>
      <c r="C275" s="506"/>
      <c r="D275" s="4" t="str">
        <f>D4</f>
        <v xml:space="preserve">     Rate Formula Template</v>
      </c>
      <c r="E275" s="61"/>
      <c r="F275" s="61"/>
      <c r="G275" s="61"/>
      <c r="H275" s="508"/>
      <c r="J275" s="89"/>
      <c r="K275" s="44" t="str">
        <f>K4</f>
        <v>For the 12 months ended 12/31/17</v>
      </c>
    </row>
    <row r="276" spans="1:11">
      <c r="A276" s="506"/>
      <c r="B276" s="143"/>
      <c r="C276" s="506"/>
      <c r="D276" s="4" t="str">
        <f>D5</f>
        <v xml:space="preserve"> Utilizing RUS/CFC Form 12 Data</v>
      </c>
      <c r="E276" s="61"/>
      <c r="F276" s="61"/>
      <c r="G276" s="61"/>
      <c r="H276" s="508"/>
      <c r="I276" s="144"/>
      <c r="J276" s="89"/>
      <c r="K276" s="90"/>
    </row>
    <row r="277" spans="1:11">
      <c r="A277" s="506"/>
      <c r="B277" s="143"/>
      <c r="C277" s="506"/>
      <c r="D277" s="61"/>
      <c r="E277" s="61"/>
      <c r="F277" s="61"/>
      <c r="G277" s="61"/>
      <c r="H277" s="508"/>
      <c r="I277" s="144"/>
      <c r="J277" s="89"/>
      <c r="K277" s="90"/>
    </row>
    <row r="278" spans="1:11">
      <c r="A278" s="506"/>
      <c r="B278" s="143"/>
      <c r="C278" s="506"/>
      <c r="D278" s="4" t="str">
        <f>D7</f>
        <v>Prairie Power, Inc.</v>
      </c>
      <c r="E278" s="61"/>
      <c r="F278" s="61"/>
      <c r="G278" s="61"/>
      <c r="H278" s="508"/>
      <c r="I278" s="144"/>
      <c r="J278" s="89"/>
      <c r="K278" s="90"/>
    </row>
    <row r="279" spans="1:11">
      <c r="B279" s="59" t="s">
        <v>132</v>
      </c>
      <c r="C279" s="506"/>
      <c r="D279" s="61"/>
      <c r="E279" s="61"/>
      <c r="F279" s="61"/>
      <c r="G279" s="61"/>
      <c r="H279" s="508"/>
      <c r="I279" s="61"/>
      <c r="J279" s="508"/>
      <c r="K279" s="61"/>
    </row>
    <row r="280" spans="1:11">
      <c r="A280" s="506"/>
      <c r="B280" s="145" t="s">
        <v>330</v>
      </c>
      <c r="C280" s="506"/>
      <c r="D280" s="61"/>
      <c r="E280" s="61"/>
      <c r="F280" s="61"/>
      <c r="G280" s="61"/>
      <c r="H280" s="508"/>
      <c r="I280" s="61"/>
      <c r="J280" s="508"/>
      <c r="K280" s="61"/>
    </row>
    <row r="281" spans="1:11">
      <c r="A281" s="506"/>
      <c r="B281" s="145" t="s">
        <v>316</v>
      </c>
      <c r="C281" s="506"/>
      <c r="D281" s="61"/>
      <c r="E281" s="61"/>
      <c r="F281" s="61"/>
      <c r="G281" s="61"/>
      <c r="H281" s="508"/>
      <c r="I281" s="61"/>
      <c r="J281" s="508"/>
      <c r="K281" s="61"/>
    </row>
    <row r="282" spans="1:11" ht="28.5" customHeight="1">
      <c r="A282" s="506" t="s">
        <v>133</v>
      </c>
      <c r="B282" s="696" t="s">
        <v>317</v>
      </c>
      <c r="C282" s="696"/>
      <c r="D282" s="696"/>
      <c r="E282" s="696"/>
      <c r="F282" s="696"/>
      <c r="G282" s="696"/>
      <c r="H282" s="696"/>
      <c r="I282" s="696"/>
      <c r="J282" s="508"/>
      <c r="K282" s="61"/>
    </row>
    <row r="283" spans="1:11" ht="16.5" thickBot="1">
      <c r="A283" s="64" t="s">
        <v>134</v>
      </c>
      <c r="B283" s="145"/>
      <c r="C283" s="506"/>
      <c r="D283" s="61"/>
      <c r="E283" s="61"/>
      <c r="F283" s="61"/>
      <c r="G283" s="61"/>
      <c r="H283" s="508"/>
      <c r="I283" s="61"/>
      <c r="J283" s="508"/>
      <c r="K283" s="61"/>
    </row>
    <row r="284" spans="1:11" ht="32.25" customHeight="1">
      <c r="A284" s="147" t="s">
        <v>135</v>
      </c>
      <c r="B284" s="691" t="s">
        <v>243</v>
      </c>
      <c r="C284" s="691"/>
      <c r="D284" s="691"/>
      <c r="E284" s="691"/>
      <c r="F284" s="691"/>
      <c r="G284" s="691"/>
      <c r="H284" s="691"/>
      <c r="I284" s="691"/>
      <c r="J284" s="691"/>
      <c r="K284" s="691"/>
    </row>
    <row r="285" spans="1:11" ht="63" customHeight="1">
      <c r="A285" s="147" t="s">
        <v>136</v>
      </c>
      <c r="B285" s="691" t="s">
        <v>244</v>
      </c>
      <c r="C285" s="691"/>
      <c r="D285" s="691"/>
      <c r="E285" s="691"/>
      <c r="F285" s="691"/>
      <c r="G285" s="691"/>
      <c r="H285" s="691"/>
      <c r="I285" s="691"/>
      <c r="J285" s="691"/>
      <c r="K285" s="691"/>
    </row>
    <row r="286" spans="1:11">
      <c r="A286" s="147" t="s">
        <v>137</v>
      </c>
      <c r="B286" s="691" t="s">
        <v>245</v>
      </c>
      <c r="C286" s="691"/>
      <c r="D286" s="691"/>
      <c r="E286" s="691"/>
      <c r="F286" s="691"/>
      <c r="G286" s="691"/>
      <c r="H286" s="691"/>
      <c r="I286" s="691"/>
      <c r="J286" s="691"/>
      <c r="K286" s="691"/>
    </row>
    <row r="287" spans="1:11">
      <c r="A287" s="147" t="s">
        <v>138</v>
      </c>
      <c r="B287" s="691" t="s">
        <v>245</v>
      </c>
      <c r="C287" s="691"/>
      <c r="D287" s="691"/>
      <c r="E287" s="691"/>
      <c r="F287" s="691"/>
      <c r="G287" s="691"/>
      <c r="H287" s="691"/>
      <c r="I287" s="691"/>
      <c r="J287" s="691"/>
      <c r="K287" s="691"/>
    </row>
    <row r="288" spans="1:11">
      <c r="A288" s="147" t="s">
        <v>139</v>
      </c>
      <c r="B288" s="691" t="s">
        <v>269</v>
      </c>
      <c r="C288" s="691"/>
      <c r="D288" s="691"/>
      <c r="E288" s="691"/>
      <c r="F288" s="691"/>
      <c r="G288" s="691"/>
      <c r="H288" s="691"/>
      <c r="I288" s="691"/>
      <c r="J288" s="691"/>
      <c r="K288" s="691"/>
    </row>
    <row r="289" spans="1:11" ht="48" customHeight="1">
      <c r="A289" s="147" t="s">
        <v>140</v>
      </c>
      <c r="B289" s="695" t="s">
        <v>331</v>
      </c>
      <c r="C289" s="695"/>
      <c r="D289" s="695"/>
      <c r="E289" s="695"/>
      <c r="F289" s="695"/>
      <c r="G289" s="695"/>
      <c r="H289" s="695"/>
      <c r="I289" s="695"/>
      <c r="J289" s="695"/>
      <c r="K289" s="695"/>
    </row>
    <row r="290" spans="1:11">
      <c r="A290" s="147" t="s">
        <v>141</v>
      </c>
      <c r="B290" s="695" t="s">
        <v>171</v>
      </c>
      <c r="C290" s="695"/>
      <c r="D290" s="695"/>
      <c r="E290" s="695"/>
      <c r="F290" s="695"/>
      <c r="G290" s="695"/>
      <c r="H290" s="695"/>
      <c r="I290" s="695"/>
      <c r="J290" s="695"/>
      <c r="K290" s="695"/>
    </row>
    <row r="291" spans="1:11" ht="32.25" customHeight="1">
      <c r="A291" s="147" t="s">
        <v>142</v>
      </c>
      <c r="B291" s="695" t="s">
        <v>318</v>
      </c>
      <c r="C291" s="695"/>
      <c r="D291" s="695"/>
      <c r="E291" s="695"/>
      <c r="F291" s="695"/>
      <c r="G291" s="695"/>
      <c r="H291" s="695"/>
      <c r="I291" s="695"/>
      <c r="J291" s="695"/>
      <c r="K291" s="695"/>
    </row>
    <row r="292" spans="1:11" ht="32.25" customHeight="1">
      <c r="A292" s="147" t="s">
        <v>143</v>
      </c>
      <c r="B292" s="691" t="s">
        <v>235</v>
      </c>
      <c r="C292" s="691"/>
      <c r="D292" s="691"/>
      <c r="E292" s="691"/>
      <c r="F292" s="691"/>
      <c r="G292" s="691"/>
      <c r="H292" s="691"/>
      <c r="I292" s="691"/>
      <c r="J292" s="691"/>
      <c r="K292" s="691"/>
    </row>
    <row r="293" spans="1:11" ht="32.25" customHeight="1">
      <c r="A293" s="147" t="s">
        <v>144</v>
      </c>
      <c r="B293" s="695" t="s">
        <v>236</v>
      </c>
      <c r="C293" s="695"/>
      <c r="D293" s="695"/>
      <c r="E293" s="695"/>
      <c r="F293" s="695"/>
      <c r="G293" s="695"/>
      <c r="H293" s="695"/>
      <c r="I293" s="695"/>
      <c r="J293" s="695"/>
      <c r="K293" s="695"/>
    </row>
    <row r="294" spans="1:11" ht="78" customHeight="1">
      <c r="A294" s="147" t="s">
        <v>145</v>
      </c>
      <c r="B294" s="695" t="s">
        <v>276</v>
      </c>
      <c r="C294" s="695"/>
      <c r="D294" s="695"/>
      <c r="E294" s="695"/>
      <c r="F294" s="695"/>
      <c r="G294" s="695"/>
      <c r="H294" s="695"/>
      <c r="I294" s="695"/>
      <c r="J294" s="695"/>
      <c r="K294" s="695"/>
    </row>
    <row r="295" spans="1:11">
      <c r="A295" s="147" t="s">
        <v>2</v>
      </c>
      <c r="B295" s="148" t="s">
        <v>234</v>
      </c>
      <c r="C295" s="504" t="s">
        <v>146</v>
      </c>
      <c r="D295" s="9">
        <v>0</v>
      </c>
      <c r="E295" s="504"/>
      <c r="F295" s="150"/>
      <c r="G295" s="150"/>
      <c r="H295" s="504"/>
      <c r="I295" s="150"/>
      <c r="J295" s="504"/>
      <c r="K295" s="504"/>
    </row>
    <row r="296" spans="1:11">
      <c r="A296" s="147"/>
      <c r="B296" s="504"/>
      <c r="C296" s="504" t="s">
        <v>147</v>
      </c>
      <c r="D296" s="9">
        <v>0</v>
      </c>
      <c r="E296" s="695" t="s">
        <v>148</v>
      </c>
      <c r="F296" s="695"/>
      <c r="G296" s="695"/>
      <c r="H296" s="695"/>
      <c r="I296" s="695"/>
      <c r="J296" s="695"/>
      <c r="K296" s="695"/>
    </row>
    <row r="297" spans="1:11">
      <c r="A297" s="147"/>
      <c r="B297" s="504"/>
      <c r="C297" s="504" t="s">
        <v>149</v>
      </c>
      <c r="D297" s="9">
        <v>0</v>
      </c>
      <c r="E297" s="695" t="s">
        <v>150</v>
      </c>
      <c r="F297" s="695"/>
      <c r="G297" s="695"/>
      <c r="H297" s="695"/>
      <c r="I297" s="695"/>
      <c r="J297" s="695"/>
      <c r="K297" s="695"/>
    </row>
    <row r="298" spans="1:11">
      <c r="A298" s="147" t="s">
        <v>151</v>
      </c>
      <c r="B298" s="695" t="s">
        <v>172</v>
      </c>
      <c r="C298" s="695"/>
      <c r="D298" s="695"/>
      <c r="E298" s="695"/>
      <c r="F298" s="695"/>
      <c r="G298" s="695"/>
      <c r="H298" s="695"/>
      <c r="I298" s="695"/>
      <c r="J298" s="695"/>
      <c r="K298" s="695"/>
    </row>
    <row r="299" spans="1:11" ht="103.5" customHeight="1">
      <c r="A299" s="147" t="s">
        <v>152</v>
      </c>
      <c r="B299" s="695" t="s">
        <v>319</v>
      </c>
      <c r="C299" s="695"/>
      <c r="D299" s="695"/>
      <c r="E299" s="695"/>
      <c r="F299" s="695"/>
      <c r="G299" s="695"/>
      <c r="H299" s="695"/>
      <c r="I299" s="695"/>
      <c r="J299" s="695"/>
      <c r="K299" s="695"/>
    </row>
    <row r="300" spans="1:11" ht="48" customHeight="1">
      <c r="A300" s="147" t="s">
        <v>153</v>
      </c>
      <c r="B300" s="695" t="s">
        <v>277</v>
      </c>
      <c r="C300" s="695"/>
      <c r="D300" s="695"/>
      <c r="E300" s="695"/>
      <c r="F300" s="695"/>
      <c r="G300" s="695"/>
      <c r="H300" s="695"/>
      <c r="I300" s="695"/>
      <c r="J300" s="695"/>
      <c r="K300" s="695"/>
    </row>
    <row r="301" spans="1:11">
      <c r="A301" s="147" t="s">
        <v>154</v>
      </c>
      <c r="B301" s="695" t="s">
        <v>173</v>
      </c>
      <c r="C301" s="695"/>
      <c r="D301" s="695"/>
      <c r="E301" s="695"/>
      <c r="F301" s="695"/>
      <c r="G301" s="695"/>
      <c r="H301" s="695"/>
      <c r="I301" s="695"/>
      <c r="J301" s="695"/>
      <c r="K301" s="695"/>
    </row>
    <row r="302" spans="1:11" ht="176.25" customHeight="1">
      <c r="A302" s="147" t="s">
        <v>155</v>
      </c>
      <c r="B302" s="695" t="s">
        <v>320</v>
      </c>
      <c r="C302" s="695"/>
      <c r="D302" s="695"/>
      <c r="E302" s="695"/>
      <c r="F302" s="695"/>
      <c r="G302" s="695"/>
      <c r="H302" s="695"/>
      <c r="I302" s="695"/>
      <c r="J302" s="695"/>
      <c r="K302" s="695"/>
    </row>
    <row r="303" spans="1:11" ht="32.25" customHeight="1">
      <c r="A303" s="147" t="s">
        <v>156</v>
      </c>
      <c r="B303" s="695" t="s">
        <v>237</v>
      </c>
      <c r="C303" s="695"/>
      <c r="D303" s="695"/>
      <c r="E303" s="695"/>
      <c r="F303" s="695"/>
      <c r="G303" s="695"/>
      <c r="H303" s="695"/>
      <c r="I303" s="695"/>
      <c r="J303" s="695"/>
      <c r="K303" s="695"/>
    </row>
    <row r="304" spans="1:11">
      <c r="A304" s="147" t="s">
        <v>157</v>
      </c>
      <c r="B304" s="695" t="s">
        <v>158</v>
      </c>
      <c r="C304" s="695"/>
      <c r="D304" s="695"/>
      <c r="E304" s="695"/>
      <c r="F304" s="695"/>
      <c r="G304" s="695"/>
      <c r="H304" s="695"/>
      <c r="I304" s="695"/>
      <c r="J304" s="695"/>
      <c r="K304" s="695"/>
    </row>
    <row r="305" spans="1:11" ht="48" customHeight="1">
      <c r="A305" s="147" t="s">
        <v>174</v>
      </c>
      <c r="B305" s="695" t="s">
        <v>270</v>
      </c>
      <c r="C305" s="695"/>
      <c r="D305" s="695"/>
      <c r="E305" s="695"/>
      <c r="F305" s="695"/>
      <c r="G305" s="695"/>
      <c r="H305" s="695"/>
      <c r="I305" s="695"/>
      <c r="J305" s="695"/>
      <c r="K305" s="695"/>
    </row>
    <row r="306" spans="1:11" ht="63.75" customHeight="1">
      <c r="A306" s="151" t="s">
        <v>175</v>
      </c>
      <c r="B306" s="695" t="s">
        <v>271</v>
      </c>
      <c r="C306" s="695"/>
      <c r="D306" s="695"/>
      <c r="E306" s="695"/>
      <c r="F306" s="695"/>
      <c r="G306" s="695"/>
      <c r="H306" s="695"/>
      <c r="I306" s="695"/>
      <c r="J306" s="695"/>
      <c r="K306" s="695"/>
    </row>
    <row r="307" spans="1:11">
      <c r="A307" s="151" t="s">
        <v>186</v>
      </c>
      <c r="B307" s="695" t="s">
        <v>321</v>
      </c>
      <c r="C307" s="695"/>
      <c r="D307" s="695"/>
      <c r="E307" s="695"/>
      <c r="F307" s="695"/>
      <c r="G307" s="695"/>
      <c r="H307" s="695"/>
      <c r="I307" s="695"/>
      <c r="J307" s="695"/>
      <c r="K307" s="695"/>
    </row>
    <row r="308" spans="1:11" ht="32.25" customHeight="1">
      <c r="A308" s="151" t="s">
        <v>187</v>
      </c>
      <c r="B308" s="695" t="s">
        <v>322</v>
      </c>
      <c r="C308" s="695"/>
      <c r="D308" s="695"/>
      <c r="E308" s="695"/>
      <c r="F308" s="695"/>
      <c r="G308" s="695"/>
      <c r="H308" s="695"/>
      <c r="I308" s="695"/>
      <c r="J308" s="695"/>
      <c r="K308" s="695"/>
    </row>
    <row r="309" spans="1:11" s="134" customFormat="1">
      <c r="A309" s="151" t="s">
        <v>252</v>
      </c>
      <c r="B309" s="695" t="s">
        <v>323</v>
      </c>
      <c r="C309" s="695"/>
      <c r="D309" s="695"/>
      <c r="E309" s="695"/>
      <c r="F309" s="695"/>
      <c r="G309" s="695"/>
      <c r="H309" s="695"/>
      <c r="I309" s="695"/>
      <c r="J309" s="695"/>
      <c r="K309" s="695"/>
    </row>
    <row r="310" spans="1:11" s="134" customFormat="1" ht="33.75" customHeight="1">
      <c r="A310" s="151" t="s">
        <v>253</v>
      </c>
      <c r="B310" s="695" t="s">
        <v>324</v>
      </c>
      <c r="C310" s="695"/>
      <c r="D310" s="695"/>
      <c r="E310" s="695"/>
      <c r="F310" s="695"/>
      <c r="G310" s="695"/>
      <c r="H310" s="695"/>
      <c r="I310" s="695"/>
      <c r="J310" s="695"/>
      <c r="K310" s="695"/>
    </row>
    <row r="311" spans="1:11" s="134" customFormat="1">
      <c r="A311" s="152" t="s">
        <v>263</v>
      </c>
      <c r="B311" s="153" t="s">
        <v>264</v>
      </c>
      <c r="C311" s="72"/>
      <c r="D311" s="154"/>
      <c r="E311" s="72"/>
      <c r="F311" s="72"/>
      <c r="G311" s="72"/>
      <c r="H311" s="72"/>
      <c r="I311" s="90"/>
      <c r="J311" s="72"/>
      <c r="K311" s="90"/>
    </row>
    <row r="312" spans="1:11" s="134" customFormat="1">
      <c r="A312" s="152" t="s">
        <v>266</v>
      </c>
      <c r="B312" s="155" t="s">
        <v>265</v>
      </c>
      <c r="C312" s="156"/>
      <c r="D312" s="157"/>
      <c r="E312" s="156"/>
      <c r="F312" s="133"/>
      <c r="G312" s="133"/>
      <c r="H312" s="133"/>
      <c r="I312" s="158"/>
      <c r="J312" s="133"/>
      <c r="K312" s="158"/>
    </row>
    <row r="313" spans="1:11">
      <c r="A313" s="152" t="s">
        <v>284</v>
      </c>
      <c r="B313" s="72" t="s">
        <v>286</v>
      </c>
      <c r="C313" s="72"/>
      <c r="D313" s="72"/>
      <c r="E313" s="72"/>
      <c r="F313" s="72"/>
      <c r="G313" s="72"/>
      <c r="H313" s="72"/>
      <c r="I313" s="72"/>
      <c r="J313" s="508"/>
      <c r="K313" s="508"/>
    </row>
    <row r="314" spans="1:11">
      <c r="A314" s="152"/>
      <c r="B314" s="72" t="s">
        <v>287</v>
      </c>
      <c r="C314" s="72"/>
      <c r="D314" s="72"/>
      <c r="E314" s="72"/>
      <c r="F314" s="72"/>
      <c r="G314" s="72"/>
      <c r="H314" s="72"/>
      <c r="I314" s="72"/>
      <c r="J314" s="508"/>
      <c r="K314" s="508"/>
    </row>
    <row r="315" spans="1:11">
      <c r="A315" s="152" t="s">
        <v>285</v>
      </c>
      <c r="B315" s="72" t="s">
        <v>288</v>
      </c>
      <c r="C315" s="72"/>
      <c r="D315" s="72"/>
      <c r="E315" s="72"/>
      <c r="F315" s="72"/>
      <c r="G315" s="72"/>
      <c r="H315" s="72"/>
      <c r="I315" s="72"/>
      <c r="J315" s="508"/>
      <c r="K315" s="508"/>
    </row>
    <row r="316" spans="1:11">
      <c r="A316" s="152"/>
      <c r="B316" s="72" t="s">
        <v>289</v>
      </c>
      <c r="C316" s="72"/>
      <c r="D316" s="72"/>
      <c r="E316" s="72"/>
      <c r="F316" s="72"/>
      <c r="G316" s="72"/>
      <c r="H316" s="72"/>
      <c r="I316" s="72"/>
      <c r="J316" s="508"/>
      <c r="K316" s="508"/>
    </row>
    <row r="317" spans="1:11">
      <c r="A317" s="152" t="s">
        <v>298</v>
      </c>
      <c r="B317" s="72" t="s">
        <v>299</v>
      </c>
      <c r="C317" s="508"/>
      <c r="D317" s="508"/>
      <c r="E317" s="508"/>
      <c r="F317" s="508"/>
      <c r="G317" s="508"/>
      <c r="H317" s="508"/>
      <c r="I317" s="508"/>
      <c r="J317" s="508"/>
      <c r="K317" s="508"/>
    </row>
    <row r="318" spans="1:11" ht="54.75" customHeight="1">
      <c r="A318" s="152" t="s">
        <v>301</v>
      </c>
      <c r="B318" s="691" t="s">
        <v>302</v>
      </c>
      <c r="C318" s="691"/>
      <c r="D318" s="691"/>
      <c r="E318" s="691"/>
      <c r="F318" s="691"/>
      <c r="G318" s="691"/>
      <c r="H318" s="691"/>
      <c r="I318" s="691"/>
      <c r="J318" s="508"/>
      <c r="K318" s="508"/>
    </row>
    <row r="319" spans="1:11">
      <c r="A319" s="506"/>
      <c r="B319" s="690"/>
      <c r="C319" s="690"/>
      <c r="D319" s="690"/>
      <c r="E319" s="690"/>
      <c r="F319" s="690"/>
      <c r="G319" s="690"/>
      <c r="H319" s="690"/>
      <c r="I319" s="690"/>
      <c r="J319" s="508"/>
      <c r="K319" s="508"/>
    </row>
    <row r="320" spans="1:11">
      <c r="A320" s="506"/>
      <c r="B320" s="690"/>
      <c r="C320" s="690"/>
      <c r="D320" s="690"/>
      <c r="E320" s="690"/>
      <c r="F320" s="690"/>
      <c r="G320" s="690"/>
      <c r="H320" s="690"/>
      <c r="I320" s="690"/>
      <c r="J320" s="508"/>
      <c r="K320" s="508"/>
    </row>
    <row r="321" spans="1:11">
      <c r="A321" s="506"/>
      <c r="B321" s="690"/>
      <c r="C321" s="690"/>
      <c r="D321" s="690"/>
      <c r="E321" s="690"/>
      <c r="F321" s="690"/>
      <c r="G321" s="690"/>
      <c r="H321" s="690"/>
      <c r="I321" s="690"/>
      <c r="J321" s="508"/>
      <c r="K321" s="508"/>
    </row>
    <row r="322" spans="1:11">
      <c r="A322" s="506"/>
      <c r="B322" s="690"/>
      <c r="C322" s="690"/>
      <c r="D322" s="690"/>
      <c r="E322" s="690"/>
      <c r="F322" s="690"/>
      <c r="G322" s="690"/>
      <c r="H322" s="690"/>
      <c r="I322" s="690"/>
      <c r="J322" s="508"/>
      <c r="K322" s="508"/>
    </row>
    <row r="323" spans="1:11">
      <c r="A323" s="506"/>
      <c r="B323" s="690"/>
      <c r="C323" s="690"/>
      <c r="D323" s="690"/>
      <c r="E323" s="690"/>
      <c r="F323" s="690"/>
      <c r="G323" s="690"/>
      <c r="H323" s="690"/>
      <c r="I323" s="690"/>
      <c r="J323" s="508"/>
      <c r="K323" s="508"/>
    </row>
    <row r="324" spans="1:11">
      <c r="A324" s="506"/>
      <c r="B324" s="690"/>
      <c r="C324" s="690"/>
      <c r="D324" s="690"/>
      <c r="E324" s="690"/>
      <c r="F324" s="690"/>
      <c r="G324" s="690"/>
      <c r="H324" s="690"/>
      <c r="I324" s="690"/>
      <c r="J324" s="508"/>
      <c r="K324" s="508"/>
    </row>
    <row r="325" spans="1:11">
      <c r="A325" s="506"/>
      <c r="B325" s="508"/>
      <c r="C325" s="508"/>
      <c r="D325" s="508"/>
      <c r="E325" s="508"/>
      <c r="F325" s="508"/>
      <c r="G325" s="508"/>
      <c r="H325" s="508"/>
      <c r="I325" s="508"/>
      <c r="J325" s="508"/>
      <c r="K325" s="508"/>
    </row>
    <row r="326" spans="1:11">
      <c r="A326" s="506"/>
      <c r="B326" s="508"/>
      <c r="C326" s="508"/>
      <c r="D326" s="508"/>
      <c r="E326" s="508"/>
      <c r="F326" s="508"/>
      <c r="G326" s="508"/>
      <c r="H326" s="508"/>
      <c r="I326" s="508"/>
      <c r="J326" s="508"/>
      <c r="K326" s="508"/>
    </row>
    <row r="327" spans="1:11">
      <c r="A327" s="506"/>
      <c r="B327" s="508"/>
      <c r="C327" s="508"/>
      <c r="D327" s="508"/>
      <c r="E327" s="508"/>
      <c r="F327" s="508"/>
      <c r="G327" s="508"/>
      <c r="H327" s="508"/>
      <c r="I327" s="508"/>
      <c r="J327" s="508"/>
      <c r="K327" s="508"/>
    </row>
    <row r="328" spans="1:11">
      <c r="A328" s="506"/>
      <c r="B328" s="508"/>
      <c r="C328" s="508"/>
      <c r="D328" s="508"/>
      <c r="E328" s="508"/>
      <c r="F328" s="508"/>
      <c r="G328" s="508"/>
      <c r="H328" s="508"/>
      <c r="I328" s="508"/>
      <c r="J328" s="508"/>
      <c r="K328" s="508"/>
    </row>
    <row r="329" spans="1:11">
      <c r="A329" s="506"/>
      <c r="B329" s="508"/>
      <c r="C329" s="508"/>
      <c r="D329" s="508"/>
      <c r="E329" s="508"/>
      <c r="F329" s="508"/>
      <c r="G329" s="508"/>
      <c r="H329" s="508"/>
      <c r="I329" s="508"/>
      <c r="J329" s="508"/>
      <c r="K329" s="508"/>
    </row>
    <row r="330" spans="1:11">
      <c r="A330" s="506"/>
      <c r="B330" s="508"/>
      <c r="C330" s="508"/>
      <c r="D330" s="508"/>
      <c r="E330" s="508"/>
      <c r="F330" s="508"/>
      <c r="G330" s="508"/>
      <c r="H330" s="508"/>
      <c r="I330" s="508"/>
      <c r="J330" s="508"/>
      <c r="K330" s="508"/>
    </row>
    <row r="331" spans="1:11">
      <c r="A331" s="506"/>
      <c r="B331" s="508"/>
      <c r="C331" s="508"/>
      <c r="D331" s="508"/>
      <c r="E331" s="508"/>
      <c r="F331" s="508"/>
      <c r="G331" s="508"/>
      <c r="H331" s="508"/>
      <c r="I331" s="508"/>
      <c r="J331" s="508"/>
      <c r="K331" s="508"/>
    </row>
    <row r="332" spans="1:11">
      <c r="A332" s="506"/>
      <c r="B332" s="508"/>
      <c r="C332" s="508"/>
      <c r="D332" s="508"/>
      <c r="E332" s="508"/>
      <c r="F332" s="508"/>
      <c r="G332" s="508"/>
      <c r="H332" s="508"/>
      <c r="I332" s="508"/>
      <c r="J332" s="508"/>
      <c r="K332" s="508"/>
    </row>
    <row r="333" spans="1:11">
      <c r="A333" s="506"/>
      <c r="B333" s="508"/>
      <c r="C333" s="508"/>
      <c r="D333" s="508"/>
      <c r="E333" s="508"/>
      <c r="F333" s="508"/>
      <c r="G333" s="508"/>
      <c r="H333" s="508"/>
      <c r="I333" s="508"/>
      <c r="J333" s="508"/>
      <c r="K333" s="508"/>
    </row>
    <row r="334" spans="1:11">
      <c r="A334" s="506"/>
      <c r="B334" s="508"/>
      <c r="C334" s="508"/>
      <c r="D334" s="508"/>
      <c r="E334" s="508"/>
      <c r="F334" s="508"/>
      <c r="G334" s="508"/>
      <c r="H334" s="508"/>
      <c r="I334" s="508"/>
      <c r="J334" s="508"/>
      <c r="K334" s="508"/>
    </row>
    <row r="335" spans="1:11">
      <c r="B335" s="508"/>
      <c r="C335" s="508"/>
      <c r="D335" s="508"/>
      <c r="E335" s="508"/>
      <c r="F335" s="508"/>
      <c r="G335" s="508"/>
      <c r="H335" s="508"/>
      <c r="I335" s="508"/>
      <c r="J335" s="508"/>
      <c r="K335" s="508"/>
    </row>
    <row r="336" spans="1:11">
      <c r="B336" s="508"/>
      <c r="C336" s="508"/>
      <c r="D336" s="508"/>
      <c r="E336" s="508"/>
      <c r="F336" s="508"/>
      <c r="G336" s="508"/>
      <c r="H336" s="508"/>
      <c r="I336" s="508"/>
      <c r="J336" s="508"/>
      <c r="K336" s="508"/>
    </row>
    <row r="337" spans="2:11">
      <c r="B337" s="508"/>
      <c r="C337" s="508"/>
      <c r="D337" s="508"/>
      <c r="E337" s="508"/>
      <c r="F337" s="508"/>
      <c r="G337" s="508"/>
      <c r="H337" s="508"/>
      <c r="I337" s="508"/>
      <c r="J337" s="508"/>
      <c r="K337" s="508"/>
    </row>
    <row r="338" spans="2:11">
      <c r="B338" s="508"/>
      <c r="C338" s="508"/>
      <c r="D338" s="508"/>
      <c r="E338" s="508"/>
      <c r="F338" s="508"/>
      <c r="G338" s="508"/>
      <c r="H338" s="508"/>
      <c r="I338" s="508"/>
      <c r="J338" s="508"/>
      <c r="K338" s="508"/>
    </row>
    <row r="339" spans="2:11">
      <c r="B339" s="508"/>
      <c r="C339" s="508"/>
      <c r="D339" s="508"/>
      <c r="E339" s="508"/>
      <c r="F339" s="508"/>
      <c r="G339" s="508"/>
      <c r="H339" s="508"/>
      <c r="I339" s="508"/>
      <c r="J339" s="508"/>
      <c r="K339" s="508"/>
    </row>
    <row r="340" spans="2:11">
      <c r="B340" s="508"/>
      <c r="C340" s="508"/>
      <c r="D340" s="508"/>
      <c r="E340" s="508"/>
      <c r="F340" s="508"/>
      <c r="G340" s="508"/>
      <c r="H340" s="508"/>
      <c r="I340" s="508"/>
      <c r="J340" s="508"/>
      <c r="K340" s="508"/>
    </row>
    <row r="341" spans="2:11">
      <c r="B341" s="508"/>
      <c r="C341" s="508"/>
      <c r="D341" s="508"/>
      <c r="E341" s="508"/>
      <c r="F341" s="508"/>
      <c r="G341" s="508"/>
      <c r="H341" s="508"/>
      <c r="I341" s="508"/>
      <c r="J341" s="508"/>
      <c r="K341" s="508"/>
    </row>
    <row r="342" spans="2:11">
      <c r="B342" s="508"/>
      <c r="C342" s="508"/>
      <c r="D342" s="508"/>
      <c r="E342" s="508"/>
      <c r="F342" s="508"/>
      <c r="G342" s="508"/>
      <c r="H342" s="508"/>
      <c r="I342" s="508"/>
      <c r="J342" s="508"/>
      <c r="K342" s="508"/>
    </row>
    <row r="343" spans="2:11">
      <c r="B343" s="508"/>
      <c r="C343" s="508"/>
      <c r="D343" s="508"/>
      <c r="E343" s="508"/>
      <c r="F343" s="508"/>
      <c r="G343" s="508"/>
      <c r="H343" s="508"/>
      <c r="I343" s="508"/>
      <c r="J343" s="508"/>
      <c r="K343" s="508"/>
    </row>
  </sheetData>
  <mergeCells count="42">
    <mergeCell ref="B324:I324"/>
    <mergeCell ref="B306:K306"/>
    <mergeCell ref="B307:K307"/>
    <mergeCell ref="B308:K308"/>
    <mergeCell ref="B309:K309"/>
    <mergeCell ref="B310:K310"/>
    <mergeCell ref="B318:I318"/>
    <mergeCell ref="B319:I319"/>
    <mergeCell ref="B320:I320"/>
    <mergeCell ref="B321:I321"/>
    <mergeCell ref="B322:I322"/>
    <mergeCell ref="B323:I323"/>
    <mergeCell ref="B305:K305"/>
    <mergeCell ref="B293:K293"/>
    <mergeCell ref="B294:K294"/>
    <mergeCell ref="E296:K296"/>
    <mergeCell ref="E297:K297"/>
    <mergeCell ref="B298:K298"/>
    <mergeCell ref="B299:K299"/>
    <mergeCell ref="B300:K300"/>
    <mergeCell ref="B301:K301"/>
    <mergeCell ref="B302:K302"/>
    <mergeCell ref="B303:K303"/>
    <mergeCell ref="B304:K304"/>
    <mergeCell ref="B292:K292"/>
    <mergeCell ref="N221:S221"/>
    <mergeCell ref="J274:K274"/>
    <mergeCell ref="B282:I282"/>
    <mergeCell ref="B284:K284"/>
    <mergeCell ref="B285:K285"/>
    <mergeCell ref="B286:K286"/>
    <mergeCell ref="B287:K287"/>
    <mergeCell ref="B288:K288"/>
    <mergeCell ref="B289:K289"/>
    <mergeCell ref="B290:K290"/>
    <mergeCell ref="B291:K291"/>
    <mergeCell ref="J205:K205"/>
    <mergeCell ref="J2:K2"/>
    <mergeCell ref="J76:K76"/>
    <mergeCell ref="J138:K138"/>
    <mergeCell ref="B195:C195"/>
    <mergeCell ref="B200:C200"/>
  </mergeCells>
  <pageMargins left="0.7" right="0.7" top="0.75" bottom="0.75" header="0.3" footer="0.3"/>
  <pageSetup scale="38" fitToHeight="5" orientation="landscape" horizontalDpi="4294967295" verticalDpi="4294967295" r:id="rId1"/>
  <headerFooter>
    <oddHeader>&amp;R&amp;A</oddHeader>
    <oddFooter>&amp;C&amp;P of &amp;N</oddFooter>
  </headerFooter>
  <rowBreaks count="4" manualBreakCount="4">
    <brk id="74" max="16383" man="1"/>
    <brk id="136" max="16383" man="1"/>
    <brk id="203" max="16383" man="1"/>
    <brk id="2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view="pageLayout" zoomScaleNormal="100" workbookViewId="0">
      <selection activeCell="B16" sqref="B16"/>
    </sheetView>
  </sheetViews>
  <sheetFormatPr defaultColWidth="8.88671875" defaultRowHeight="15"/>
  <cols>
    <col min="1" max="1" width="59.33203125" style="503" bestFit="1" customWidth="1"/>
    <col min="2" max="2" width="14.44140625" style="503" bestFit="1" customWidth="1"/>
    <col min="3" max="16384" width="8.88671875" style="503"/>
  </cols>
  <sheetData>
    <row r="1" spans="1:6">
      <c r="A1" s="699" t="s">
        <v>300</v>
      </c>
      <c r="B1" s="699"/>
    </row>
    <row r="2" spans="1:6">
      <c r="A2" s="699" t="s">
        <v>3460</v>
      </c>
      <c r="B2" s="699"/>
    </row>
    <row r="3" spans="1:6">
      <c r="A3" s="699" t="s">
        <v>3459</v>
      </c>
      <c r="B3" s="699"/>
    </row>
    <row r="6" spans="1:6">
      <c r="A6" s="658" t="s">
        <v>3461</v>
      </c>
    </row>
    <row r="7" spans="1:6">
      <c r="A7" s="503" t="s">
        <v>3465</v>
      </c>
      <c r="B7" s="659">
        <f>+'2017 Actual Attach O'!I29</f>
        <v>7556553.3799983375</v>
      </c>
    </row>
    <row r="8" spans="1:6">
      <c r="A8" s="503" t="s">
        <v>3466</v>
      </c>
      <c r="B8" s="660">
        <f>+'Wkpaper - Net Act Rev Recd'!C20</f>
        <v>6824137.0653702989</v>
      </c>
    </row>
    <row r="9" spans="1:6">
      <c r="A9" s="658" t="s">
        <v>3462</v>
      </c>
      <c r="B9" s="661">
        <f>B7-B8</f>
        <v>732416.31462803856</v>
      </c>
    </row>
    <row r="10" spans="1:6">
      <c r="B10" s="662"/>
    </row>
    <row r="11" spans="1:6">
      <c r="B11" s="662"/>
      <c r="C11" s="662"/>
      <c r="D11" s="662"/>
      <c r="E11" s="662"/>
      <c r="F11" s="662"/>
    </row>
    <row r="12" spans="1:6">
      <c r="A12" s="503" t="s">
        <v>3474</v>
      </c>
      <c r="B12" s="663">
        <f>+'Wkpaper - Interest Rates'!G33/19</f>
        <v>2.1174736842105263E-3</v>
      </c>
    </row>
    <row r="13" spans="1:6">
      <c r="A13" s="503" t="s">
        <v>3463</v>
      </c>
      <c r="B13" s="661">
        <f>B9*B12*24</f>
        <v>37220.93453067189</v>
      </c>
    </row>
    <row r="14" spans="1:6">
      <c r="B14" s="662"/>
    </row>
    <row r="15" spans="1:6">
      <c r="A15" s="658" t="s">
        <v>3464</v>
      </c>
      <c r="B15" s="661">
        <f>B9+B13</f>
        <v>769637.24915871047</v>
      </c>
    </row>
    <row r="16" spans="1:6">
      <c r="A16" s="664" t="s">
        <v>3467</v>
      </c>
      <c r="B16" s="662"/>
    </row>
  </sheetData>
  <mergeCells count="3">
    <mergeCell ref="A1:B1"/>
    <mergeCell ref="A2:B2"/>
    <mergeCell ref="A3:B3"/>
  </mergeCells>
  <pageMargins left="0.7" right="0.7" top="0.75" bottom="0.75" header="0.3" footer="0.3"/>
  <pageSetup orientation="portrait" horizontalDpi="4294967295" verticalDpi="4294967295" r:id="rId1"/>
  <headerFooter>
    <oddHeader>&amp;R&amp;A</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64"/>
  <sheetViews>
    <sheetView view="pageLayout" topLeftCell="A2" zoomScaleNormal="100" workbookViewId="0">
      <selection activeCell="B64" sqref="B64:E64"/>
    </sheetView>
  </sheetViews>
  <sheetFormatPr defaultColWidth="9" defaultRowHeight="15"/>
  <cols>
    <col min="1" max="1" width="9" style="621"/>
    <col min="2" max="2" width="17.88671875" style="621" customWidth="1"/>
    <col min="3" max="3" width="9" style="621"/>
    <col min="4" max="5" width="9.44140625" style="621" customWidth="1"/>
    <col min="6" max="6" width="9.33203125" style="621" customWidth="1"/>
    <col min="7" max="7" width="8.21875" style="621" customWidth="1"/>
    <col min="8" max="16384" width="9" style="621"/>
  </cols>
  <sheetData>
    <row r="1" spans="1:9" hidden="1">
      <c r="A1" s="619" t="s">
        <v>3446</v>
      </c>
      <c r="B1" s="620"/>
      <c r="C1" s="620"/>
      <c r="D1" s="620"/>
      <c r="E1" s="620"/>
      <c r="F1" s="620"/>
      <c r="G1" s="620"/>
      <c r="H1" s="620"/>
      <c r="I1" s="620"/>
    </row>
    <row r="2" spans="1:9">
      <c r="A2" s="619" t="s">
        <v>3475</v>
      </c>
      <c r="B2" s="620"/>
      <c r="C2" s="620"/>
      <c r="D2" s="620"/>
      <c r="E2" s="620"/>
      <c r="F2" s="620"/>
      <c r="G2" s="620"/>
      <c r="H2" s="620"/>
      <c r="I2" s="620"/>
    </row>
    <row r="4" spans="1:9">
      <c r="A4" s="622" t="s">
        <v>3447</v>
      </c>
    </row>
    <row r="5" spans="1:9">
      <c r="A5" s="623" t="s">
        <v>3448</v>
      </c>
    </row>
    <row r="6" spans="1:9">
      <c r="A6" s="623"/>
    </row>
    <row r="7" spans="1:9">
      <c r="A7" s="624" t="s">
        <v>3449</v>
      </c>
    </row>
    <row r="8" spans="1:9">
      <c r="A8" s="625" t="s">
        <v>3450</v>
      </c>
    </row>
    <row r="9" spans="1:9">
      <c r="A9" s="625"/>
    </row>
    <row r="10" spans="1:9" ht="15.75">
      <c r="A10" s="700" t="s">
        <v>3476</v>
      </c>
      <c r="B10" s="700"/>
      <c r="C10" s="700"/>
      <c r="D10" s="700"/>
      <c r="E10" s="700"/>
      <c r="F10" s="700"/>
      <c r="G10" s="700"/>
    </row>
    <row r="11" spans="1:9">
      <c r="A11" s="626"/>
      <c r="D11" s="627"/>
      <c r="E11" s="622"/>
      <c r="G11" s="622" t="s">
        <v>3451</v>
      </c>
    </row>
    <row r="12" spans="1:9">
      <c r="D12" s="628"/>
      <c r="E12" s="628"/>
      <c r="F12" s="629" t="s">
        <v>3452</v>
      </c>
      <c r="G12" s="630" t="s">
        <v>3452</v>
      </c>
    </row>
    <row r="13" spans="1:9" ht="15.75">
      <c r="A13" s="621">
        <v>1</v>
      </c>
      <c r="B13" s="631">
        <v>42736</v>
      </c>
      <c r="D13" s="632"/>
      <c r="E13" s="632"/>
      <c r="F13" s="633">
        <v>2.8999999999999998E-3</v>
      </c>
      <c r="G13" s="633"/>
    </row>
    <row r="14" spans="1:9" ht="15.75">
      <c r="A14" s="621">
        <f>A13+1</f>
        <v>2</v>
      </c>
      <c r="B14" s="631">
        <v>42767</v>
      </c>
      <c r="D14" s="634"/>
      <c r="E14" s="634"/>
      <c r="F14" s="633">
        <v>2.8999999999999998E-3</v>
      </c>
      <c r="G14" s="633"/>
    </row>
    <row r="15" spans="1:9" ht="15.75">
      <c r="A15" s="621">
        <f t="shared" ref="A15:A31" si="0">A14+1</f>
        <v>3</v>
      </c>
      <c r="B15" s="631">
        <v>42795</v>
      </c>
      <c r="D15" s="634"/>
      <c r="E15" s="634"/>
      <c r="F15" s="633">
        <v>2.8999999999999998E-3</v>
      </c>
      <c r="G15" s="633"/>
    </row>
    <row r="16" spans="1:9" ht="15.75">
      <c r="A16" s="621">
        <f t="shared" si="0"/>
        <v>4</v>
      </c>
      <c r="B16" s="631">
        <v>42826</v>
      </c>
      <c r="D16" s="634"/>
      <c r="E16" s="634"/>
      <c r="F16" s="633">
        <v>3.0999999999999999E-3</v>
      </c>
      <c r="G16" s="633"/>
    </row>
    <row r="17" spans="1:8" ht="15.75">
      <c r="A17" s="621">
        <f t="shared" si="0"/>
        <v>5</v>
      </c>
      <c r="B17" s="631">
        <v>42856</v>
      </c>
      <c r="D17" s="634"/>
      <c r="E17" s="634"/>
      <c r="F17" s="633">
        <v>3.0999999999999999E-3</v>
      </c>
      <c r="G17" s="633"/>
    </row>
    <row r="18" spans="1:8" ht="15.75">
      <c r="A18" s="621">
        <f t="shared" si="0"/>
        <v>6</v>
      </c>
      <c r="B18" s="631">
        <v>42887</v>
      </c>
      <c r="D18" s="634"/>
      <c r="E18" s="634"/>
      <c r="F18" s="633">
        <v>3.0999999999999999E-3</v>
      </c>
      <c r="G18" s="633"/>
    </row>
    <row r="19" spans="1:8" ht="15.75">
      <c r="A19" s="621">
        <f t="shared" si="0"/>
        <v>7</v>
      </c>
      <c r="B19" s="631">
        <v>42917</v>
      </c>
      <c r="D19" s="634"/>
      <c r="E19" s="634"/>
      <c r="F19" s="633">
        <v>3.3E-3</v>
      </c>
      <c r="G19" s="633"/>
    </row>
    <row r="20" spans="1:8" ht="15.75">
      <c r="A20" s="621">
        <f t="shared" si="0"/>
        <v>8</v>
      </c>
      <c r="B20" s="631">
        <v>42948</v>
      </c>
      <c r="D20" s="634"/>
      <c r="E20" s="634"/>
      <c r="F20" s="633">
        <v>3.3E-3</v>
      </c>
      <c r="G20" s="633"/>
    </row>
    <row r="21" spans="1:8" ht="15.75">
      <c r="A21" s="621">
        <f t="shared" si="0"/>
        <v>9</v>
      </c>
      <c r="B21" s="631">
        <v>42979</v>
      </c>
      <c r="D21" s="634"/>
      <c r="E21" s="634"/>
      <c r="F21" s="633">
        <v>3.3E-3</v>
      </c>
      <c r="G21" s="633"/>
    </row>
    <row r="22" spans="1:8" ht="15.75">
      <c r="A22" s="621">
        <f t="shared" si="0"/>
        <v>10</v>
      </c>
      <c r="B22" s="631">
        <v>43009</v>
      </c>
      <c r="D22" s="634"/>
      <c r="E22" s="634"/>
      <c r="F22" s="633">
        <v>3.5000000000000001E-3</v>
      </c>
      <c r="G22" s="633"/>
    </row>
    <row r="23" spans="1:8" ht="15.75">
      <c r="A23" s="621">
        <f t="shared" si="0"/>
        <v>11</v>
      </c>
      <c r="B23" s="631">
        <v>43040</v>
      </c>
      <c r="D23" s="634"/>
      <c r="E23" s="634"/>
      <c r="F23" s="633">
        <v>3.5000000000000001E-3</v>
      </c>
      <c r="G23" s="633"/>
    </row>
    <row r="24" spans="1:8" ht="15.75">
      <c r="A24" s="621">
        <f t="shared" si="0"/>
        <v>12</v>
      </c>
      <c r="B24" s="631">
        <v>43070</v>
      </c>
      <c r="D24" s="634"/>
      <c r="E24" s="634"/>
      <c r="F24" s="633">
        <v>3.5000000000000001E-3</v>
      </c>
      <c r="G24" s="633"/>
    </row>
    <row r="25" spans="1:8" ht="15.75">
      <c r="A25" s="621">
        <f t="shared" si="0"/>
        <v>13</v>
      </c>
      <c r="B25" s="631">
        <v>43101</v>
      </c>
      <c r="D25" s="634"/>
      <c r="E25" s="634"/>
      <c r="F25" s="633">
        <v>3.5000000000000001E-3</v>
      </c>
      <c r="G25" s="633"/>
    </row>
    <row r="26" spans="1:8" ht="15.75">
      <c r="A26" s="621">
        <f t="shared" si="0"/>
        <v>14</v>
      </c>
      <c r="B26" s="631">
        <v>43132</v>
      </c>
      <c r="D26" s="634"/>
      <c r="E26" s="634"/>
      <c r="F26" s="633">
        <v>3.5000000000000001E-3</v>
      </c>
      <c r="G26" s="633"/>
    </row>
    <row r="27" spans="1:8" ht="15.75">
      <c r="A27" s="621">
        <f t="shared" si="0"/>
        <v>15</v>
      </c>
      <c r="B27" s="631">
        <v>43160</v>
      </c>
      <c r="D27" s="634"/>
      <c r="E27" s="634"/>
      <c r="F27" s="633">
        <v>3.5000000000000001E-3</v>
      </c>
      <c r="G27" s="633"/>
    </row>
    <row r="28" spans="1:8" ht="15.75">
      <c r="A28" s="621">
        <f t="shared" si="0"/>
        <v>16</v>
      </c>
      <c r="B28" s="631">
        <v>43191</v>
      </c>
      <c r="D28" s="634"/>
      <c r="E28" s="634"/>
      <c r="F28" s="633">
        <v>3.7000000000000002E-3</v>
      </c>
      <c r="G28" s="633"/>
    </row>
    <row r="29" spans="1:8" ht="15.75">
      <c r="A29" s="621">
        <f t="shared" si="0"/>
        <v>17</v>
      </c>
      <c r="B29" s="631">
        <v>43221</v>
      </c>
      <c r="D29" s="634"/>
      <c r="E29" s="634"/>
      <c r="F29" s="633">
        <v>3.7000000000000002E-3</v>
      </c>
      <c r="G29" s="633"/>
    </row>
    <row r="30" spans="1:8" ht="15.75">
      <c r="A30" s="621">
        <f t="shared" si="0"/>
        <v>18</v>
      </c>
      <c r="B30" s="631">
        <v>43252</v>
      </c>
      <c r="D30" s="634"/>
      <c r="E30" s="634"/>
      <c r="F30" s="633">
        <v>3.7000000000000002E-3</v>
      </c>
      <c r="G30" s="633"/>
    </row>
    <row r="31" spans="1:8" ht="15.75">
      <c r="A31" s="621">
        <f t="shared" si="0"/>
        <v>19</v>
      </c>
      <c r="B31" s="631">
        <v>43282</v>
      </c>
      <c r="D31" s="634"/>
      <c r="E31" s="634"/>
      <c r="F31" s="636">
        <v>3.7000000000000002E-3</v>
      </c>
      <c r="G31" s="633"/>
      <c r="H31" s="637" t="s">
        <v>3468</v>
      </c>
    </row>
    <row r="32" spans="1:8" ht="15.75" thickBot="1">
      <c r="B32" s="631"/>
    </row>
    <row r="33" spans="1:7" ht="16.5" thickBot="1">
      <c r="C33" s="633"/>
      <c r="D33" s="635"/>
      <c r="E33" s="638"/>
      <c r="F33" s="635">
        <f>AVERAGE(F13:F31)</f>
        <v>3.3526315789473697E-3</v>
      </c>
      <c r="G33" s="639">
        <f>ROUND(F33*12,6)</f>
        <v>4.0231999999999997E-2</v>
      </c>
    </row>
    <row r="39" spans="1:7">
      <c r="C39" s="635"/>
    </row>
    <row r="42" spans="1:7">
      <c r="A42" s="640"/>
      <c r="B42" s="641"/>
      <c r="C42" s="642"/>
      <c r="D42" s="641"/>
      <c r="E42" s="641"/>
      <c r="F42" s="640"/>
    </row>
    <row r="43" spans="1:7">
      <c r="A43" s="640"/>
      <c r="B43" s="641"/>
      <c r="C43" s="641"/>
      <c r="D43" s="641"/>
      <c r="E43" s="641"/>
      <c r="F43" s="640"/>
    </row>
    <row r="44" spans="1:7">
      <c r="A44" s="640"/>
      <c r="B44" s="701"/>
      <c r="C44" s="701"/>
      <c r="D44" s="643"/>
      <c r="E44" s="644"/>
      <c r="F44" s="640"/>
    </row>
    <row r="45" spans="1:7">
      <c r="A45" s="640"/>
      <c r="B45" s="701"/>
      <c r="C45" s="701"/>
      <c r="D45" s="643"/>
      <c r="E45" s="644"/>
      <c r="F45" s="640"/>
    </row>
    <row r="46" spans="1:7">
      <c r="A46" s="640"/>
      <c r="B46" s="645"/>
      <c r="C46" s="646"/>
      <c r="D46" s="645"/>
      <c r="E46" s="645"/>
      <c r="F46" s="640"/>
    </row>
    <row r="47" spans="1:7">
      <c r="A47" s="640"/>
      <c r="B47" s="645"/>
      <c r="C47" s="645"/>
      <c r="D47" s="645"/>
      <c r="E47" s="645"/>
      <c r="F47" s="640"/>
    </row>
    <row r="48" spans="1:7">
      <c r="A48" s="640"/>
      <c r="B48" s="645"/>
      <c r="C48" s="645"/>
      <c r="D48" s="645"/>
      <c r="E48" s="645"/>
      <c r="F48" s="640"/>
    </row>
    <row r="49" spans="1:6">
      <c r="A49" s="640"/>
      <c r="B49" s="645"/>
      <c r="C49" s="646"/>
      <c r="D49" s="645"/>
      <c r="E49" s="645"/>
      <c r="F49" s="640"/>
    </row>
    <row r="50" spans="1:6">
      <c r="A50" s="640"/>
      <c r="B50" s="645"/>
      <c r="C50" s="645"/>
      <c r="D50" s="645"/>
      <c r="E50" s="645"/>
      <c r="F50" s="640"/>
    </row>
    <row r="51" spans="1:6">
      <c r="A51" s="640"/>
      <c r="B51" s="645"/>
      <c r="C51" s="645"/>
      <c r="D51" s="645"/>
      <c r="E51" s="645"/>
      <c r="F51" s="640"/>
    </row>
    <row r="52" spans="1:6">
      <c r="A52" s="640"/>
      <c r="B52" s="645"/>
      <c r="C52" s="646"/>
      <c r="D52" s="645"/>
      <c r="E52" s="645"/>
      <c r="F52" s="640"/>
    </row>
    <row r="53" spans="1:6">
      <c r="A53" s="640"/>
      <c r="B53" s="645"/>
      <c r="C53" s="645"/>
      <c r="D53" s="645"/>
      <c r="E53" s="645"/>
      <c r="F53" s="640"/>
    </row>
    <row r="54" spans="1:6">
      <c r="A54" s="640"/>
      <c r="B54" s="645"/>
      <c r="C54" s="645"/>
      <c r="D54" s="645"/>
      <c r="E54" s="645"/>
      <c r="F54" s="640"/>
    </row>
    <row r="55" spans="1:6">
      <c r="A55" s="640"/>
      <c r="B55" s="645"/>
      <c r="C55" s="646"/>
      <c r="D55" s="645"/>
      <c r="E55" s="645"/>
      <c r="F55" s="640"/>
    </row>
    <row r="56" spans="1:6">
      <c r="A56" s="640"/>
      <c r="B56" s="645"/>
      <c r="C56" s="645"/>
      <c r="D56" s="645"/>
      <c r="E56" s="645"/>
      <c r="F56" s="640"/>
    </row>
    <row r="57" spans="1:6">
      <c r="A57" s="640"/>
      <c r="B57" s="645"/>
      <c r="C57" s="645"/>
      <c r="D57" s="645"/>
      <c r="E57" s="645"/>
      <c r="F57" s="640"/>
    </row>
    <row r="58" spans="1:6">
      <c r="A58" s="640"/>
      <c r="B58" s="645"/>
      <c r="C58" s="645"/>
      <c r="D58" s="645"/>
      <c r="E58" s="645"/>
      <c r="F58" s="640"/>
    </row>
    <row r="59" spans="1:6">
      <c r="A59" s="640"/>
      <c r="B59" s="645"/>
      <c r="C59" s="645"/>
      <c r="D59" s="645"/>
      <c r="E59" s="645"/>
      <c r="F59" s="640"/>
    </row>
    <row r="60" spans="1:6">
      <c r="A60" s="640"/>
      <c r="B60" s="645"/>
      <c r="C60" s="645"/>
      <c r="D60" s="645"/>
      <c r="E60" s="645"/>
      <c r="F60" s="640"/>
    </row>
    <row r="61" spans="1:6">
      <c r="A61" s="640"/>
      <c r="B61" s="645"/>
      <c r="C61" s="645"/>
      <c r="D61" s="645"/>
      <c r="E61" s="645"/>
      <c r="F61" s="640"/>
    </row>
    <row r="62" spans="1:6">
      <c r="A62" s="640"/>
      <c r="B62" s="645"/>
      <c r="C62" s="645"/>
      <c r="D62" s="645"/>
      <c r="E62" s="645"/>
      <c r="F62" s="640"/>
    </row>
    <row r="63" spans="1:6">
      <c r="A63" s="640"/>
      <c r="B63" s="645"/>
      <c r="C63" s="645"/>
      <c r="D63" s="645"/>
      <c r="E63" s="645"/>
      <c r="F63" s="640"/>
    </row>
    <row r="64" spans="1:6">
      <c r="A64" s="640"/>
      <c r="B64" s="702"/>
      <c r="C64" s="702"/>
      <c r="D64" s="702"/>
      <c r="E64" s="702"/>
      <c r="F64" s="640"/>
    </row>
  </sheetData>
  <mergeCells count="4">
    <mergeCell ref="A10:G10"/>
    <mergeCell ref="B44:B45"/>
    <mergeCell ref="C44:C45"/>
    <mergeCell ref="B64:E64"/>
  </mergeCells>
  <pageMargins left="0.7" right="0.7" top="0.75" bottom="0.75" header="0.3" footer="0.3"/>
  <pageSetup orientation="portrait" r:id="rId1"/>
  <headerFooter>
    <oddHeader>&amp;R&amp;A</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autoPageBreaks="0" fitToPage="1"/>
  </sheetPr>
  <dimension ref="A1:AC46"/>
  <sheetViews>
    <sheetView view="pageLayout" zoomScale="85" zoomScaleNormal="85" zoomScaleSheetLayoutView="85" zoomScalePageLayoutView="85" workbookViewId="0">
      <selection activeCell="S38" sqref="S38"/>
    </sheetView>
  </sheetViews>
  <sheetFormatPr defaultColWidth="6.88671875" defaultRowHeight="15"/>
  <cols>
    <col min="1" max="1" width="6.44140625" style="165" customWidth="1"/>
    <col min="2" max="2" width="2.21875" style="165" customWidth="1"/>
    <col min="3" max="4" width="6.88671875" style="165"/>
    <col min="5" max="5" width="16.21875" style="165" customWidth="1"/>
    <col min="6" max="6" width="15.5546875" style="165" customWidth="1"/>
    <col min="7" max="7" width="11.21875" style="165" customWidth="1"/>
    <col min="8" max="8" width="9.5546875" style="165" customWidth="1"/>
    <col min="9" max="9" width="11.6640625" style="165" customWidth="1"/>
    <col min="10" max="11" width="9.33203125" style="165" bestFit="1" customWidth="1"/>
    <col min="12" max="19" width="9.33203125" style="165" customWidth="1"/>
    <col min="20" max="20" width="10.21875" style="165" customWidth="1"/>
    <col min="21" max="21" width="14" style="165" customWidth="1"/>
    <col min="22" max="16384" width="6.88671875" style="165"/>
  </cols>
  <sheetData>
    <row r="1" spans="1:29" ht="23.25">
      <c r="A1" s="162"/>
      <c r="B1" s="163"/>
      <c r="C1" s="163"/>
      <c r="D1" s="163"/>
      <c r="E1" s="163"/>
      <c r="F1" s="163"/>
      <c r="G1" s="163"/>
      <c r="H1" s="163"/>
      <c r="I1" s="163"/>
      <c r="J1" s="163"/>
      <c r="K1" s="163"/>
      <c r="L1" s="163"/>
      <c r="M1" s="163"/>
      <c r="N1" s="163"/>
      <c r="O1" s="163"/>
      <c r="P1" s="163"/>
      <c r="Q1" s="163"/>
      <c r="R1" s="163"/>
      <c r="S1" s="163"/>
      <c r="T1" s="163"/>
      <c r="U1" s="164"/>
      <c r="V1" s="164"/>
      <c r="W1" s="164"/>
      <c r="X1" s="164"/>
      <c r="Y1" s="164"/>
      <c r="Z1" s="164"/>
      <c r="AA1" s="164"/>
      <c r="AB1" s="164"/>
      <c r="AC1" s="164"/>
    </row>
    <row r="2" spans="1:29" ht="23.25">
      <c r="A2" s="162" t="s">
        <v>333</v>
      </c>
      <c r="B2" s="163"/>
      <c r="C2" s="163"/>
      <c r="D2" s="163"/>
      <c r="E2" s="163"/>
      <c r="F2" s="163"/>
      <c r="G2" s="163"/>
      <c r="H2" s="163"/>
      <c r="I2" s="163"/>
      <c r="J2" s="163"/>
      <c r="K2" s="163"/>
      <c r="L2" s="163"/>
      <c r="M2" s="163"/>
      <c r="N2" s="163"/>
      <c r="O2" s="163"/>
      <c r="P2" s="163"/>
      <c r="Q2" s="163"/>
      <c r="R2" s="163"/>
      <c r="S2" s="163"/>
      <c r="T2" s="163"/>
      <c r="U2" s="164"/>
      <c r="V2" s="164"/>
      <c r="W2" s="164"/>
      <c r="X2" s="164"/>
      <c r="Y2" s="164"/>
      <c r="Z2" s="164"/>
      <c r="AA2" s="164"/>
      <c r="AB2" s="164"/>
      <c r="AC2" s="164"/>
    </row>
    <row r="3" spans="1:29" ht="23.25">
      <c r="A3" s="162" t="s">
        <v>334</v>
      </c>
      <c r="B3" s="163"/>
      <c r="C3" s="163"/>
      <c r="D3" s="163"/>
      <c r="E3" s="163"/>
      <c r="F3" s="163"/>
      <c r="G3" s="163"/>
      <c r="H3" s="163"/>
      <c r="I3" s="163"/>
      <c r="J3" s="163"/>
      <c r="K3" s="163"/>
      <c r="L3" s="163"/>
      <c r="M3" s="163"/>
      <c r="N3" s="163"/>
      <c r="O3" s="163"/>
      <c r="P3" s="163"/>
      <c r="Q3" s="163"/>
      <c r="R3" s="163"/>
      <c r="S3" s="163"/>
      <c r="T3" s="163"/>
      <c r="U3" s="164"/>
      <c r="V3" s="164"/>
      <c r="W3" s="164"/>
      <c r="X3" s="164"/>
      <c r="Y3" s="164"/>
      <c r="Z3" s="164"/>
      <c r="AA3" s="164"/>
      <c r="AB3" s="164"/>
      <c r="AC3" s="164"/>
    </row>
    <row r="4" spans="1:29" ht="23.25">
      <c r="A4" s="166" t="s">
        <v>393</v>
      </c>
      <c r="B4" s="163"/>
      <c r="C4" s="163"/>
      <c r="D4" s="163"/>
      <c r="E4" s="163"/>
      <c r="F4" s="163"/>
      <c r="G4" s="163"/>
      <c r="H4" s="163"/>
      <c r="I4" s="163"/>
      <c r="J4" s="163"/>
      <c r="K4" s="163"/>
      <c r="L4" s="163"/>
      <c r="M4" s="163"/>
      <c r="N4" s="163"/>
      <c r="O4" s="163"/>
      <c r="P4" s="163"/>
      <c r="Q4" s="163"/>
      <c r="R4" s="163"/>
      <c r="S4" s="163"/>
      <c r="T4" s="163"/>
      <c r="U4" s="164"/>
      <c r="V4" s="164"/>
      <c r="W4" s="164"/>
      <c r="X4" s="164"/>
      <c r="Y4" s="164"/>
      <c r="Z4" s="164"/>
      <c r="AA4" s="164"/>
      <c r="AB4" s="164"/>
      <c r="AC4" s="164"/>
    </row>
    <row r="5" spans="1:29" ht="23.25">
      <c r="A5" s="167"/>
      <c r="B5" s="164"/>
      <c r="C5" s="168">
        <v>0</v>
      </c>
      <c r="D5" s="169" t="s">
        <v>335</v>
      </c>
      <c r="E5" s="164"/>
      <c r="F5" s="164"/>
      <c r="G5" s="164"/>
      <c r="H5" s="164"/>
      <c r="I5" s="164"/>
      <c r="J5" s="164"/>
      <c r="K5" s="164"/>
      <c r="L5" s="164"/>
      <c r="M5" s="164"/>
      <c r="N5" s="164"/>
      <c r="O5" s="164"/>
      <c r="P5" s="164"/>
      <c r="Q5" s="164"/>
      <c r="R5" s="164"/>
      <c r="S5" s="164"/>
      <c r="T5" s="164"/>
      <c r="U5" s="164"/>
      <c r="V5" s="164"/>
      <c r="W5" s="164"/>
      <c r="X5" s="164"/>
      <c r="Y5" s="164"/>
      <c r="Z5" s="164"/>
      <c r="AA5" s="164"/>
      <c r="AB5" s="164"/>
      <c r="AC5" s="164"/>
    </row>
    <row r="6" spans="1:29" ht="23.25">
      <c r="A6" s="167"/>
      <c r="B6" s="164"/>
      <c r="C6" s="164"/>
      <c r="D6" s="170"/>
      <c r="E6" s="164"/>
      <c r="F6" s="164"/>
      <c r="G6" s="164"/>
      <c r="H6" s="164"/>
      <c r="I6" s="164"/>
      <c r="J6" s="164"/>
      <c r="K6" s="164"/>
      <c r="L6" s="164"/>
      <c r="M6" s="164"/>
      <c r="N6" s="164"/>
      <c r="O6" s="164"/>
      <c r="P6" s="164"/>
      <c r="Q6" s="164"/>
      <c r="R6" s="164"/>
      <c r="S6" s="164"/>
      <c r="T6" s="164"/>
      <c r="U6" s="164"/>
      <c r="V6" s="164"/>
      <c r="W6" s="164"/>
      <c r="X6" s="164"/>
      <c r="Y6" s="164"/>
      <c r="Z6" s="164"/>
      <c r="AA6" s="164"/>
      <c r="AB6" s="164"/>
      <c r="AC6" s="164"/>
    </row>
    <row r="7" spans="1:29" ht="16.5">
      <c r="A7" s="171"/>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29" ht="16.5">
      <c r="A8" s="172"/>
      <c r="B8" s="173"/>
      <c r="C8" s="173"/>
      <c r="D8" s="173"/>
      <c r="E8" s="173"/>
      <c r="F8" s="173"/>
      <c r="G8" s="173"/>
      <c r="H8" s="174" t="str">
        <f>IF(C5=0,"Actuals",IF(C5=1,"Projections","Error"))</f>
        <v>Actuals</v>
      </c>
      <c r="I8" s="175"/>
      <c r="J8" s="174"/>
      <c r="K8" s="174"/>
      <c r="L8" s="174"/>
      <c r="M8" s="174"/>
      <c r="N8" s="175"/>
      <c r="O8" s="175"/>
      <c r="P8" s="175"/>
      <c r="Q8" s="175"/>
      <c r="R8" s="175"/>
      <c r="S8" s="176"/>
      <c r="T8" s="177"/>
      <c r="U8" s="177"/>
      <c r="V8" s="177"/>
      <c r="W8" s="177"/>
      <c r="X8" s="177"/>
      <c r="Y8" s="177"/>
      <c r="Z8" s="177"/>
      <c r="AA8" s="177"/>
      <c r="AB8" s="177"/>
      <c r="AC8" s="178"/>
    </row>
    <row r="9" spans="1:29" ht="39.75" customHeight="1" thickBot="1">
      <c r="A9" s="179" t="s">
        <v>336</v>
      </c>
      <c r="B9" s="180"/>
      <c r="C9" s="177"/>
      <c r="D9" s="181"/>
      <c r="E9" s="182"/>
      <c r="F9" s="183"/>
      <c r="G9" s="184" t="s">
        <v>337</v>
      </c>
      <c r="H9" s="185" t="s">
        <v>338</v>
      </c>
      <c r="I9" s="186"/>
      <c r="J9" s="186"/>
      <c r="K9" s="186"/>
      <c r="L9" s="186"/>
      <c r="M9" s="186"/>
      <c r="N9" s="186"/>
      <c r="O9" s="186"/>
      <c r="P9" s="186"/>
      <c r="Q9" s="186"/>
      <c r="R9" s="186"/>
      <c r="S9" s="187"/>
      <c r="T9" s="188" t="s">
        <v>339</v>
      </c>
      <c r="U9" s="177"/>
      <c r="V9" s="177"/>
      <c r="W9" s="177"/>
      <c r="X9" s="177"/>
      <c r="Y9" s="177"/>
      <c r="Z9" s="177"/>
      <c r="AA9" s="177"/>
      <c r="AB9" s="177"/>
      <c r="AC9" s="177"/>
    </row>
    <row r="10" spans="1:29" ht="16.5">
      <c r="A10" s="189" t="s">
        <v>340</v>
      </c>
      <c r="B10" s="190" t="s">
        <v>341</v>
      </c>
      <c r="C10" s="190"/>
      <c r="D10" s="190"/>
      <c r="E10" s="191" t="s">
        <v>342</v>
      </c>
      <c r="F10" s="192" t="s">
        <v>343</v>
      </c>
      <c r="G10" s="191" t="str">
        <f>IF($C$5=0, "Form 12 Dec", IF($C$5=1,"Proj Dec","Error"))</f>
        <v>Form 12 Dec</v>
      </c>
      <c r="H10" s="191" t="s">
        <v>344</v>
      </c>
      <c r="I10" s="191" t="s">
        <v>345</v>
      </c>
      <c r="J10" s="191" t="s">
        <v>346</v>
      </c>
      <c r="K10" s="191" t="s">
        <v>347</v>
      </c>
      <c r="L10" s="191" t="s">
        <v>348</v>
      </c>
      <c r="M10" s="191" t="s">
        <v>349</v>
      </c>
      <c r="N10" s="191" t="s">
        <v>350</v>
      </c>
      <c r="O10" s="191" t="s">
        <v>351</v>
      </c>
      <c r="P10" s="191" t="s">
        <v>352</v>
      </c>
      <c r="Q10" s="191" t="s">
        <v>353</v>
      </c>
      <c r="R10" s="191" t="s">
        <v>354</v>
      </c>
      <c r="S10" s="191" t="str">
        <f>IF($C$5=0, "Form 12 Dec", IF($C$5=1,"Proj Dec","Error"))</f>
        <v>Form 12 Dec</v>
      </c>
      <c r="T10" s="191" t="s">
        <v>355</v>
      </c>
      <c r="U10" s="193" t="s">
        <v>356</v>
      </c>
      <c r="V10" s="194"/>
      <c r="W10" s="195"/>
      <c r="X10" s="195"/>
      <c r="Y10" s="195"/>
      <c r="Z10" s="195"/>
      <c r="AA10" s="195"/>
      <c r="AB10" s="195"/>
      <c r="AC10" s="195"/>
    </row>
    <row r="11" spans="1:29" ht="16.5">
      <c r="A11" s="196"/>
      <c r="B11" s="197"/>
      <c r="C11" s="181"/>
      <c r="D11" s="181"/>
      <c r="E11" s="195"/>
      <c r="F11" s="198"/>
      <c r="G11" s="181"/>
      <c r="H11" s="181"/>
      <c r="I11" s="181"/>
      <c r="J11" s="181"/>
      <c r="K11" s="181"/>
      <c r="L11" s="181"/>
      <c r="M11" s="181"/>
      <c r="N11" s="181"/>
      <c r="O11" s="181"/>
      <c r="P11" s="181"/>
      <c r="Q11" s="181"/>
      <c r="R11" s="181"/>
      <c r="S11" s="181"/>
      <c r="T11" s="181"/>
      <c r="U11" s="181"/>
      <c r="V11" s="194"/>
      <c r="W11" s="199"/>
      <c r="X11" s="199"/>
      <c r="Y11" s="199"/>
      <c r="Z11" s="199"/>
      <c r="AA11" s="199"/>
      <c r="AB11" s="199"/>
      <c r="AC11" s="199"/>
    </row>
    <row r="12" spans="1:29" ht="16.5">
      <c r="A12" s="196"/>
      <c r="B12" s="197" t="s">
        <v>357</v>
      </c>
      <c r="C12" s="181"/>
      <c r="D12" s="181"/>
      <c r="E12" s="195"/>
      <c r="F12" s="198"/>
      <c r="G12" s="181"/>
      <c r="H12" s="181"/>
      <c r="I12" s="181"/>
      <c r="J12" s="181"/>
      <c r="K12" s="181"/>
      <c r="L12" s="181"/>
      <c r="M12" s="181"/>
      <c r="N12" s="181"/>
      <c r="O12" s="181"/>
      <c r="P12" s="181"/>
      <c r="Q12" s="181"/>
      <c r="R12" s="181"/>
      <c r="S12" s="181"/>
      <c r="T12" s="181"/>
      <c r="U12" s="181"/>
      <c r="V12" s="194"/>
      <c r="W12" s="199"/>
      <c r="X12" s="199"/>
      <c r="Y12" s="199"/>
      <c r="Z12" s="199"/>
      <c r="AA12" s="199"/>
      <c r="AB12" s="199"/>
      <c r="AC12" s="199"/>
    </row>
    <row r="13" spans="1:29" ht="16.5">
      <c r="A13" s="200">
        <v>1</v>
      </c>
      <c r="B13" s="197"/>
      <c r="C13" s="201" t="s">
        <v>50</v>
      </c>
      <c r="D13" s="181"/>
      <c r="E13" s="199"/>
      <c r="F13" s="202" t="s">
        <v>358</v>
      </c>
      <c r="G13" s="203">
        <v>488613452</v>
      </c>
      <c r="H13" s="203">
        <v>488613451.94000006</v>
      </c>
      <c r="I13" s="203">
        <v>488901148.25</v>
      </c>
      <c r="J13" s="203">
        <v>488183863.99000001</v>
      </c>
      <c r="K13" s="203">
        <v>488183863.99000001</v>
      </c>
      <c r="L13" s="203">
        <v>513138368.25</v>
      </c>
      <c r="M13" s="203">
        <v>516497046.30000007</v>
      </c>
      <c r="N13" s="203">
        <v>516536345.48000002</v>
      </c>
      <c r="O13" s="203">
        <v>517503698.91999996</v>
      </c>
      <c r="P13" s="203">
        <v>520041651.54000002</v>
      </c>
      <c r="Q13" s="203">
        <v>520415412.22000003</v>
      </c>
      <c r="R13" s="203">
        <v>520547507.72000003</v>
      </c>
      <c r="S13" s="203">
        <v>521133069.71000004</v>
      </c>
      <c r="T13" s="204">
        <f>AVERAGE(G13:S13)</f>
        <v>506792990.79307693</v>
      </c>
      <c r="U13" s="205" t="s">
        <v>359</v>
      </c>
      <c r="V13" s="194"/>
      <c r="W13" s="199"/>
      <c r="X13" s="199"/>
      <c r="Y13" s="199"/>
      <c r="Z13" s="199"/>
      <c r="AA13" s="199"/>
      <c r="AB13" s="199"/>
      <c r="AC13" s="199"/>
    </row>
    <row r="14" spans="1:29" ht="16.5">
      <c r="A14" s="200">
        <v>2</v>
      </c>
      <c r="B14" s="197"/>
      <c r="C14" s="201" t="s">
        <v>53</v>
      </c>
      <c r="D14" s="181"/>
      <c r="E14" s="199"/>
      <c r="F14" s="202" t="s">
        <v>358</v>
      </c>
      <c r="G14" s="203">
        <v>92538019</v>
      </c>
      <c r="H14" s="203">
        <v>92538019.219999999</v>
      </c>
      <c r="I14" s="203">
        <v>91693931.609999999</v>
      </c>
      <c r="J14" s="203">
        <v>91115610.899999991</v>
      </c>
      <c r="K14" s="203">
        <v>91363091.560000017</v>
      </c>
      <c r="L14" s="203">
        <v>91363091.560000017</v>
      </c>
      <c r="M14" s="203">
        <v>94353298.160000026</v>
      </c>
      <c r="N14" s="203">
        <v>94381737.209999993</v>
      </c>
      <c r="O14" s="203">
        <v>94423011.609999999</v>
      </c>
      <c r="P14" s="203">
        <v>94534353.950000018</v>
      </c>
      <c r="Q14" s="203">
        <v>94568194.859999999</v>
      </c>
      <c r="R14" s="203">
        <v>94768386.560000017</v>
      </c>
      <c r="S14" s="203">
        <v>97755434.159999996</v>
      </c>
      <c r="T14" s="204">
        <f t="shared" ref="T14:T38" si="0">AVERAGE(G14:S14)</f>
        <v>93492013.873846158</v>
      </c>
      <c r="U14" s="205" t="s">
        <v>360</v>
      </c>
      <c r="V14" s="194"/>
      <c r="W14" s="199"/>
      <c r="X14" s="199"/>
      <c r="Y14" s="199"/>
      <c r="Z14" s="199"/>
      <c r="AA14" s="199"/>
      <c r="AB14" s="199"/>
      <c r="AC14" s="199"/>
    </row>
    <row r="15" spans="1:29" ht="16.5">
      <c r="A15" s="206">
        <v>3</v>
      </c>
      <c r="B15" s="181"/>
      <c r="C15" s="201" t="s">
        <v>55</v>
      </c>
      <c r="D15" s="181"/>
      <c r="E15" s="207"/>
      <c r="F15" s="202" t="s">
        <v>358</v>
      </c>
      <c r="G15" s="203">
        <v>18142808</v>
      </c>
      <c r="H15" s="203">
        <v>18142807.210000005</v>
      </c>
      <c r="I15" s="203">
        <v>18752509.210000005</v>
      </c>
      <c r="J15" s="203">
        <v>18662809.450000003</v>
      </c>
      <c r="K15" s="203">
        <v>18688392.150000002</v>
      </c>
      <c r="L15" s="203">
        <v>18688392.150000002</v>
      </c>
      <c r="M15" s="203">
        <v>18858153.190000001</v>
      </c>
      <c r="N15" s="203">
        <v>18837970.849999998</v>
      </c>
      <c r="O15" s="203">
        <v>18837970.849999998</v>
      </c>
      <c r="P15" s="203">
        <v>18837970.849999998</v>
      </c>
      <c r="Q15" s="203">
        <v>18837970.849999998</v>
      </c>
      <c r="R15" s="203">
        <v>18837970.849999998</v>
      </c>
      <c r="S15" s="203">
        <v>19268084</v>
      </c>
      <c r="T15" s="204">
        <f t="shared" si="0"/>
        <v>18722600.739230771</v>
      </c>
      <c r="U15" s="205" t="s">
        <v>361</v>
      </c>
      <c r="V15" s="181"/>
      <c r="W15" s="208"/>
      <c r="X15" s="208"/>
      <c r="Y15" s="208"/>
      <c r="Z15" s="209"/>
      <c r="AA15" s="209"/>
      <c r="AB15" s="209"/>
      <c r="AC15" s="209"/>
    </row>
    <row r="16" spans="1:29" ht="16.5">
      <c r="A16" s="206">
        <v>4</v>
      </c>
      <c r="B16" s="181"/>
      <c r="C16" s="201" t="s">
        <v>56</v>
      </c>
      <c r="D16" s="181"/>
      <c r="E16" s="207"/>
      <c r="F16" s="202" t="s">
        <v>358</v>
      </c>
      <c r="G16" s="203">
        <v>16835483</v>
      </c>
      <c r="H16" s="203">
        <v>17388698.287624002</v>
      </c>
      <c r="I16" s="203">
        <v>17391008.353874002</v>
      </c>
      <c r="J16" s="203">
        <v>17502210.280124001</v>
      </c>
      <c r="K16" s="203">
        <v>17612271.961374003</v>
      </c>
      <c r="L16" s="203">
        <v>17673072.512624003</v>
      </c>
      <c r="M16" s="203">
        <v>17987424.712623999</v>
      </c>
      <c r="N16" s="203">
        <v>18074832.610749003</v>
      </c>
      <c r="O16" s="203">
        <v>18145537.962624002</v>
      </c>
      <c r="P16" s="203">
        <v>18156178.706149001</v>
      </c>
      <c r="Q16" s="203">
        <v>18149627.245299</v>
      </c>
      <c r="R16" s="203">
        <v>18180032.621748999</v>
      </c>
      <c r="S16" s="203">
        <v>18337511</v>
      </c>
      <c r="T16" s="204">
        <f t="shared" si="0"/>
        <v>17802606.865754925</v>
      </c>
      <c r="U16" s="205" t="s">
        <v>362</v>
      </c>
      <c r="V16" s="208"/>
      <c r="W16" s="181"/>
      <c r="X16" s="181"/>
      <c r="Y16" s="181"/>
      <c r="Z16" s="181"/>
      <c r="AA16" s="181"/>
      <c r="AB16" s="181"/>
      <c r="AC16" s="181"/>
    </row>
    <row r="17" spans="1:29" ht="16.5">
      <c r="A17" s="206">
        <v>5</v>
      </c>
      <c r="B17" s="181"/>
      <c r="C17" s="201" t="s">
        <v>58</v>
      </c>
      <c r="D17" s="181"/>
      <c r="E17" s="207"/>
      <c r="F17" s="202" t="s">
        <v>358</v>
      </c>
      <c r="G17" s="203">
        <v>0</v>
      </c>
      <c r="H17" s="203">
        <v>0</v>
      </c>
      <c r="I17" s="203">
        <v>0</v>
      </c>
      <c r="J17" s="203">
        <v>0</v>
      </c>
      <c r="K17" s="203">
        <v>0</v>
      </c>
      <c r="L17" s="203">
        <v>0</v>
      </c>
      <c r="M17" s="203">
        <v>0</v>
      </c>
      <c r="N17" s="203">
        <v>0</v>
      </c>
      <c r="O17" s="203">
        <v>0</v>
      </c>
      <c r="P17" s="203">
        <v>0</v>
      </c>
      <c r="Q17" s="203">
        <v>0</v>
      </c>
      <c r="R17" s="203">
        <v>0</v>
      </c>
      <c r="S17" s="203">
        <v>0</v>
      </c>
      <c r="T17" s="204">
        <f t="shared" si="0"/>
        <v>0</v>
      </c>
      <c r="U17" s="205" t="s">
        <v>363</v>
      </c>
      <c r="V17" s="208"/>
      <c r="W17" s="181"/>
      <c r="X17" s="181"/>
      <c r="Y17" s="181"/>
      <c r="Z17" s="181"/>
      <c r="AA17" s="181"/>
      <c r="AB17" s="181"/>
      <c r="AC17" s="181"/>
    </row>
    <row r="18" spans="1:29" ht="16.5">
      <c r="A18" s="206">
        <v>6</v>
      </c>
      <c r="B18" s="181"/>
      <c r="C18" s="201" t="s">
        <v>364</v>
      </c>
      <c r="D18" s="181"/>
      <c r="E18" s="207"/>
      <c r="F18" s="210"/>
      <c r="G18" s="203">
        <f>SUM(G13:G17)</f>
        <v>616129762</v>
      </c>
      <c r="H18" s="203">
        <f t="shared" ref="H18:T18" si="1">SUM(H13:H17)</f>
        <v>616682976.65762413</v>
      </c>
      <c r="I18" s="203">
        <f t="shared" si="1"/>
        <v>616738597.42387402</v>
      </c>
      <c r="J18" s="203">
        <f t="shared" si="1"/>
        <v>615464494.62012398</v>
      </c>
      <c r="K18" s="203">
        <f t="shared" si="1"/>
        <v>615847619.66137409</v>
      </c>
      <c r="L18" s="203">
        <f t="shared" si="1"/>
        <v>640862924.47262406</v>
      </c>
      <c r="M18" s="203">
        <f t="shared" si="1"/>
        <v>647695922.36262405</v>
      </c>
      <c r="N18" s="203">
        <f t="shared" si="1"/>
        <v>647830886.15074909</v>
      </c>
      <c r="O18" s="203">
        <f t="shared" si="1"/>
        <v>648910219.34262395</v>
      </c>
      <c r="P18" s="203">
        <f t="shared" si="1"/>
        <v>651570155.04614902</v>
      </c>
      <c r="Q18" s="203">
        <f t="shared" si="1"/>
        <v>651971205.17529905</v>
      </c>
      <c r="R18" s="203">
        <f t="shared" si="1"/>
        <v>652333897.75174916</v>
      </c>
      <c r="S18" s="203">
        <f t="shared" si="1"/>
        <v>656494098.87</v>
      </c>
      <c r="T18" s="211">
        <f t="shared" si="1"/>
        <v>636810212.27190876</v>
      </c>
      <c r="U18" s="205" t="s">
        <v>365</v>
      </c>
      <c r="V18" s="208"/>
      <c r="W18" s="181"/>
      <c r="X18" s="181"/>
      <c r="Y18" s="181"/>
      <c r="Z18" s="181"/>
      <c r="AA18" s="181"/>
      <c r="AB18" s="181"/>
      <c r="AC18" s="181"/>
    </row>
    <row r="19" spans="1:29" ht="16.5">
      <c r="A19" s="212"/>
      <c r="B19" s="181"/>
      <c r="C19" s="213"/>
      <c r="D19" s="181"/>
      <c r="E19" s="207"/>
      <c r="F19" s="210"/>
      <c r="G19" s="203"/>
      <c r="H19" s="203"/>
      <c r="I19" s="203"/>
      <c r="J19" s="203"/>
      <c r="K19" s="203"/>
      <c r="L19" s="203"/>
      <c r="M19" s="203"/>
      <c r="N19" s="203"/>
      <c r="O19" s="203"/>
      <c r="P19" s="203"/>
      <c r="Q19" s="203"/>
      <c r="R19" s="203"/>
      <c r="S19" s="203"/>
      <c r="T19" s="204"/>
      <c r="U19" s="214"/>
      <c r="V19" s="208"/>
      <c r="W19" s="181"/>
      <c r="X19" s="181"/>
      <c r="Y19" s="181"/>
      <c r="Z19" s="181"/>
      <c r="AA19" s="181"/>
      <c r="AB19" s="181"/>
      <c r="AC19" s="181"/>
    </row>
    <row r="20" spans="1:29" ht="16.5">
      <c r="A20" s="196"/>
      <c r="B20" s="197" t="s">
        <v>366</v>
      </c>
      <c r="C20" s="181"/>
      <c r="D20" s="181"/>
      <c r="E20" s="215"/>
      <c r="F20" s="216"/>
      <c r="G20" s="203"/>
      <c r="H20" s="203"/>
      <c r="I20" s="203"/>
      <c r="J20" s="203"/>
      <c r="K20" s="203"/>
      <c r="L20" s="203"/>
      <c r="M20" s="203"/>
      <c r="N20" s="203"/>
      <c r="O20" s="203"/>
      <c r="P20" s="203"/>
      <c r="Q20" s="203"/>
      <c r="R20" s="203"/>
      <c r="S20" s="203"/>
      <c r="T20" s="204"/>
      <c r="U20" s="214"/>
      <c r="V20" s="217"/>
      <c r="W20" s="181"/>
      <c r="X20" s="181"/>
      <c r="Y20" s="181"/>
      <c r="Z20" s="181"/>
      <c r="AA20" s="181"/>
      <c r="AB20" s="181"/>
      <c r="AC20" s="181"/>
    </row>
    <row r="21" spans="1:29" ht="16.5">
      <c r="A21" s="206">
        <v>7</v>
      </c>
      <c r="B21" s="197"/>
      <c r="C21" s="201" t="s">
        <v>50</v>
      </c>
      <c r="D21" s="181"/>
      <c r="E21" s="199"/>
      <c r="F21" s="202" t="s">
        <v>358</v>
      </c>
      <c r="G21" s="203">
        <v>85420210</v>
      </c>
      <c r="H21" s="203">
        <v>86647137.780000001</v>
      </c>
      <c r="I21" s="203">
        <v>87874065.210000008</v>
      </c>
      <c r="J21" s="203">
        <v>89100540.719999999</v>
      </c>
      <c r="K21" s="203">
        <v>90327419.539999992</v>
      </c>
      <c r="L21" s="203">
        <v>91554298.359999999</v>
      </c>
      <c r="M21" s="203">
        <v>92864040.599999994</v>
      </c>
      <c r="N21" s="203">
        <v>94181887.420000002</v>
      </c>
      <c r="O21" s="203">
        <v>94972008.789999992</v>
      </c>
      <c r="P21" s="203">
        <v>96292521.270000011</v>
      </c>
      <c r="Q21" s="203">
        <v>97621152.610000014</v>
      </c>
      <c r="R21" s="203">
        <v>98950762.329999998</v>
      </c>
      <c r="S21" s="203">
        <v>100280672</v>
      </c>
      <c r="T21" s="204">
        <f t="shared" si="0"/>
        <v>92775901.279230759</v>
      </c>
      <c r="U21" s="205" t="s">
        <v>367</v>
      </c>
      <c r="V21" s="217"/>
      <c r="W21" s="181"/>
      <c r="X21" s="181"/>
      <c r="Y21" s="181"/>
      <c r="Z21" s="181"/>
      <c r="AA21" s="181"/>
      <c r="AB21" s="181"/>
      <c r="AC21" s="181"/>
    </row>
    <row r="22" spans="1:29" ht="16.5">
      <c r="A22" s="206">
        <v>8</v>
      </c>
      <c r="B22" s="197"/>
      <c r="C22" s="201" t="s">
        <v>53</v>
      </c>
      <c r="D22" s="181"/>
      <c r="E22" s="199"/>
      <c r="F22" s="202" t="s">
        <v>358</v>
      </c>
      <c r="G22" s="203">
        <v>23384241</v>
      </c>
      <c r="H22" s="203">
        <v>23597201.68</v>
      </c>
      <c r="I22" s="203">
        <v>23644168.699999999</v>
      </c>
      <c r="J22" s="203">
        <v>23848142.189999998</v>
      </c>
      <c r="K22" s="203">
        <v>24013827.949999999</v>
      </c>
      <c r="L22" s="203">
        <v>24222959.5</v>
      </c>
      <c r="M22" s="203">
        <v>24432091.049999997</v>
      </c>
      <c r="N22" s="203">
        <v>24651196.940000001</v>
      </c>
      <c r="O22" s="203">
        <v>24869938.640000001</v>
      </c>
      <c r="P22" s="203">
        <v>25088777.760000002</v>
      </c>
      <c r="Q22" s="203">
        <v>25298399.049999997</v>
      </c>
      <c r="R22" s="203">
        <v>25517605.120000001</v>
      </c>
      <c r="S22" s="203">
        <v>25737072.629999999</v>
      </c>
      <c r="T22" s="204">
        <f t="shared" si="0"/>
        <v>24485047.86230769</v>
      </c>
      <c r="U22" s="205" t="s">
        <v>368</v>
      </c>
      <c r="V22" s="217"/>
      <c r="W22" s="181"/>
      <c r="X22" s="181"/>
      <c r="Y22" s="181"/>
      <c r="Z22" s="181"/>
      <c r="AA22" s="181"/>
      <c r="AB22" s="181"/>
      <c r="AC22" s="181"/>
    </row>
    <row r="23" spans="1:29" ht="16.5">
      <c r="A23" s="206">
        <v>9</v>
      </c>
      <c r="B23" s="197"/>
      <c r="C23" s="201" t="s">
        <v>55</v>
      </c>
      <c r="D23" s="181"/>
      <c r="E23" s="207"/>
      <c r="F23" s="202" t="s">
        <v>358</v>
      </c>
      <c r="G23" s="203">
        <v>7138099</v>
      </c>
      <c r="H23" s="203">
        <v>7182716.8700000001</v>
      </c>
      <c r="I23" s="203">
        <v>7144432.2999999998</v>
      </c>
      <c r="J23" s="203">
        <v>7190574.9100000001</v>
      </c>
      <c r="K23" s="203">
        <v>7236493.2699999996</v>
      </c>
      <c r="L23" s="203">
        <v>7282475.5899999999</v>
      </c>
      <c r="M23" s="203">
        <v>7328457.9100000001</v>
      </c>
      <c r="N23" s="203">
        <v>7354769.4400000004</v>
      </c>
      <c r="O23" s="203">
        <v>7400964.5499999998</v>
      </c>
      <c r="P23" s="203">
        <v>7447159.6600000001</v>
      </c>
      <c r="Q23" s="203">
        <v>7493354.7699999996</v>
      </c>
      <c r="R23" s="203">
        <v>7539549.8799999999</v>
      </c>
      <c r="S23" s="203">
        <v>7585744</v>
      </c>
      <c r="T23" s="204">
        <f t="shared" si="0"/>
        <v>7332676.319230767</v>
      </c>
      <c r="U23" s="205" t="s">
        <v>369</v>
      </c>
      <c r="V23" s="217"/>
      <c r="W23" s="181"/>
      <c r="X23" s="181"/>
      <c r="Y23" s="181"/>
      <c r="Z23" s="181"/>
      <c r="AA23" s="181"/>
      <c r="AB23" s="181"/>
      <c r="AC23" s="181"/>
    </row>
    <row r="24" spans="1:29" ht="16.5">
      <c r="A24" s="206">
        <v>10</v>
      </c>
      <c r="B24" s="197"/>
      <c r="C24" s="201" t="s">
        <v>56</v>
      </c>
      <c r="D24" s="181"/>
      <c r="E24" s="207"/>
      <c r="F24" s="202" t="s">
        <v>358</v>
      </c>
      <c r="G24" s="203">
        <v>6668918</v>
      </c>
      <c r="H24" s="203">
        <v>6771666.3900000015</v>
      </c>
      <c r="I24" s="203">
        <v>6880899.8400000008</v>
      </c>
      <c r="J24" s="203">
        <v>6990181.4199999999</v>
      </c>
      <c r="K24" s="203">
        <v>7100053.080000001</v>
      </c>
      <c r="L24" s="203">
        <v>7211238.8400000008</v>
      </c>
      <c r="M24" s="203">
        <v>7323131.3499999996</v>
      </c>
      <c r="N24" s="203">
        <v>7460894.9899999993</v>
      </c>
      <c r="O24" s="203">
        <v>7577054.5500000017</v>
      </c>
      <c r="P24" s="203">
        <v>7697230.5800000001</v>
      </c>
      <c r="Q24" s="203">
        <v>7730721.040000001</v>
      </c>
      <c r="R24" s="203">
        <v>7871859.5200000005</v>
      </c>
      <c r="S24" s="203">
        <v>8014388</v>
      </c>
      <c r="T24" s="204">
        <f t="shared" si="0"/>
        <v>7330633.6615384622</v>
      </c>
      <c r="U24" s="205" t="s">
        <v>370</v>
      </c>
      <c r="V24" s="217"/>
      <c r="W24" s="181"/>
      <c r="X24" s="181"/>
      <c r="Y24" s="181"/>
      <c r="Z24" s="181"/>
      <c r="AA24" s="181"/>
      <c r="AB24" s="181"/>
      <c r="AC24" s="181"/>
    </row>
    <row r="25" spans="1:29" ht="16.5">
      <c r="A25" s="206">
        <v>11</v>
      </c>
      <c r="B25" s="180"/>
      <c r="C25" s="201" t="s">
        <v>58</v>
      </c>
      <c r="D25" s="181"/>
      <c r="E25" s="207"/>
      <c r="F25" s="202" t="s">
        <v>358</v>
      </c>
      <c r="G25" s="203">
        <v>0</v>
      </c>
      <c r="H25" s="203">
        <v>0</v>
      </c>
      <c r="I25" s="203">
        <v>0</v>
      </c>
      <c r="J25" s="203">
        <v>0</v>
      </c>
      <c r="K25" s="203">
        <v>0</v>
      </c>
      <c r="L25" s="203">
        <v>0</v>
      </c>
      <c r="M25" s="203">
        <v>0</v>
      </c>
      <c r="N25" s="203">
        <v>0</v>
      </c>
      <c r="O25" s="203">
        <v>0</v>
      </c>
      <c r="P25" s="203">
        <v>0</v>
      </c>
      <c r="Q25" s="203">
        <v>0</v>
      </c>
      <c r="R25" s="203">
        <v>0</v>
      </c>
      <c r="S25" s="203">
        <v>0</v>
      </c>
      <c r="T25" s="204">
        <f t="shared" si="0"/>
        <v>0</v>
      </c>
      <c r="U25" s="205" t="s">
        <v>371</v>
      </c>
      <c r="V25" s="208"/>
      <c r="W25" s="181"/>
      <c r="X25" s="181"/>
      <c r="Y25" s="181"/>
      <c r="Z25" s="181"/>
      <c r="AA25" s="181"/>
      <c r="AB25" s="181"/>
      <c r="AC25" s="181"/>
    </row>
    <row r="26" spans="1:29" ht="16.5">
      <c r="A26" s="206">
        <v>12</v>
      </c>
      <c r="C26" s="201" t="s">
        <v>372</v>
      </c>
      <c r="D26" s="181"/>
      <c r="E26" s="207"/>
      <c r="F26" s="210"/>
      <c r="G26" s="203">
        <f>SUM(G21:G25)</f>
        <v>122611468</v>
      </c>
      <c r="H26" s="203">
        <f t="shared" ref="H26:T26" si="2">SUM(H21:H25)</f>
        <v>124198722.72000001</v>
      </c>
      <c r="I26" s="203">
        <f t="shared" si="2"/>
        <v>125543566.05000001</v>
      </c>
      <c r="J26" s="203">
        <f t="shared" si="2"/>
        <v>127129439.23999999</v>
      </c>
      <c r="K26" s="203">
        <f t="shared" si="2"/>
        <v>128677793.83999999</v>
      </c>
      <c r="L26" s="203">
        <f t="shared" si="2"/>
        <v>130270972.29000001</v>
      </c>
      <c r="M26" s="203">
        <f t="shared" si="2"/>
        <v>131947720.90999998</v>
      </c>
      <c r="N26" s="203">
        <f t="shared" si="2"/>
        <v>133648748.78999999</v>
      </c>
      <c r="O26" s="203">
        <f t="shared" si="2"/>
        <v>134819966.53</v>
      </c>
      <c r="P26" s="203">
        <f t="shared" si="2"/>
        <v>136525689.27000001</v>
      </c>
      <c r="Q26" s="203">
        <f t="shared" si="2"/>
        <v>138143627.47</v>
      </c>
      <c r="R26" s="203">
        <f t="shared" si="2"/>
        <v>139879776.84999999</v>
      </c>
      <c r="S26" s="203">
        <f t="shared" si="2"/>
        <v>141617876.63</v>
      </c>
      <c r="T26" s="211">
        <f t="shared" si="2"/>
        <v>131924259.12230767</v>
      </c>
      <c r="U26" s="205" t="s">
        <v>373</v>
      </c>
      <c r="V26" s="208"/>
      <c r="W26" s="181"/>
      <c r="X26" s="181"/>
      <c r="Y26" s="181"/>
      <c r="Z26" s="181"/>
      <c r="AA26" s="181"/>
      <c r="AB26" s="181"/>
      <c r="AC26" s="181"/>
    </row>
    <row r="27" spans="1:29" ht="16.5">
      <c r="A27" s="196"/>
      <c r="C27" s="201"/>
      <c r="D27" s="181"/>
      <c r="E27" s="207"/>
      <c r="F27" s="210"/>
      <c r="G27" s="203"/>
      <c r="H27" s="203"/>
      <c r="I27" s="203"/>
      <c r="J27" s="203"/>
      <c r="K27" s="203"/>
      <c r="L27" s="203"/>
      <c r="M27" s="203"/>
      <c r="N27" s="203"/>
      <c r="O27" s="203"/>
      <c r="P27" s="203"/>
      <c r="Q27" s="203"/>
      <c r="R27" s="203"/>
      <c r="S27" s="203"/>
      <c r="T27" s="204"/>
      <c r="U27" s="214"/>
      <c r="V27" s="208"/>
      <c r="W27" s="181"/>
      <c r="X27" s="181"/>
      <c r="Y27" s="181"/>
      <c r="Z27" s="181"/>
      <c r="AA27" s="181"/>
      <c r="AB27" s="181"/>
      <c r="AC27" s="181"/>
    </row>
    <row r="28" spans="1:29" ht="16.5">
      <c r="A28" s="196"/>
      <c r="B28" s="197" t="s">
        <v>374</v>
      </c>
      <c r="C28" s="201"/>
      <c r="D28" s="181"/>
      <c r="E28" s="207"/>
      <c r="F28" s="210"/>
      <c r="G28" s="203"/>
      <c r="H28" s="203"/>
      <c r="I28" s="203"/>
      <c r="J28" s="203"/>
      <c r="K28" s="203"/>
      <c r="L28" s="203"/>
      <c r="M28" s="203"/>
      <c r="N28" s="203"/>
      <c r="O28" s="203"/>
      <c r="P28" s="203"/>
      <c r="Q28" s="203"/>
      <c r="R28" s="203"/>
      <c r="S28" s="203"/>
      <c r="T28" s="204"/>
      <c r="U28" s="214"/>
      <c r="V28" s="208"/>
      <c r="W28" s="181"/>
      <c r="X28" s="181"/>
      <c r="Y28" s="181"/>
      <c r="Z28" s="181"/>
      <c r="AA28" s="181"/>
      <c r="AB28" s="181"/>
      <c r="AC28" s="181"/>
    </row>
    <row r="29" spans="1:29" ht="16.5">
      <c r="A29" s="196"/>
      <c r="C29" s="201"/>
      <c r="D29" s="181"/>
      <c r="E29" s="207"/>
      <c r="F29" s="210"/>
      <c r="G29" s="203"/>
      <c r="H29" s="203"/>
      <c r="I29" s="203"/>
      <c r="J29" s="203"/>
      <c r="K29" s="203"/>
      <c r="L29" s="203"/>
      <c r="M29" s="203"/>
      <c r="N29" s="203"/>
      <c r="O29" s="203"/>
      <c r="P29" s="203"/>
      <c r="Q29" s="203"/>
      <c r="R29" s="203"/>
      <c r="S29" s="203"/>
      <c r="T29" s="204"/>
      <c r="U29" s="214"/>
      <c r="V29" s="208"/>
      <c r="W29" s="181"/>
      <c r="X29" s="181"/>
      <c r="Y29" s="181"/>
      <c r="Z29" s="181"/>
      <c r="AA29" s="181"/>
      <c r="AB29" s="181"/>
      <c r="AC29" s="181"/>
    </row>
    <row r="30" spans="1:29" ht="16.5">
      <c r="A30" s="212">
        <v>25</v>
      </c>
      <c r="B30" s="207"/>
      <c r="C30" s="181" t="s">
        <v>375</v>
      </c>
      <c r="D30" s="181"/>
      <c r="E30" s="207"/>
      <c r="F30" s="202" t="s">
        <v>358</v>
      </c>
      <c r="G30" s="203">
        <v>0</v>
      </c>
      <c r="H30" s="203">
        <v>0</v>
      </c>
      <c r="I30" s="203">
        <v>0</v>
      </c>
      <c r="J30" s="203">
        <v>0</v>
      </c>
      <c r="K30" s="203">
        <v>0</v>
      </c>
      <c r="L30" s="203">
        <v>0</v>
      </c>
      <c r="M30" s="203">
        <v>0</v>
      </c>
      <c r="N30" s="203">
        <v>0</v>
      </c>
      <c r="O30" s="203">
        <v>0</v>
      </c>
      <c r="P30" s="203">
        <v>0</v>
      </c>
      <c r="Q30" s="203">
        <v>0</v>
      </c>
      <c r="R30" s="203">
        <v>0</v>
      </c>
      <c r="S30" s="203">
        <v>0</v>
      </c>
      <c r="T30" s="204">
        <f t="shared" si="0"/>
        <v>0</v>
      </c>
      <c r="U30" s="205" t="s">
        <v>376</v>
      </c>
      <c r="V30" s="208"/>
      <c r="W30" s="181"/>
      <c r="X30" s="181"/>
      <c r="Y30" s="181"/>
      <c r="Z30" s="181"/>
      <c r="AA30" s="181"/>
      <c r="AB30" s="181"/>
      <c r="AC30" s="181"/>
    </row>
    <row r="31" spans="1:29" ht="16.5">
      <c r="A31" s="212"/>
      <c r="B31" s="207"/>
      <c r="C31" s="181"/>
      <c r="D31" s="181"/>
      <c r="E31" s="207"/>
      <c r="F31" s="218"/>
      <c r="G31" s="203"/>
      <c r="H31" s="203"/>
      <c r="I31" s="203"/>
      <c r="J31" s="203"/>
      <c r="K31" s="203"/>
      <c r="L31" s="203"/>
      <c r="M31" s="203"/>
      <c r="N31" s="203"/>
      <c r="O31" s="203"/>
      <c r="P31" s="203"/>
      <c r="Q31" s="203"/>
      <c r="R31" s="203"/>
      <c r="S31" s="203"/>
      <c r="T31" s="204"/>
      <c r="U31" s="214"/>
      <c r="V31" s="208"/>
      <c r="W31" s="181"/>
      <c r="X31" s="181"/>
      <c r="Y31" s="181"/>
      <c r="Z31" s="181"/>
      <c r="AA31" s="181"/>
      <c r="AB31" s="181"/>
      <c r="AC31" s="181"/>
    </row>
    <row r="32" spans="1:29" ht="16.5">
      <c r="A32" s="212"/>
      <c r="B32" s="197" t="s">
        <v>377</v>
      </c>
      <c r="C32" s="181"/>
      <c r="D32" s="181"/>
      <c r="E32" s="207"/>
      <c r="F32" s="218"/>
      <c r="G32" s="203"/>
      <c r="H32" s="203"/>
      <c r="I32" s="203"/>
      <c r="J32" s="203"/>
      <c r="K32" s="203"/>
      <c r="L32" s="203"/>
      <c r="M32" s="203"/>
      <c r="N32" s="203"/>
      <c r="O32" s="203"/>
      <c r="P32" s="203"/>
      <c r="Q32" s="203"/>
      <c r="R32" s="203"/>
      <c r="S32" s="203"/>
      <c r="T32" s="204"/>
      <c r="U32" s="214"/>
      <c r="V32" s="208"/>
      <c r="W32" s="181"/>
      <c r="X32" s="181"/>
      <c r="Y32" s="181"/>
      <c r="Z32" s="181"/>
      <c r="AA32" s="181"/>
      <c r="AB32" s="181"/>
      <c r="AC32" s="181"/>
    </row>
    <row r="33" spans="1:29" ht="16.5">
      <c r="A33" s="212"/>
      <c r="B33" s="207"/>
      <c r="C33" s="181"/>
      <c r="D33" s="207"/>
      <c r="E33" s="207"/>
      <c r="F33" s="218"/>
      <c r="G33" s="203"/>
      <c r="H33" s="203"/>
      <c r="I33" s="203"/>
      <c r="J33" s="203"/>
      <c r="K33" s="203"/>
      <c r="L33" s="203"/>
      <c r="M33" s="203"/>
      <c r="N33" s="203"/>
      <c r="O33" s="203"/>
      <c r="P33" s="203"/>
      <c r="Q33" s="203"/>
      <c r="R33" s="203"/>
      <c r="S33" s="203"/>
      <c r="T33" s="204"/>
      <c r="U33" s="214"/>
      <c r="V33" s="208"/>
      <c r="W33" s="181"/>
      <c r="X33" s="181"/>
      <c r="Y33" s="181"/>
      <c r="Z33" s="181"/>
      <c r="AA33" s="181"/>
      <c r="AB33" s="181"/>
      <c r="AC33" s="181"/>
    </row>
    <row r="34" spans="1:29" ht="16.5">
      <c r="A34" s="212">
        <v>27</v>
      </c>
      <c r="B34" s="171"/>
      <c r="C34" s="219" t="s">
        <v>378</v>
      </c>
      <c r="D34" s="220"/>
      <c r="E34" s="199" t="s">
        <v>379</v>
      </c>
      <c r="F34" s="202" t="s">
        <v>358</v>
      </c>
      <c r="G34" s="203">
        <f>+G35+G36-G37</f>
        <v>1016865</v>
      </c>
      <c r="H34" s="203">
        <f>+H35+H36-H37</f>
        <v>1004590.362413899</v>
      </c>
      <c r="I34" s="203">
        <f t="shared" ref="I34:S34" si="3">+I35+I36-I37</f>
        <v>1005782.4644138985</v>
      </c>
      <c r="J34" s="203">
        <f t="shared" si="3"/>
        <v>1086964.6630406978</v>
      </c>
      <c r="K34" s="203">
        <f t="shared" si="3"/>
        <v>959074.8088362976</v>
      </c>
      <c r="L34" s="203">
        <f t="shared" si="3"/>
        <v>942709.35095149768</v>
      </c>
      <c r="M34" s="203">
        <f t="shared" si="3"/>
        <v>951660.04879169865</v>
      </c>
      <c r="N34" s="203">
        <f t="shared" si="3"/>
        <v>998431.86334889825</v>
      </c>
      <c r="O34" s="203">
        <f t="shared" si="3"/>
        <v>1011281.9139289986</v>
      </c>
      <c r="P34" s="203">
        <f t="shared" si="3"/>
        <v>1241648.0603479964</v>
      </c>
      <c r="Q34" s="203">
        <f t="shared" si="3"/>
        <v>1115442.2478365479</v>
      </c>
      <c r="R34" s="203">
        <f t="shared" si="3"/>
        <v>1034940.3927409479</v>
      </c>
      <c r="S34" s="203">
        <f t="shared" si="3"/>
        <v>1138496</v>
      </c>
      <c r="T34" s="204">
        <f t="shared" si="0"/>
        <v>1039068.2443577984</v>
      </c>
      <c r="U34" s="205" t="s">
        <v>380</v>
      </c>
      <c r="V34" s="217"/>
      <c r="W34" s="181"/>
      <c r="X34" s="181"/>
      <c r="Y34" s="181"/>
      <c r="Z34" s="181"/>
      <c r="AA34" s="181"/>
      <c r="AB34" s="181"/>
      <c r="AC34" s="181"/>
    </row>
    <row r="35" spans="1:29" ht="16.5">
      <c r="A35" s="212" t="s">
        <v>381</v>
      </c>
      <c r="B35" s="171"/>
      <c r="C35" s="219" t="s">
        <v>382</v>
      </c>
      <c r="D35" s="220"/>
      <c r="E35" s="221"/>
      <c r="F35" s="202"/>
      <c r="G35" s="203">
        <v>861304</v>
      </c>
      <c r="H35" s="203">
        <v>861304.28000000014</v>
      </c>
      <c r="I35" s="203">
        <v>861304.28000000014</v>
      </c>
      <c r="J35" s="203">
        <v>861304.28000000014</v>
      </c>
      <c r="K35" s="203">
        <v>861304.28000000014</v>
      </c>
      <c r="L35" s="203">
        <v>861304.28000000014</v>
      </c>
      <c r="M35" s="203">
        <v>861304.28000000014</v>
      </c>
      <c r="N35" s="203">
        <v>861304.28000000014</v>
      </c>
      <c r="O35" s="203">
        <v>895778.63</v>
      </c>
      <c r="P35" s="203">
        <v>928067.95125000004</v>
      </c>
      <c r="Q35" s="203">
        <v>598039.37249999982</v>
      </c>
      <c r="R35" s="203">
        <v>966783.21124999993</v>
      </c>
      <c r="S35" s="203">
        <v>1296395</v>
      </c>
      <c r="T35" s="204"/>
      <c r="U35" s="214"/>
      <c r="V35" s="217"/>
      <c r="W35" s="181"/>
      <c r="X35" s="181"/>
      <c r="Y35" s="181"/>
      <c r="Z35" s="181"/>
      <c r="AA35" s="181"/>
      <c r="AB35" s="181"/>
      <c r="AC35" s="181"/>
    </row>
    <row r="36" spans="1:29" ht="16.5">
      <c r="A36" s="212" t="s">
        <v>383</v>
      </c>
      <c r="B36" s="171"/>
      <c r="C36" s="219" t="s">
        <v>384</v>
      </c>
      <c r="D36" s="220"/>
      <c r="E36" s="221"/>
      <c r="F36" s="202"/>
      <c r="G36" s="203">
        <v>1534387</v>
      </c>
      <c r="H36" s="203">
        <v>1527718.4822339988</v>
      </c>
      <c r="I36" s="203">
        <v>1551489.2092339983</v>
      </c>
      <c r="J36" s="203">
        <v>1710509.9615059979</v>
      </c>
      <c r="K36" s="203">
        <v>1645990.1492149974</v>
      </c>
      <c r="L36" s="203">
        <v>1679919.6814919976</v>
      </c>
      <c r="M36" s="203">
        <v>1675363.6017139987</v>
      </c>
      <c r="N36" s="203">
        <v>1691932.0948659983</v>
      </c>
      <c r="O36" s="203">
        <v>1734436.3285939987</v>
      </c>
      <c r="P36" s="203">
        <v>1966036.8850939972</v>
      </c>
      <c r="Q36" s="203">
        <v>1839278.9487439983</v>
      </c>
      <c r="R36" s="203">
        <v>1758134.0913999982</v>
      </c>
      <c r="S36" s="203">
        <v>1847742</v>
      </c>
      <c r="T36" s="204"/>
      <c r="U36" s="214"/>
      <c r="V36" s="217"/>
      <c r="W36" s="181"/>
      <c r="X36" s="181"/>
      <c r="Y36" s="181"/>
      <c r="Z36" s="181"/>
      <c r="AA36" s="181"/>
      <c r="AB36" s="181"/>
      <c r="AC36" s="181"/>
    </row>
    <row r="37" spans="1:29" ht="16.5">
      <c r="A37" s="212" t="s">
        <v>385</v>
      </c>
      <c r="B37" s="171"/>
      <c r="C37" s="219" t="s">
        <v>386</v>
      </c>
      <c r="D37" s="220"/>
      <c r="E37" s="221"/>
      <c r="F37" s="202"/>
      <c r="G37" s="203">
        <v>1378826</v>
      </c>
      <c r="H37" s="203">
        <v>1384432.3998201001</v>
      </c>
      <c r="I37" s="203">
        <v>1407011.0248201001</v>
      </c>
      <c r="J37" s="203">
        <v>1484849.5784653004</v>
      </c>
      <c r="K37" s="203">
        <v>1548219.6203787001</v>
      </c>
      <c r="L37" s="203">
        <v>1598514.6105405001</v>
      </c>
      <c r="M37" s="203">
        <v>1585007.8329223003</v>
      </c>
      <c r="N37" s="203">
        <v>1554804.5115171003</v>
      </c>
      <c r="O37" s="203">
        <v>1618933.0446649999</v>
      </c>
      <c r="P37" s="203">
        <v>1652456.7759960007</v>
      </c>
      <c r="Q37" s="203">
        <v>1321876.0734074502</v>
      </c>
      <c r="R37" s="203">
        <v>1689976.9099090502</v>
      </c>
      <c r="S37" s="203">
        <v>2005641</v>
      </c>
      <c r="T37" s="204"/>
      <c r="U37" s="214"/>
      <c r="V37" s="217"/>
      <c r="W37" s="181"/>
      <c r="X37" s="181"/>
      <c r="Y37" s="181"/>
      <c r="Z37" s="181"/>
      <c r="AA37" s="181"/>
      <c r="AB37" s="181"/>
      <c r="AC37" s="181"/>
    </row>
    <row r="38" spans="1:29" ht="16.5">
      <c r="A38" s="212">
        <v>28</v>
      </c>
      <c r="B38" s="220"/>
      <c r="C38" s="222" t="s">
        <v>387</v>
      </c>
      <c r="D38" s="220"/>
      <c r="E38" s="207"/>
      <c r="F38" s="202" t="s">
        <v>358</v>
      </c>
      <c r="G38" s="203">
        <v>1771962</v>
      </c>
      <c r="H38" s="203">
        <v>2939045</v>
      </c>
      <c r="I38" s="203">
        <v>2823609</v>
      </c>
      <c r="J38" s="203">
        <v>2531496</v>
      </c>
      <c r="K38" s="203">
        <v>2461307</v>
      </c>
      <c r="L38" s="203">
        <v>2490204</v>
      </c>
      <c r="M38" s="203">
        <v>2281229</v>
      </c>
      <c r="N38" s="203">
        <v>2522449</v>
      </c>
      <c r="O38" s="203">
        <v>2490444</v>
      </c>
      <c r="P38" s="203">
        <v>2265594</v>
      </c>
      <c r="Q38" s="203">
        <v>2266998</v>
      </c>
      <c r="R38" s="203">
        <v>2272277</v>
      </c>
      <c r="S38" s="203">
        <v>2353038</v>
      </c>
      <c r="T38" s="204">
        <f t="shared" si="0"/>
        <v>2420742.4615384615</v>
      </c>
      <c r="U38" s="205" t="s">
        <v>388</v>
      </c>
      <c r="V38" s="208"/>
      <c r="W38" s="181"/>
      <c r="X38" s="181"/>
      <c r="Y38" s="181"/>
      <c r="Z38" s="181"/>
      <c r="AA38" s="181"/>
      <c r="AB38" s="181"/>
      <c r="AC38" s="181"/>
    </row>
    <row r="39" spans="1:29" ht="16.5">
      <c r="A39" s="212"/>
      <c r="B39" s="171"/>
      <c r="C39" s="223"/>
      <c r="D39" s="220"/>
      <c r="E39" s="199"/>
      <c r="F39" s="216"/>
      <c r="G39" s="203"/>
      <c r="H39" s="203"/>
      <c r="I39" s="203"/>
      <c r="J39" s="203"/>
      <c r="K39" s="203"/>
      <c r="L39" s="203"/>
      <c r="M39" s="203"/>
      <c r="N39" s="203"/>
      <c r="O39" s="203"/>
      <c r="P39" s="203"/>
      <c r="Q39" s="203"/>
      <c r="R39" s="203"/>
      <c r="S39" s="203"/>
      <c r="T39" s="211"/>
      <c r="U39" s="215"/>
      <c r="V39" s="217"/>
      <c r="W39" s="181"/>
      <c r="X39" s="181"/>
      <c r="Y39" s="181"/>
      <c r="Z39" s="181"/>
      <c r="AA39" s="181"/>
      <c r="AB39" s="181"/>
      <c r="AC39" s="181"/>
    </row>
    <row r="40" spans="1:29" ht="16.5">
      <c r="A40" s="200">
        <v>22</v>
      </c>
      <c r="B40" s="197" t="s">
        <v>389</v>
      </c>
      <c r="C40" s="201"/>
      <c r="D40" s="181"/>
      <c r="E40" s="199"/>
      <c r="F40" s="202" t="s">
        <v>358</v>
      </c>
      <c r="G40" s="203">
        <v>505463302</v>
      </c>
      <c r="H40" s="203">
        <v>505463302</v>
      </c>
      <c r="I40" s="203">
        <v>496833549</v>
      </c>
      <c r="J40" s="203">
        <v>496216708</v>
      </c>
      <c r="K40" s="203">
        <v>496216708</v>
      </c>
      <c r="L40" s="203">
        <v>494386921</v>
      </c>
      <c r="M40" s="203">
        <v>496761305</v>
      </c>
      <c r="N40" s="203">
        <v>496761305</v>
      </c>
      <c r="O40" s="203">
        <v>493671593</v>
      </c>
      <c r="P40" s="203">
        <v>496037058</v>
      </c>
      <c r="Q40" s="203">
        <v>496037058</v>
      </c>
      <c r="R40" s="203">
        <v>492909674</v>
      </c>
      <c r="S40" s="203">
        <v>497817639</v>
      </c>
      <c r="T40" s="204">
        <f>AVERAGE(G40:S40)</f>
        <v>497275086.30769229</v>
      </c>
      <c r="U40" s="205" t="s">
        <v>390</v>
      </c>
      <c r="V40" s="181"/>
      <c r="W40" s="208"/>
      <c r="X40" s="208"/>
      <c r="Y40" s="208"/>
      <c r="Z40" s="181"/>
      <c r="AA40" s="181"/>
      <c r="AB40" s="181"/>
      <c r="AC40" s="181"/>
    </row>
    <row r="41" spans="1:29" ht="16.5">
      <c r="A41" s="200"/>
      <c r="B41" s="197"/>
      <c r="C41" s="201"/>
      <c r="D41" s="181"/>
      <c r="E41" s="199"/>
      <c r="F41" s="202"/>
      <c r="G41" s="203"/>
      <c r="H41" s="203"/>
      <c r="I41" s="203"/>
      <c r="J41" s="203"/>
      <c r="K41" s="203"/>
      <c r="L41" s="203"/>
      <c r="M41" s="203"/>
      <c r="N41" s="203"/>
      <c r="O41" s="203"/>
      <c r="P41" s="203"/>
      <c r="Q41" s="203"/>
      <c r="R41" s="203"/>
      <c r="S41" s="203"/>
      <c r="T41" s="204"/>
      <c r="U41" s="214"/>
      <c r="V41" s="217"/>
      <c r="W41" s="181"/>
      <c r="X41" s="181"/>
      <c r="Y41" s="181"/>
      <c r="Z41" s="181"/>
      <c r="AA41" s="181"/>
      <c r="AB41" s="181"/>
      <c r="AC41" s="181"/>
    </row>
    <row r="42" spans="1:29" ht="16.5">
      <c r="A42" s="206">
        <v>23</v>
      </c>
      <c r="B42" s="197" t="s">
        <v>391</v>
      </c>
      <c r="C42" s="201"/>
      <c r="D42" s="181"/>
      <c r="E42" s="207"/>
      <c r="F42" s="202" t="s">
        <v>358</v>
      </c>
      <c r="G42" s="203">
        <v>109566001</v>
      </c>
      <c r="H42" s="203">
        <v>110745167</v>
      </c>
      <c r="I42" s="203">
        <v>111662349</v>
      </c>
      <c r="J42" s="203">
        <v>111555875</v>
      </c>
      <c r="K42" s="203">
        <v>109801972</v>
      </c>
      <c r="L42" s="203">
        <v>109545612</v>
      </c>
      <c r="M42" s="203">
        <v>110780083</v>
      </c>
      <c r="N42" s="203">
        <v>112275303</v>
      </c>
      <c r="O42" s="203">
        <v>113802405</v>
      </c>
      <c r="P42" s="203">
        <v>111340262</v>
      </c>
      <c r="Q42" s="203">
        <v>110328545</v>
      </c>
      <c r="R42" s="203">
        <v>111281850</v>
      </c>
      <c r="S42" s="203">
        <v>112566001</v>
      </c>
      <c r="T42" s="204">
        <f t="shared" ref="T42" si="4">AVERAGE(G42:S42)</f>
        <v>111173186.53846154</v>
      </c>
      <c r="U42" s="205" t="s">
        <v>392</v>
      </c>
    </row>
    <row r="45" spans="1:29">
      <c r="G45" s="224"/>
      <c r="H45" s="224"/>
      <c r="I45" s="224"/>
      <c r="J45" s="224"/>
      <c r="K45" s="224"/>
    </row>
    <row r="46" spans="1:29">
      <c r="H46" s="224"/>
      <c r="I46" s="224"/>
      <c r="J46" s="224"/>
    </row>
  </sheetData>
  <pageMargins left="0.45" right="0.45" top="0.75" bottom="0.75" header="0.3" footer="0.3"/>
  <pageSetup scale="51" fitToHeight="0" orientation="landscape" r:id="rId1"/>
  <headerFooter>
    <oddHeader>&amp;R&amp;A</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22"/>
  <sheetViews>
    <sheetView tabSelected="1" view="pageLayout" topLeftCell="A4" zoomScaleNormal="100" workbookViewId="0">
      <selection activeCell="B9" sqref="B9"/>
    </sheetView>
  </sheetViews>
  <sheetFormatPr defaultRowHeight="15"/>
  <cols>
    <col min="1" max="1" width="5" bestFit="1" customWidth="1"/>
    <col min="2" max="2" width="22.6640625" customWidth="1"/>
    <col min="3" max="3" width="17.6640625" customWidth="1"/>
    <col min="4" max="4" width="25.88671875" customWidth="1"/>
    <col min="5" max="5" width="15.5546875" customWidth="1"/>
    <col min="6" max="6" width="20" customWidth="1"/>
  </cols>
  <sheetData>
    <row r="1" spans="1:6" ht="20.25">
      <c r="A1" s="395" t="s">
        <v>300</v>
      </c>
      <c r="B1" s="396"/>
      <c r="C1" s="397"/>
      <c r="D1" s="397"/>
      <c r="E1" s="396"/>
      <c r="F1" s="398"/>
    </row>
    <row r="2" spans="1:6" ht="20.25">
      <c r="A2" s="399" t="s">
        <v>1566</v>
      </c>
      <c r="B2" s="396"/>
      <c r="C2" s="397"/>
      <c r="D2" s="397"/>
      <c r="E2" s="396"/>
      <c r="F2" s="398"/>
    </row>
    <row r="3" spans="1:6">
      <c r="A3" s="396"/>
      <c r="B3" s="400" t="s">
        <v>1549</v>
      </c>
      <c r="C3" s="397"/>
      <c r="D3" s="397"/>
      <c r="E3" s="396"/>
      <c r="F3" s="398"/>
    </row>
    <row r="4" spans="1:6" ht="15.75" thickBot="1">
      <c r="A4" s="396"/>
      <c r="B4" s="396"/>
      <c r="C4" s="397"/>
      <c r="D4" s="397"/>
      <c r="E4" s="396"/>
      <c r="F4" s="398"/>
    </row>
    <row r="5" spans="1:6" ht="26.25" thickBot="1">
      <c r="A5" s="396"/>
      <c r="B5" s="401" t="s">
        <v>1550</v>
      </c>
      <c r="C5" s="402" t="s">
        <v>1551</v>
      </c>
      <c r="D5" s="402" t="s">
        <v>1552</v>
      </c>
      <c r="E5" s="403" t="s">
        <v>1567</v>
      </c>
      <c r="F5" s="404" t="s">
        <v>342</v>
      </c>
    </row>
    <row r="6" spans="1:6" ht="64.5" thickBot="1">
      <c r="A6" s="405">
        <v>1</v>
      </c>
      <c r="B6" s="406" t="s">
        <v>1553</v>
      </c>
      <c r="C6" s="407" t="s">
        <v>300</v>
      </c>
      <c r="D6" s="408" t="s">
        <v>1554</v>
      </c>
      <c r="E6" s="409">
        <v>145725</v>
      </c>
      <c r="F6" s="410"/>
    </row>
    <row r="7" spans="1:6" ht="77.25" thickBot="1">
      <c r="A7" s="405">
        <f t="shared" ref="A7:A14" si="0">A6+1</f>
        <v>2</v>
      </c>
      <c r="B7" s="406" t="s">
        <v>1555</v>
      </c>
      <c r="C7" s="407" t="s">
        <v>300</v>
      </c>
      <c r="D7" s="411" t="s">
        <v>1556</v>
      </c>
      <c r="E7" s="409">
        <v>276408</v>
      </c>
      <c r="F7" s="410"/>
    </row>
    <row r="8" spans="1:6" ht="64.5" thickBot="1">
      <c r="A8" s="405">
        <f t="shared" si="0"/>
        <v>3</v>
      </c>
      <c r="B8" s="412" t="s">
        <v>3486</v>
      </c>
      <c r="C8" s="408" t="s">
        <v>1557</v>
      </c>
      <c r="D8" s="413" t="s">
        <v>1558</v>
      </c>
      <c r="E8" s="414">
        <f>8303510+2665953+235840</f>
        <v>11205303</v>
      </c>
      <c r="F8" s="415"/>
    </row>
    <row r="9" spans="1:6" ht="26.25" thickBot="1">
      <c r="A9" s="405">
        <f t="shared" si="0"/>
        <v>4</v>
      </c>
      <c r="B9" s="416" t="s">
        <v>1559</v>
      </c>
      <c r="C9" s="407" t="s">
        <v>1560</v>
      </c>
      <c r="D9" s="411" t="s">
        <v>1561</v>
      </c>
      <c r="E9" s="409">
        <f>1628123+2157862</f>
        <v>3785985</v>
      </c>
      <c r="F9" s="412"/>
    </row>
    <row r="10" spans="1:6" ht="77.25" thickBot="1">
      <c r="A10" s="405">
        <f t="shared" si="0"/>
        <v>5</v>
      </c>
      <c r="B10" s="406" t="s">
        <v>1562</v>
      </c>
      <c r="C10" s="407" t="s">
        <v>1560</v>
      </c>
      <c r="D10" s="408" t="s">
        <v>1563</v>
      </c>
      <c r="E10" s="417">
        <v>-1136320</v>
      </c>
      <c r="F10" s="418"/>
    </row>
    <row r="11" spans="1:6" ht="15.75" thickBot="1">
      <c r="A11" s="405">
        <f t="shared" si="0"/>
        <v>6</v>
      </c>
      <c r="B11" s="406"/>
      <c r="C11" s="419"/>
      <c r="D11" s="420"/>
      <c r="E11" s="414">
        <v>0</v>
      </c>
      <c r="F11" s="410"/>
    </row>
    <row r="12" spans="1:6" ht="15.75" thickBot="1">
      <c r="A12" s="405">
        <v>7</v>
      </c>
      <c r="B12" s="406"/>
      <c r="C12" s="419"/>
      <c r="D12" s="420"/>
      <c r="E12" s="414">
        <v>0</v>
      </c>
      <c r="F12" s="410"/>
    </row>
    <row r="13" spans="1:6" ht="15.75" thickBot="1">
      <c r="A13" s="405">
        <f t="shared" si="0"/>
        <v>8</v>
      </c>
      <c r="B13" s="406"/>
      <c r="C13" s="407"/>
      <c r="D13" s="407"/>
      <c r="E13" s="409">
        <v>0</v>
      </c>
      <c r="F13" s="416"/>
    </row>
    <row r="14" spans="1:6" ht="15.75" thickBot="1">
      <c r="A14" s="405">
        <f t="shared" si="0"/>
        <v>9</v>
      </c>
      <c r="B14" s="421" t="s">
        <v>1564</v>
      </c>
      <c r="C14" s="422"/>
      <c r="D14" s="423"/>
      <c r="E14" s="424">
        <f>SUM(E6:E13)</f>
        <v>14277101</v>
      </c>
      <c r="F14" s="425"/>
    </row>
    <row r="15" spans="1:6">
      <c r="A15" s="405"/>
      <c r="B15" s="405"/>
      <c r="C15" s="397"/>
      <c r="D15" s="397"/>
      <c r="E15" s="426"/>
      <c r="F15" s="398"/>
    </row>
    <row r="16" spans="1:6">
      <c r="A16" s="405"/>
      <c r="B16" s="405"/>
      <c r="C16" s="397"/>
      <c r="D16" s="397"/>
      <c r="E16" s="427"/>
      <c r="F16" s="398"/>
    </row>
    <row r="17" spans="1:6">
      <c r="A17" s="396"/>
      <c r="B17" s="396"/>
      <c r="C17" s="397"/>
      <c r="D17" s="397"/>
      <c r="E17" s="426"/>
      <c r="F17" s="398"/>
    </row>
    <row r="18" spans="1:6">
      <c r="A18" s="396"/>
      <c r="B18" s="396"/>
      <c r="C18" s="397"/>
      <c r="D18" s="397"/>
      <c r="E18" s="426"/>
      <c r="F18" s="398"/>
    </row>
    <row r="19" spans="1:6">
      <c r="A19" s="396"/>
      <c r="B19" s="396"/>
      <c r="C19" s="397"/>
      <c r="D19" s="397"/>
      <c r="E19" s="426"/>
      <c r="F19" s="398"/>
    </row>
    <row r="20" spans="1:6" ht="18.75">
      <c r="A20" s="428" t="s">
        <v>1565</v>
      </c>
      <c r="B20" s="428"/>
      <c r="C20" s="428"/>
      <c r="D20" s="428"/>
      <c r="E20" s="428"/>
      <c r="F20" s="428"/>
    </row>
    <row r="21" spans="1:6">
      <c r="A21" s="396"/>
      <c r="B21" s="396"/>
      <c r="C21" s="397"/>
      <c r="D21" s="397"/>
      <c r="E21" s="396"/>
      <c r="F21" s="398"/>
    </row>
    <row r="22" spans="1:6">
      <c r="A22" s="396"/>
      <c r="B22" s="396"/>
      <c r="C22" s="397"/>
      <c r="D22" s="397"/>
      <c r="E22" s="396"/>
      <c r="F22" s="398"/>
    </row>
  </sheetData>
  <pageMargins left="0.7" right="0.7" top="0.75" bottom="0.75" header="0.3" footer="0.3"/>
  <pageSetup scale="71" orientation="portrait" horizontalDpi="4294967295" verticalDpi="4294967295" r:id="rId1"/>
  <headerFooter>
    <oddHeader>&amp;R&amp;A</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
  <sheetViews>
    <sheetView view="pageLayout" zoomScaleNormal="100" workbookViewId="0">
      <selection activeCell="E35" sqref="E35"/>
    </sheetView>
  </sheetViews>
  <sheetFormatPr defaultRowHeight="15"/>
  <sheetData>
    <row r="1" spans="1:8" ht="20.25">
      <c r="A1" s="433" t="s">
        <v>300</v>
      </c>
      <c r="B1" s="433"/>
      <c r="C1" s="433"/>
      <c r="D1" s="433"/>
      <c r="E1" s="433"/>
      <c r="F1" s="429"/>
      <c r="G1" s="429"/>
      <c r="H1" s="429"/>
    </row>
    <row r="2" spans="1:8" ht="20.25">
      <c r="A2" s="434" t="s">
        <v>1570</v>
      </c>
      <c r="B2" s="433"/>
      <c r="C2" s="433"/>
      <c r="D2" s="433"/>
      <c r="E2" s="433"/>
      <c r="F2" s="429"/>
      <c r="G2" s="429"/>
      <c r="H2" s="429"/>
    </row>
    <row r="3" spans="1:8" ht="15.75">
      <c r="A3" s="429"/>
      <c r="B3" s="429"/>
      <c r="C3" s="429"/>
      <c r="D3" s="429"/>
      <c r="E3" s="429"/>
      <c r="F3" s="429"/>
      <c r="G3" s="429"/>
      <c r="H3" s="429"/>
    </row>
    <row r="4" spans="1:8" ht="15.75">
      <c r="A4" s="432" t="s">
        <v>1569</v>
      </c>
      <c r="B4" s="431"/>
      <c r="C4" s="431"/>
      <c r="D4" s="431"/>
      <c r="E4" s="431"/>
      <c r="F4" s="431"/>
      <c r="G4" s="431"/>
      <c r="H4" s="431"/>
    </row>
    <row r="5" spans="1:8" ht="15.75">
      <c r="A5" s="432" t="s">
        <v>1568</v>
      </c>
      <c r="B5" s="431"/>
      <c r="C5" s="431"/>
      <c r="D5" s="431"/>
      <c r="E5" s="431"/>
      <c r="F5" s="431"/>
      <c r="G5" s="431"/>
      <c r="H5" s="431"/>
    </row>
    <row r="6" spans="1:8" ht="15.75">
      <c r="A6" s="429"/>
      <c r="B6" s="429"/>
      <c r="C6" s="429"/>
      <c r="D6" s="429"/>
      <c r="E6" s="429"/>
      <c r="F6" s="429"/>
      <c r="G6" s="429"/>
      <c r="H6" s="429"/>
    </row>
    <row r="7" spans="1:8" ht="15.75">
      <c r="A7" s="429"/>
      <c r="B7" s="429"/>
      <c r="C7" s="429"/>
      <c r="D7" s="429"/>
      <c r="E7" s="429"/>
      <c r="F7" s="429"/>
      <c r="G7" s="429"/>
      <c r="H7" s="429"/>
    </row>
    <row r="8" spans="1:8" ht="15.75">
      <c r="A8" s="430"/>
      <c r="B8" s="429"/>
      <c r="C8" s="429"/>
      <c r="D8" s="429"/>
      <c r="E8" s="429"/>
      <c r="F8" s="429"/>
      <c r="G8" s="429"/>
      <c r="H8" s="429"/>
    </row>
    <row r="9" spans="1:8" ht="15.75">
      <c r="A9" s="429"/>
      <c r="B9" s="429"/>
      <c r="C9" s="429"/>
      <c r="D9" s="429"/>
      <c r="E9" s="429"/>
      <c r="F9" s="429"/>
      <c r="G9" s="429"/>
      <c r="H9" s="429"/>
    </row>
    <row r="10" spans="1:8" ht="15.75">
      <c r="A10" s="429"/>
      <c r="B10" s="429"/>
      <c r="C10" s="429"/>
      <c r="D10" s="429"/>
      <c r="E10" s="429"/>
      <c r="F10" s="429"/>
      <c r="G10" s="429"/>
      <c r="H10" s="429"/>
    </row>
    <row r="11" spans="1:8" ht="15.75">
      <c r="A11" s="429"/>
      <c r="B11" s="429"/>
      <c r="C11" s="429"/>
      <c r="D11" s="429"/>
      <c r="E11" s="429"/>
      <c r="F11" s="429"/>
      <c r="G11" s="429"/>
      <c r="H11" s="429"/>
    </row>
  </sheetData>
  <pageMargins left="0.7" right="0.7" top="0.75" bottom="0.75" header="0.3" footer="0.3"/>
  <pageSetup orientation="portrait" horizontalDpi="4294967295" verticalDpi="4294967295" r:id="rId1"/>
  <headerFooter>
    <oddHeader>&amp;R&amp;A</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2"/>
  <sheetViews>
    <sheetView view="pageLayout" zoomScaleNormal="100" workbookViewId="0">
      <selection activeCell="B29" sqref="B29"/>
    </sheetView>
  </sheetViews>
  <sheetFormatPr defaultRowHeight="15"/>
  <cols>
    <col min="1" max="1" width="40.21875" customWidth="1"/>
    <col min="2" max="2" width="13.88671875" customWidth="1"/>
    <col min="3" max="3" width="9.44140625" bestFit="1" customWidth="1"/>
    <col min="4" max="4" width="2.33203125" customWidth="1"/>
    <col min="5" max="5" width="8.6640625" bestFit="1" customWidth="1"/>
  </cols>
  <sheetData>
    <row r="1" spans="1:8" ht="20.25">
      <c r="A1" s="435" t="s">
        <v>300</v>
      </c>
      <c r="B1" s="436"/>
      <c r="C1" s="428"/>
      <c r="D1" s="428"/>
      <c r="E1" s="428"/>
      <c r="F1" s="428"/>
      <c r="G1" s="428"/>
      <c r="H1" s="428"/>
    </row>
    <row r="2" spans="1:8" ht="20.25">
      <c r="A2" s="399" t="s">
        <v>1591</v>
      </c>
      <c r="B2" s="435"/>
      <c r="C2" s="437"/>
      <c r="D2" s="437"/>
      <c r="E2" s="437"/>
      <c r="F2" s="428"/>
      <c r="G2" s="428"/>
      <c r="H2" s="428"/>
    </row>
    <row r="3" spans="1:8" ht="15.75">
      <c r="A3" s="438"/>
      <c r="B3" s="438"/>
      <c r="C3" s="438"/>
      <c r="D3" s="438"/>
      <c r="E3" s="438"/>
      <c r="F3" s="438"/>
      <c r="G3" s="438"/>
      <c r="H3" s="428"/>
    </row>
    <row r="4" spans="1:8" ht="15.75">
      <c r="A4" s="438"/>
      <c r="B4" s="438"/>
      <c r="C4" s="438"/>
      <c r="D4" s="438"/>
      <c r="E4" s="438"/>
      <c r="F4" s="438"/>
      <c r="G4" s="438"/>
      <c r="H4" s="428"/>
    </row>
    <row r="5" spans="1:8" ht="15.75">
      <c r="A5" s="439" t="s">
        <v>1571</v>
      </c>
      <c r="B5" s="440">
        <v>0</v>
      </c>
      <c r="C5" s="438" t="s">
        <v>1572</v>
      </c>
      <c r="D5" s="438"/>
      <c r="E5" s="438"/>
      <c r="F5" s="438"/>
      <c r="G5" s="438"/>
      <c r="H5" s="428"/>
    </row>
    <row r="6" spans="1:8" ht="15.75">
      <c r="A6" s="441" t="s">
        <v>1573</v>
      </c>
      <c r="B6" s="438"/>
      <c r="C6" s="438"/>
      <c r="D6" s="438"/>
      <c r="E6" s="442"/>
      <c r="F6" s="438"/>
      <c r="G6" s="438"/>
      <c r="H6" s="428"/>
    </row>
    <row r="7" spans="1:8" ht="15.75">
      <c r="A7" s="438"/>
      <c r="B7" s="438"/>
      <c r="C7" s="438"/>
      <c r="D7" s="438"/>
      <c r="E7" s="438"/>
      <c r="F7" s="438"/>
      <c r="G7" s="438"/>
      <c r="H7" s="428"/>
    </row>
    <row r="8" spans="1:8" ht="15.75">
      <c r="A8" s="438"/>
      <c r="B8" s="438"/>
      <c r="C8" s="442"/>
      <c r="D8" s="438"/>
      <c r="E8" s="438"/>
      <c r="F8" s="438"/>
      <c r="G8" s="438"/>
      <c r="H8" s="428"/>
    </row>
    <row r="9" spans="1:8" ht="15.75">
      <c r="A9" s="439" t="s">
        <v>1574</v>
      </c>
      <c r="B9" s="438"/>
      <c r="C9" s="438"/>
      <c r="D9" s="438"/>
      <c r="E9" s="438"/>
      <c r="F9" s="438"/>
      <c r="G9" s="438"/>
      <c r="H9" s="428"/>
    </row>
    <row r="10" spans="1:8" ht="30">
      <c r="A10" s="443" t="s">
        <v>1575</v>
      </c>
      <c r="B10" s="440">
        <v>0</v>
      </c>
      <c r="C10" s="444" t="s">
        <v>1576</v>
      </c>
      <c r="D10" s="438"/>
      <c r="E10" s="438"/>
      <c r="F10" s="438"/>
      <c r="G10" s="438"/>
      <c r="H10" s="438"/>
    </row>
    <row r="11" spans="1:8" ht="15.75">
      <c r="A11" s="443"/>
      <c r="B11" s="445"/>
      <c r="C11" s="444" t="s">
        <v>1576</v>
      </c>
      <c r="D11" s="438"/>
      <c r="E11" s="438"/>
      <c r="F11" s="438"/>
      <c r="G11" s="438"/>
      <c r="H11" s="438"/>
    </row>
    <row r="12" spans="1:8" ht="15.75">
      <c r="A12" s="446"/>
      <c r="B12" s="447"/>
      <c r="C12" s="444" t="s">
        <v>1577</v>
      </c>
      <c r="D12" s="438"/>
      <c r="E12" s="438"/>
      <c r="F12" s="438"/>
      <c r="G12" s="438"/>
      <c r="H12" s="428"/>
    </row>
    <row r="13" spans="1:8" ht="15.75">
      <c r="A13" s="448" t="s">
        <v>1578</v>
      </c>
      <c r="B13" s="449">
        <f>SUM(B10:B12)</f>
        <v>0</v>
      </c>
      <c r="C13" s="438"/>
      <c r="D13" s="438"/>
      <c r="E13" s="438"/>
      <c r="F13" s="438"/>
      <c r="G13" s="438"/>
      <c r="H13" s="428"/>
    </row>
    <row r="14" spans="1:8" ht="15.75">
      <c r="A14" s="450" t="s">
        <v>1579</v>
      </c>
      <c r="B14" s="438"/>
      <c r="C14" s="438"/>
      <c r="D14" s="438"/>
      <c r="E14" s="438"/>
      <c r="F14" s="438"/>
      <c r="G14" s="438"/>
      <c r="H14" s="428"/>
    </row>
    <row r="15" spans="1:8" ht="15.75">
      <c r="A15" s="438"/>
      <c r="B15" s="438"/>
      <c r="C15" s="438"/>
      <c r="D15" s="438"/>
      <c r="E15" s="438"/>
      <c r="F15" s="438"/>
      <c r="G15" s="438"/>
      <c r="H15" s="428"/>
    </row>
    <row r="16" spans="1:8" ht="15.75">
      <c r="A16" s="439" t="s">
        <v>1580</v>
      </c>
      <c r="B16" s="438"/>
      <c r="C16" s="438"/>
      <c r="D16" s="438"/>
      <c r="E16" s="438"/>
      <c r="F16" s="438"/>
      <c r="G16" s="438"/>
      <c r="H16" s="428"/>
    </row>
    <row r="17" spans="1:8" ht="15.75">
      <c r="A17" s="444" t="s">
        <v>1581</v>
      </c>
      <c r="B17" s="451">
        <v>0</v>
      </c>
      <c r="C17" s="452"/>
      <c r="D17" s="438"/>
      <c r="E17" s="438"/>
      <c r="F17" s="438"/>
      <c r="G17" s="438"/>
      <c r="H17" s="428"/>
    </row>
    <row r="18" spans="1:8" ht="15.75">
      <c r="A18" s="444"/>
      <c r="B18" s="453"/>
      <c r="C18" s="452"/>
      <c r="D18" s="438"/>
      <c r="E18" s="438"/>
      <c r="F18" s="438"/>
      <c r="G18" s="438"/>
      <c r="H18" s="428"/>
    </row>
    <row r="19" spans="1:8" ht="15.75">
      <c r="A19" s="444"/>
      <c r="B19" s="447"/>
      <c r="C19" s="452"/>
      <c r="D19" s="438"/>
      <c r="E19" s="438"/>
      <c r="F19" s="438"/>
      <c r="G19" s="438"/>
      <c r="H19" s="428"/>
    </row>
    <row r="20" spans="1:8" ht="15.75">
      <c r="A20" s="454" t="s">
        <v>1582</v>
      </c>
      <c r="B20" s="449">
        <f>SUM(B17:B19)</f>
        <v>0</v>
      </c>
      <c r="C20" s="452"/>
      <c r="D20" s="438"/>
      <c r="E20" s="438"/>
      <c r="F20" s="438"/>
      <c r="G20" s="438"/>
      <c r="H20" s="428"/>
    </row>
    <row r="21" spans="1:8" ht="15.75">
      <c r="A21" s="450" t="s">
        <v>1583</v>
      </c>
      <c r="B21" s="438"/>
      <c r="C21" s="438"/>
      <c r="D21" s="438"/>
      <c r="E21" s="438"/>
      <c r="F21" s="438"/>
      <c r="G21" s="438"/>
      <c r="H21" s="428"/>
    </row>
    <row r="22" spans="1:8" ht="15.75">
      <c r="A22" s="438"/>
      <c r="B22" s="438"/>
      <c r="C22" s="438"/>
      <c r="D22" s="438"/>
      <c r="E22" s="438"/>
      <c r="F22" s="438"/>
      <c r="G22" s="438"/>
      <c r="H22" s="428"/>
    </row>
    <row r="23" spans="1:8" ht="15.75">
      <c r="A23" s="438"/>
      <c r="B23" s="438"/>
      <c r="C23" s="438"/>
      <c r="D23" s="438"/>
      <c r="E23" s="438"/>
      <c r="F23" s="438"/>
      <c r="G23" s="438"/>
      <c r="H23" s="428"/>
    </row>
    <row r="24" spans="1:8" ht="15.75">
      <c r="A24" s="444" t="s">
        <v>1584</v>
      </c>
      <c r="B24" s="438"/>
      <c r="C24" s="438"/>
      <c r="D24" s="438"/>
      <c r="E24" s="438"/>
      <c r="F24" s="438"/>
      <c r="G24" s="438"/>
      <c r="H24" s="428"/>
    </row>
    <row r="25" spans="1:8" ht="15.75">
      <c r="A25" s="455" t="s">
        <v>1585</v>
      </c>
      <c r="B25" s="440">
        <v>1743</v>
      </c>
      <c r="C25" s="444" t="s">
        <v>1586</v>
      </c>
      <c r="D25" s="438"/>
      <c r="E25" s="438"/>
      <c r="F25" s="438"/>
      <c r="G25" s="438"/>
      <c r="H25" s="428"/>
    </row>
    <row r="26" spans="1:8" ht="15.75">
      <c r="A26" s="456" t="s">
        <v>1587</v>
      </c>
      <c r="B26" s="447">
        <v>0</v>
      </c>
      <c r="C26" s="457" t="s">
        <v>1588</v>
      </c>
      <c r="D26" s="438"/>
      <c r="E26" s="438"/>
      <c r="F26" s="438"/>
      <c r="G26" s="438"/>
      <c r="H26" s="428"/>
    </row>
    <row r="27" spans="1:8" ht="15.75">
      <c r="A27" s="452"/>
      <c r="B27" s="458">
        <f>SUM(B25:B26)</f>
        <v>1743</v>
      </c>
      <c r="C27" s="438"/>
      <c r="D27" s="438"/>
      <c r="E27" s="438"/>
      <c r="F27" s="438"/>
      <c r="G27" s="438"/>
      <c r="H27" s="428"/>
    </row>
    <row r="28" spans="1:8" ht="16.5" thickBot="1">
      <c r="A28" s="452"/>
      <c r="B28" s="459"/>
      <c r="C28" s="438"/>
      <c r="D28" s="438"/>
      <c r="E28" s="438"/>
      <c r="F28" s="438"/>
      <c r="G28" s="438"/>
      <c r="H28" s="428"/>
    </row>
    <row r="29" spans="1:8" ht="16.5" thickTop="1">
      <c r="A29" s="454" t="s">
        <v>1589</v>
      </c>
      <c r="B29" s="449">
        <f>SUM(B5,B13,B17,B27)</f>
        <v>1743</v>
      </c>
      <c r="C29" s="438"/>
      <c r="D29" s="438"/>
      <c r="E29" s="438"/>
      <c r="F29" s="438"/>
      <c r="G29" s="438"/>
      <c r="H29" s="428"/>
    </row>
    <row r="30" spans="1:8" ht="15.75">
      <c r="A30" s="438"/>
      <c r="B30" s="438"/>
      <c r="C30" s="438"/>
      <c r="D30" s="438"/>
      <c r="E30" s="438"/>
      <c r="F30" s="438"/>
      <c r="G30" s="438"/>
      <c r="H30" s="428"/>
    </row>
    <row r="31" spans="1:8" ht="15.75">
      <c r="A31" s="460" t="s">
        <v>1590</v>
      </c>
      <c r="B31" s="438"/>
      <c r="C31" s="460"/>
      <c r="D31" s="460"/>
      <c r="E31" s="438"/>
      <c r="F31" s="438"/>
      <c r="G31" s="438"/>
      <c r="H31" s="428"/>
    </row>
    <row r="32" spans="1:8" ht="15.75">
      <c r="A32" s="428"/>
      <c r="B32" s="428"/>
      <c r="C32" s="428"/>
      <c r="D32" s="428"/>
      <c r="E32" s="428"/>
      <c r="F32" s="428"/>
      <c r="G32" s="428"/>
      <c r="H32" s="428"/>
    </row>
  </sheetData>
  <pageMargins left="0.7" right="0.7" top="0.75" bottom="0.75" header="0.3" footer="0.3"/>
  <pageSetup scale="74" orientation="portrait" horizontalDpi="4294967295" verticalDpi="4294967295" r:id="rId1"/>
  <headerFooter>
    <oddHeader>&amp;R&amp;A</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7"/>
  <sheetViews>
    <sheetView view="pageLayout" zoomScaleNormal="100" workbookViewId="0">
      <selection activeCell="A4" sqref="A4"/>
    </sheetView>
  </sheetViews>
  <sheetFormatPr defaultRowHeight="15"/>
  <cols>
    <col min="5" max="5" width="12.6640625" customWidth="1"/>
    <col min="6" max="6" width="2.21875" customWidth="1"/>
    <col min="7" max="7" width="11" customWidth="1"/>
    <col min="8" max="8" width="21.21875" customWidth="1"/>
  </cols>
  <sheetData>
    <row r="1" spans="1:8" ht="20.25">
      <c r="A1" s="435" t="s">
        <v>300</v>
      </c>
      <c r="B1" s="428"/>
      <c r="C1" s="435"/>
      <c r="D1" s="435"/>
      <c r="E1" s="435"/>
      <c r="F1" s="428"/>
      <c r="G1" s="428"/>
      <c r="H1" s="428"/>
    </row>
    <row r="2" spans="1:8" ht="20.25">
      <c r="A2" s="399" t="s">
        <v>3479</v>
      </c>
      <c r="B2" s="435"/>
      <c r="C2" s="435"/>
      <c r="D2" s="435"/>
      <c r="E2" s="435"/>
      <c r="F2" s="428"/>
      <c r="G2" s="428"/>
      <c r="H2" s="428"/>
    </row>
    <row r="3" spans="1:8" ht="20.25">
      <c r="A3" s="399" t="s">
        <v>3480</v>
      </c>
      <c r="B3" s="435"/>
      <c r="C3" s="435"/>
      <c r="D3" s="435"/>
      <c r="E3" s="435"/>
      <c r="F3" s="428"/>
      <c r="G3" s="428"/>
      <c r="H3" s="428"/>
    </row>
    <row r="4" spans="1:8" ht="15.75">
      <c r="A4" s="428"/>
      <c r="B4" s="428"/>
      <c r="C4" s="428"/>
      <c r="D4" s="428"/>
      <c r="E4" s="428"/>
      <c r="F4" s="428"/>
      <c r="G4" s="428"/>
      <c r="H4" s="428"/>
    </row>
    <row r="5" spans="1:8" ht="15.75">
      <c r="A5" s="461" t="s">
        <v>1592</v>
      </c>
      <c r="B5" s="428"/>
      <c r="C5" s="428"/>
      <c r="D5" s="428"/>
      <c r="E5" s="462">
        <v>435591</v>
      </c>
      <c r="F5" s="428"/>
      <c r="G5" s="428" t="s">
        <v>1593</v>
      </c>
      <c r="H5" s="428"/>
    </row>
    <row r="6" spans="1:8" ht="15.75">
      <c r="A6" s="428" t="s">
        <v>1594</v>
      </c>
      <c r="B6" s="428"/>
      <c r="C6" s="428"/>
      <c r="D6" s="428"/>
      <c r="E6" s="463">
        <v>0</v>
      </c>
      <c r="F6" s="428"/>
      <c r="G6" s="428" t="s">
        <v>1595</v>
      </c>
      <c r="H6" s="428"/>
    </row>
    <row r="7" spans="1:8" ht="15.75">
      <c r="A7" s="428" t="s">
        <v>1596</v>
      </c>
      <c r="B7" s="428"/>
      <c r="C7" s="428"/>
      <c r="D7" s="428"/>
      <c r="E7" s="463">
        <v>674630</v>
      </c>
      <c r="F7" s="428"/>
      <c r="G7" s="428" t="s">
        <v>1597</v>
      </c>
      <c r="H7" s="428"/>
    </row>
    <row r="8" spans="1:8" ht="15.75">
      <c r="A8" s="461" t="s">
        <v>1598</v>
      </c>
      <c r="B8" s="428"/>
      <c r="C8" s="428"/>
      <c r="D8" s="428"/>
      <c r="E8" s="463">
        <v>0</v>
      </c>
      <c r="F8" s="428"/>
      <c r="G8" s="428" t="s">
        <v>1599</v>
      </c>
      <c r="H8" s="428"/>
    </row>
    <row r="9" spans="1:8" ht="15.75">
      <c r="A9" s="428" t="s">
        <v>1600</v>
      </c>
      <c r="B9" s="428"/>
      <c r="C9" s="428"/>
      <c r="D9" s="428"/>
      <c r="E9" s="464">
        <v>0</v>
      </c>
      <c r="F9" s="428"/>
      <c r="G9" s="428" t="s">
        <v>1601</v>
      </c>
      <c r="H9" s="428"/>
    </row>
    <row r="10" spans="1:8" ht="15.75">
      <c r="A10" s="465" t="s">
        <v>1602</v>
      </c>
      <c r="B10" s="428"/>
      <c r="C10" s="428"/>
      <c r="D10" s="428"/>
      <c r="E10" s="464">
        <v>0</v>
      </c>
      <c r="F10" s="428"/>
      <c r="G10" s="461" t="s">
        <v>1603</v>
      </c>
      <c r="H10" s="428"/>
    </row>
    <row r="11" spans="1:8" ht="15.75">
      <c r="A11" s="466" t="s">
        <v>1604</v>
      </c>
      <c r="B11" s="466"/>
      <c r="C11" s="466"/>
      <c r="D11" s="466"/>
      <c r="E11" s="467">
        <v>1521</v>
      </c>
      <c r="F11" s="466"/>
      <c r="G11" s="466" t="s">
        <v>1605</v>
      </c>
      <c r="H11" s="466"/>
    </row>
    <row r="12" spans="1:8" ht="15.75">
      <c r="A12" s="428"/>
      <c r="B12" s="428"/>
      <c r="C12" s="428"/>
      <c r="D12" s="428"/>
      <c r="E12" s="468">
        <f>SUM(E5:E11)</f>
        <v>1111742</v>
      </c>
      <c r="F12" s="437"/>
      <c r="G12" s="469" t="s">
        <v>1606</v>
      </c>
      <c r="H12" s="437"/>
    </row>
    <row r="13" spans="1:8" ht="16.5" thickBot="1">
      <c r="A13" s="470" t="s">
        <v>1607</v>
      </c>
      <c r="B13" s="471"/>
      <c r="C13" s="471"/>
      <c r="D13" s="471"/>
      <c r="E13" s="472">
        <v>181447</v>
      </c>
      <c r="F13" s="466"/>
      <c r="G13" s="703" t="s">
        <v>1608</v>
      </c>
      <c r="H13" s="703"/>
    </row>
    <row r="14" spans="1:8" ht="16.5" thickTop="1">
      <c r="A14" s="469" t="s">
        <v>8</v>
      </c>
      <c r="B14" s="428"/>
      <c r="C14" s="428"/>
      <c r="D14" s="428"/>
      <c r="E14" s="473">
        <f>E13+E12</f>
        <v>1293189</v>
      </c>
      <c r="F14" s="428"/>
      <c r="G14" s="428"/>
      <c r="H14" s="428"/>
    </row>
    <row r="15" spans="1:8" ht="15.75">
      <c r="A15" s="428"/>
      <c r="B15" s="428"/>
      <c r="C15" s="428"/>
      <c r="D15" s="428"/>
      <c r="E15" s="428"/>
      <c r="F15" s="428"/>
      <c r="G15" s="428"/>
      <c r="H15" s="428"/>
    </row>
    <row r="16" spans="1:8" ht="15.75">
      <c r="A16" s="428"/>
      <c r="B16" s="428"/>
      <c r="C16" s="428"/>
      <c r="D16" s="428"/>
      <c r="E16" s="428"/>
      <c r="F16" s="428"/>
      <c r="G16" s="428"/>
      <c r="H16" s="428"/>
    </row>
    <row r="17" spans="1:8" ht="20.25">
      <c r="A17" s="474" t="s">
        <v>1609</v>
      </c>
      <c r="B17" s="428"/>
      <c r="C17" s="475"/>
      <c r="D17" s="428"/>
      <c r="E17" s="428"/>
      <c r="F17" s="428"/>
      <c r="G17" s="428"/>
      <c r="H17" s="428"/>
    </row>
  </sheetData>
  <mergeCells count="1">
    <mergeCell ref="G13:H13"/>
  </mergeCells>
  <pageMargins left="0.7" right="0.7" top="0.75" bottom="0.75" header="0.3" footer="0.3"/>
  <pageSetup scale="91" orientation="portrait" horizontalDpi="4294967295" verticalDpi="4294967295" r:id="rId1"/>
  <headerFooter>
    <oddHeader>&amp;R&amp;A</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9"/>
  <sheetViews>
    <sheetView view="pageLayout" zoomScaleNormal="100" workbookViewId="0">
      <selection activeCell="A2" sqref="A2"/>
    </sheetView>
  </sheetViews>
  <sheetFormatPr defaultRowHeight="15"/>
  <cols>
    <col min="1" max="1" width="14" customWidth="1"/>
    <col min="2" max="2" width="13.77734375" customWidth="1"/>
    <col min="3" max="3" width="9" bestFit="1" customWidth="1"/>
    <col min="4" max="4" width="30" customWidth="1"/>
    <col min="5" max="5" width="43.5546875" customWidth="1"/>
    <col min="6" max="6" width="19.21875" customWidth="1"/>
  </cols>
  <sheetData>
    <row r="1" spans="1:6" ht="20.25">
      <c r="A1" s="435" t="s">
        <v>300</v>
      </c>
      <c r="B1" s="435"/>
      <c r="C1" s="435"/>
      <c r="D1" s="435"/>
      <c r="E1" s="435"/>
      <c r="F1" s="428"/>
    </row>
    <row r="2" spans="1:6" ht="20.25">
      <c r="A2" s="399" t="s">
        <v>3478</v>
      </c>
      <c r="B2" s="435"/>
      <c r="C2" s="435"/>
      <c r="D2" s="435"/>
      <c r="E2" s="435"/>
      <c r="F2" s="428"/>
    </row>
    <row r="3" spans="1:6" ht="15.75">
      <c r="A3" s="428"/>
      <c r="B3" s="428"/>
      <c r="C3" s="428"/>
      <c r="D3" s="428"/>
      <c r="E3" s="428"/>
      <c r="F3" s="428"/>
    </row>
    <row r="4" spans="1:6" ht="15.75">
      <c r="A4" s="428"/>
      <c r="B4" s="428"/>
      <c r="C4" s="428"/>
      <c r="D4" s="428"/>
      <c r="E4" s="428"/>
      <c r="F4" s="428"/>
    </row>
    <row r="5" spans="1:6" ht="15.75">
      <c r="A5" s="465" t="s">
        <v>1610</v>
      </c>
      <c r="B5" s="476">
        <f>1838435+45192+312831</f>
        <v>2196458</v>
      </c>
      <c r="C5" s="465"/>
      <c r="D5" s="465" t="s">
        <v>1611</v>
      </c>
      <c r="E5" s="477" t="s">
        <v>1612</v>
      </c>
      <c r="F5" s="428"/>
    </row>
    <row r="6" spans="1:6" ht="15.75">
      <c r="A6" s="465" t="s">
        <v>1613</v>
      </c>
      <c r="B6" s="478">
        <f>1264906+642582+81387+201603-B7</f>
        <v>1636435</v>
      </c>
      <c r="C6" s="465"/>
      <c r="D6" s="465" t="s">
        <v>1614</v>
      </c>
      <c r="E6" s="704" t="s">
        <v>1615</v>
      </c>
      <c r="F6" s="428"/>
    </row>
    <row r="7" spans="1:6" ht="15.75">
      <c r="A7" s="465" t="s">
        <v>1616</v>
      </c>
      <c r="B7" s="478">
        <v>554043</v>
      </c>
      <c r="C7" s="479"/>
      <c r="D7" s="465" t="s">
        <v>1617</v>
      </c>
      <c r="E7" s="704"/>
      <c r="F7" s="428"/>
    </row>
    <row r="8" spans="1:6" ht="18">
      <c r="A8" s="465" t="s">
        <v>1618</v>
      </c>
      <c r="B8" s="480">
        <v>0</v>
      </c>
      <c r="C8" s="465"/>
      <c r="D8" s="465" t="s">
        <v>1619</v>
      </c>
      <c r="E8" s="481" t="s">
        <v>1620</v>
      </c>
      <c r="F8" s="465"/>
    </row>
    <row r="9" spans="1:6" ht="15.75">
      <c r="A9" s="465"/>
      <c r="B9" s="482">
        <f>SUM(B5:B8)</f>
        <v>4386936</v>
      </c>
      <c r="C9" s="483"/>
      <c r="D9" s="461" t="s">
        <v>1621</v>
      </c>
      <c r="E9" s="465"/>
      <c r="F9" s="465"/>
    </row>
    <row r="10" spans="1:6" ht="18">
      <c r="A10" s="484" t="s">
        <v>1622</v>
      </c>
      <c r="B10" s="485">
        <v>2679215</v>
      </c>
      <c r="C10" s="465"/>
      <c r="D10" s="486" t="s">
        <v>3477</v>
      </c>
      <c r="E10" s="465"/>
      <c r="F10" s="465"/>
    </row>
    <row r="11" spans="1:6" ht="15.75">
      <c r="A11" s="466" t="s">
        <v>1623</v>
      </c>
      <c r="B11" s="487">
        <f>+B10+B9</f>
        <v>7066151</v>
      </c>
      <c r="C11" s="465"/>
      <c r="D11" s="465"/>
      <c r="E11" s="465"/>
      <c r="F11" s="465"/>
    </row>
    <row r="12" spans="1:6" ht="15.75">
      <c r="A12" s="465"/>
      <c r="B12" s="465"/>
      <c r="C12" s="465"/>
      <c r="D12" s="465"/>
      <c r="E12" s="465"/>
      <c r="F12" s="465"/>
    </row>
    <row r="13" spans="1:6" ht="15.75">
      <c r="A13" s="465" t="s">
        <v>1624</v>
      </c>
      <c r="B13" s="465"/>
      <c r="C13" s="465"/>
      <c r="D13" s="465"/>
      <c r="E13" s="465"/>
      <c r="F13" s="465"/>
    </row>
    <row r="14" spans="1:6" ht="15.75">
      <c r="A14" s="461" t="s">
        <v>1625</v>
      </c>
      <c r="B14" s="465"/>
      <c r="C14" s="465"/>
      <c r="D14" s="465"/>
      <c r="E14" s="465"/>
      <c r="F14" s="465"/>
    </row>
    <row r="15" spans="1:6" ht="15.75">
      <c r="A15" s="465" t="s">
        <v>1626</v>
      </c>
      <c r="B15" s="465"/>
      <c r="C15" s="465"/>
      <c r="D15" s="465"/>
      <c r="E15" s="465"/>
      <c r="F15" s="465"/>
    </row>
    <row r="16" spans="1:6" ht="15.75">
      <c r="A16" s="488" t="s">
        <v>1627</v>
      </c>
      <c r="B16" s="465"/>
      <c r="C16" s="465"/>
      <c r="D16" s="465"/>
      <c r="E16" s="465"/>
      <c r="F16" s="465"/>
    </row>
    <row r="17" spans="1:6" ht="15.75">
      <c r="A17" s="452"/>
      <c r="B17" s="465"/>
      <c r="C17" s="465"/>
      <c r="D17" s="465"/>
      <c r="E17" s="465"/>
      <c r="F17" s="465"/>
    </row>
    <row r="18" spans="1:6" ht="15.75">
      <c r="A18" s="461" t="s">
        <v>1628</v>
      </c>
      <c r="B18" s="465"/>
      <c r="C18" s="465"/>
      <c r="D18" s="465"/>
      <c r="E18" s="465"/>
      <c r="F18" s="465"/>
    </row>
    <row r="19" spans="1:6" ht="15.75">
      <c r="A19" s="489"/>
      <c r="B19" s="465"/>
      <c r="C19" s="465"/>
      <c r="D19" s="465"/>
      <c r="E19" s="465"/>
      <c r="F19" s="465"/>
    </row>
  </sheetData>
  <mergeCells count="1">
    <mergeCell ref="E6:E7"/>
  </mergeCells>
  <pageMargins left="0.7" right="0.7" top="0.75" bottom="0.75" header="0.3" footer="0.3"/>
  <pageSetup scale="68" orientation="portrait" horizontalDpi="4294967295" verticalDpi="4294967295" r:id="rId1"/>
  <headerFooter>
    <oddHeader>&amp;R&amp;A</oddHeader>
    <oddFooter>&amp;C&amp;P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2017 Actual Attach O</vt:lpstr>
      <vt:lpstr>2017 TU</vt:lpstr>
      <vt:lpstr>Wkpaper - Interest Rates</vt:lpstr>
      <vt:lpstr>Wkpaper - 13 mo. Avg Balances</vt:lpstr>
      <vt:lpstr>Wkpaper - Acct 565</vt:lpstr>
      <vt:lpstr>Wkpaper - FERC Fees</vt:lpstr>
      <vt:lpstr>Wkpaper - Pg 3, Ln 5</vt:lpstr>
      <vt:lpstr>Wkpaper - Taxes</vt:lpstr>
      <vt:lpstr>Wkpaper - Wages &amp; Salaries</vt:lpstr>
      <vt:lpstr>Wkpaper - Acct 456</vt:lpstr>
      <vt:lpstr>Wkpaper - Acct 454</vt:lpstr>
      <vt:lpstr>Existing 69-kV Facilities</vt:lpstr>
      <vt:lpstr>138-kV Facilities</vt:lpstr>
      <vt:lpstr>New Facilities</vt:lpstr>
      <vt:lpstr>Wkpaper - Net Act Rev Recd</vt:lpstr>
      <vt:lpstr>Wkpaper - 69-kV ATRR Cap</vt:lpstr>
      <vt:lpstr>'2017 Actual Attach O'!Print_Area</vt:lpstr>
      <vt:lpstr>'Wkpaper - 13 mo. Avg Balances'!Print_Area</vt:lpstr>
      <vt:lpstr>'Wkpaper - Interest Rates'!Print_Area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Coultas</dc:creator>
  <cp:lastModifiedBy>Riney, Crystal</cp:lastModifiedBy>
  <cp:lastPrinted>2018-05-29T17:42:04Z</cp:lastPrinted>
  <dcterms:created xsi:type="dcterms:W3CDTF">2008-03-20T17:17:48Z</dcterms:created>
  <dcterms:modified xsi:type="dcterms:W3CDTF">2018-05-29T17:42:58Z</dcterms:modified>
</cp:coreProperties>
</file>