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6" yWindow="192" windowWidth="16680" windowHeight="9240"/>
  </bookViews>
  <sheets>
    <sheet name="Summary Page" sheetId="18" r:id="rId1"/>
    <sheet name="IR Line" sheetId="26" r:id="rId2"/>
    <sheet name="CE Line" sheetId="25" r:id="rId3"/>
    <sheet name="RR Line" sheetId="24" r:id="rId4"/>
    <sheet name="PM Line" sheetId="22" r:id="rId5"/>
    <sheet name="PN Line" sheetId="21" r:id="rId6"/>
    <sheet name="ER Line" sheetId="20" r:id="rId7"/>
    <sheet name="TL Line" sheetId="19" r:id="rId8"/>
    <sheet name="CY Line" sheetId="4" r:id="rId9"/>
  </sheets>
  <calcPr calcId="145621"/>
</workbook>
</file>

<file path=xl/calcChain.xml><?xml version="1.0" encoding="utf-8"?>
<calcChain xmlns="http://schemas.openxmlformats.org/spreadsheetml/2006/main">
  <c r="P62" i="18" l="1"/>
  <c r="P19" i="18"/>
  <c r="P20" i="18" s="1"/>
  <c r="P21" i="18" s="1"/>
  <c r="P22" i="18" s="1"/>
  <c r="P23" i="18" s="1"/>
  <c r="P24" i="18" s="1"/>
  <c r="P25" i="18" s="1"/>
  <c r="P26" i="18" s="1"/>
  <c r="P27" i="18" s="1"/>
  <c r="P28" i="18" s="1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P40" i="18" s="1"/>
  <c r="P41" i="18" s="1"/>
  <c r="P42" i="18" s="1"/>
  <c r="P43" i="18" s="1"/>
  <c r="P44" i="18" s="1"/>
  <c r="P45" i="18" s="1"/>
  <c r="P46" i="18" s="1"/>
  <c r="P47" i="18" s="1"/>
  <c r="P48" i="18" s="1"/>
  <c r="P49" i="18" s="1"/>
  <c r="P50" i="18" s="1"/>
  <c r="P51" i="18" s="1"/>
  <c r="P52" i="18" s="1"/>
  <c r="P53" i="18" s="1"/>
  <c r="P54" i="18" s="1"/>
  <c r="P55" i="18" s="1"/>
  <c r="P56" i="18" s="1"/>
  <c r="P57" i="18" s="1"/>
  <c r="P58" i="18" s="1"/>
  <c r="P59" i="18" s="1"/>
  <c r="P60" i="18" s="1"/>
  <c r="P61" i="18" s="1"/>
  <c r="P18" i="18"/>
  <c r="G23" i="18"/>
  <c r="O66" i="18" l="1"/>
  <c r="O67" i="18" l="1"/>
  <c r="L11" i="18"/>
  <c r="L13" i="18" s="1"/>
  <c r="E16" i="18"/>
  <c r="O68" i="18" l="1"/>
  <c r="D39" i="18"/>
  <c r="D38" i="18"/>
  <c r="G38" i="18" s="1"/>
  <c r="O69" i="18" l="1"/>
  <c r="C87" i="4"/>
  <c r="L65" i="4"/>
  <c r="C102" i="4" s="1"/>
  <c r="K65" i="4"/>
  <c r="C88" i="4" s="1"/>
  <c r="L58" i="4"/>
  <c r="G97" i="4" s="1"/>
  <c r="K58" i="4"/>
  <c r="C83" i="4" s="1"/>
  <c r="L55" i="4"/>
  <c r="H103" i="4" s="1"/>
  <c r="K55" i="4"/>
  <c r="C89" i="4" s="1"/>
  <c r="L51" i="4"/>
  <c r="C101" i="4" s="1"/>
  <c r="K51" i="4"/>
  <c r="H87" i="4" s="1"/>
  <c r="K24" i="4"/>
  <c r="H86" i="4" s="1"/>
  <c r="L24" i="4"/>
  <c r="L14" i="4"/>
  <c r="C96" i="4" s="1"/>
  <c r="K14" i="4"/>
  <c r="G82" i="4" s="1"/>
  <c r="D78" i="19"/>
  <c r="M64" i="19"/>
  <c r="D88" i="19" s="1"/>
  <c r="L64" i="19"/>
  <c r="D79" i="19" s="1"/>
  <c r="M53" i="19"/>
  <c r="E84" i="19" s="1"/>
  <c r="L53" i="19"/>
  <c r="E75" i="19" s="1"/>
  <c r="M27" i="19"/>
  <c r="D87" i="19" s="1"/>
  <c r="L27" i="19"/>
  <c r="M8" i="19"/>
  <c r="D86" i="19" s="1"/>
  <c r="L8" i="19"/>
  <c r="D77" i="19" s="1"/>
  <c r="U8" i="19"/>
  <c r="L44" i="20"/>
  <c r="K44" i="20"/>
  <c r="M71" i="21"/>
  <c r="L71" i="21"/>
  <c r="M110" i="22"/>
  <c r="L110" i="22"/>
  <c r="C100" i="24"/>
  <c r="L68" i="24"/>
  <c r="C104" i="24" s="1"/>
  <c r="M68" i="24"/>
  <c r="K68" i="24"/>
  <c r="C90" i="24" s="1"/>
  <c r="L48" i="24"/>
  <c r="M48" i="24"/>
  <c r="K48" i="24"/>
  <c r="C86" i="24" s="1"/>
  <c r="L45" i="24"/>
  <c r="C103" i="24" s="1"/>
  <c r="M45" i="24"/>
  <c r="K45" i="24"/>
  <c r="C89" i="24" s="1"/>
  <c r="C70" i="25"/>
  <c r="C57" i="25"/>
  <c r="L39" i="25"/>
  <c r="C72" i="25" s="1"/>
  <c r="K39" i="25"/>
  <c r="C59" i="25" s="1"/>
  <c r="K33" i="25"/>
  <c r="C58" i="25" s="1"/>
  <c r="L33" i="25"/>
  <c r="C71" i="25" s="1"/>
  <c r="M33" i="25"/>
  <c r="M209" i="26"/>
  <c r="C248" i="26" s="1"/>
  <c r="N209" i="26"/>
  <c r="L209" i="26"/>
  <c r="C233" i="26" s="1"/>
  <c r="M18" i="26"/>
  <c r="N18" i="26"/>
  <c r="L18" i="26"/>
  <c r="M15" i="26"/>
  <c r="C246" i="26" s="1"/>
  <c r="N15" i="26"/>
  <c r="L15" i="26"/>
  <c r="C231" i="26" s="1"/>
  <c r="N157" i="26"/>
  <c r="M157" i="26"/>
  <c r="L157" i="26"/>
  <c r="W7" i="26"/>
  <c r="L116" i="26"/>
  <c r="C232" i="26" s="1"/>
  <c r="C238" i="26" s="1"/>
  <c r="M116" i="26"/>
  <c r="C247" i="26" s="1"/>
  <c r="C253" i="26" s="1"/>
  <c r="N116" i="26"/>
  <c r="O70" i="18" l="1"/>
  <c r="C229" i="26"/>
  <c r="G83" i="4"/>
  <c r="G84" i="4" s="1"/>
  <c r="G96" i="4"/>
  <c r="G98" i="4" s="1"/>
  <c r="D89" i="19"/>
  <c r="C86" i="4"/>
  <c r="H88" i="4"/>
  <c r="H102" i="4"/>
  <c r="C97" i="4"/>
  <c r="C82" i="4"/>
  <c r="C103" i="4"/>
  <c r="C90" i="4"/>
  <c r="D87" i="4" s="1"/>
  <c r="D86" i="4"/>
  <c r="C98" i="4"/>
  <c r="C105" i="4" s="1"/>
  <c r="H101" i="4"/>
  <c r="F87" i="19"/>
  <c r="G87" i="19" s="1"/>
  <c r="F88" i="19"/>
  <c r="G88" i="19" s="1"/>
  <c r="F86" i="19"/>
  <c r="G86" i="19" s="1"/>
  <c r="H100" i="4"/>
  <c r="H104" i="4" s="1"/>
  <c r="C100" i="4"/>
  <c r="D89" i="4"/>
  <c r="D88" i="4"/>
  <c r="H89" i="4"/>
  <c r="C244" i="26"/>
  <c r="C73" i="25"/>
  <c r="D72" i="25" s="1"/>
  <c r="E72" i="25" s="1"/>
  <c r="F72" i="25" s="1"/>
  <c r="D90" i="4"/>
  <c r="C84" i="4"/>
  <c r="E89" i="19"/>
  <c r="D80" i="19"/>
  <c r="E78" i="19" s="1"/>
  <c r="F78" i="19" s="1"/>
  <c r="C105" i="24"/>
  <c r="C91" i="24"/>
  <c r="D89" i="24" s="1"/>
  <c r="E89" i="24" s="1"/>
  <c r="C60" i="25"/>
  <c r="D59" i="25" s="1"/>
  <c r="E59" i="25" s="1"/>
  <c r="F59" i="25" s="1"/>
  <c r="C249" i="26"/>
  <c r="C234" i="26"/>
  <c r="D231" i="26" s="1"/>
  <c r="F10" i="18"/>
  <c r="F8" i="18"/>
  <c r="F7" i="18"/>
  <c r="F6" i="18"/>
  <c r="F5" i="18"/>
  <c r="F4" i="18"/>
  <c r="F9" i="18"/>
  <c r="E33" i="18"/>
  <c r="F11" i="18" s="1"/>
  <c r="O11" i="18" s="1"/>
  <c r="F3" i="18"/>
  <c r="O71" i="18" l="1"/>
  <c r="H90" i="4"/>
  <c r="D58" i="25"/>
  <c r="E58" i="25" s="1"/>
  <c r="F58" i="25" s="1"/>
  <c r="E63" i="25" s="1"/>
  <c r="E79" i="19"/>
  <c r="F79" i="19" s="1"/>
  <c r="F89" i="24"/>
  <c r="E86" i="4"/>
  <c r="F86" i="4" s="1"/>
  <c r="G86" i="4"/>
  <c r="F250" i="26"/>
  <c r="D248" i="26"/>
  <c r="E248" i="26" s="1"/>
  <c r="F248" i="26" s="1"/>
  <c r="D246" i="26"/>
  <c r="F89" i="19"/>
  <c r="D247" i="26"/>
  <c r="E247" i="26" s="1"/>
  <c r="G89" i="4"/>
  <c r="E89" i="4"/>
  <c r="D90" i="24"/>
  <c r="E90" i="24" s="1"/>
  <c r="F90" i="24" s="1"/>
  <c r="E77" i="19"/>
  <c r="F77" i="19" s="1"/>
  <c r="G77" i="19" s="1"/>
  <c r="D71" i="25"/>
  <c r="D104" i="24"/>
  <c r="E104" i="24" s="1"/>
  <c r="F104" i="24" s="1"/>
  <c r="D103" i="24"/>
  <c r="E103" i="24" s="1"/>
  <c r="F103" i="24" s="1"/>
  <c r="E88" i="4"/>
  <c r="G88" i="4"/>
  <c r="E60" i="25"/>
  <c r="C91" i="4"/>
  <c r="C92" i="4" s="1"/>
  <c r="E246" i="26"/>
  <c r="F246" i="26" s="1"/>
  <c r="D100" i="4"/>
  <c r="C104" i="4"/>
  <c r="G87" i="4"/>
  <c r="E87" i="4"/>
  <c r="F87" i="4" s="1"/>
  <c r="G89" i="19"/>
  <c r="E105" i="24"/>
  <c r="D233" i="26"/>
  <c r="D232" i="26"/>
  <c r="E233" i="26"/>
  <c r="E232" i="26"/>
  <c r="E231" i="26"/>
  <c r="F231" i="26" s="1"/>
  <c r="F235" i="26"/>
  <c r="F12" i="18"/>
  <c r="J51" i="4"/>
  <c r="Q64" i="4"/>
  <c r="R64" i="4" s="1"/>
  <c r="S64" i="4"/>
  <c r="U64" i="4"/>
  <c r="Q60" i="4"/>
  <c r="R60" i="4" s="1"/>
  <c r="S60" i="4"/>
  <c r="U60" i="4"/>
  <c r="Q61" i="4"/>
  <c r="R61" i="4" s="1"/>
  <c r="T61" i="4" s="1"/>
  <c r="S61" i="4"/>
  <c r="U61" i="4"/>
  <c r="Q62" i="4"/>
  <c r="R62" i="4" s="1"/>
  <c r="S62" i="4"/>
  <c r="U62" i="4"/>
  <c r="Q63" i="4"/>
  <c r="R63" i="4"/>
  <c r="S63" i="4"/>
  <c r="U63" i="4"/>
  <c r="Q57" i="4"/>
  <c r="R57" i="4" s="1"/>
  <c r="S57" i="4"/>
  <c r="U57" i="4"/>
  <c r="Q53" i="4"/>
  <c r="R53" i="4" s="1"/>
  <c r="S53" i="4"/>
  <c r="U53" i="4"/>
  <c r="Q54" i="4"/>
  <c r="R54" i="4" s="1"/>
  <c r="T54" i="4" s="1"/>
  <c r="S54" i="4"/>
  <c r="U54" i="4"/>
  <c r="Q26" i="4"/>
  <c r="R26" i="4" s="1"/>
  <c r="S26" i="4"/>
  <c r="U26" i="4"/>
  <c r="Q27" i="4"/>
  <c r="R27" i="4" s="1"/>
  <c r="S27" i="4"/>
  <c r="U27" i="4"/>
  <c r="Q28" i="4"/>
  <c r="R28" i="4" s="1"/>
  <c r="T28" i="4" s="1"/>
  <c r="S28" i="4"/>
  <c r="U28" i="4"/>
  <c r="Q29" i="4"/>
  <c r="R29" i="4" s="1"/>
  <c r="T29" i="4" s="1"/>
  <c r="S29" i="4"/>
  <c r="U29" i="4"/>
  <c r="Q30" i="4"/>
  <c r="R30" i="4" s="1"/>
  <c r="S30" i="4"/>
  <c r="U30" i="4"/>
  <c r="Q31" i="4"/>
  <c r="R31" i="4"/>
  <c r="S31" i="4"/>
  <c r="U31" i="4"/>
  <c r="Q32" i="4"/>
  <c r="R32" i="4" s="1"/>
  <c r="S32" i="4"/>
  <c r="U32" i="4"/>
  <c r="Q33" i="4"/>
  <c r="R33" i="4" s="1"/>
  <c r="S33" i="4"/>
  <c r="U33" i="4"/>
  <c r="Q34" i="4"/>
  <c r="R34" i="4" s="1"/>
  <c r="T34" i="4" s="1"/>
  <c r="S34" i="4"/>
  <c r="U34" i="4"/>
  <c r="Q35" i="4"/>
  <c r="R35" i="4" s="1"/>
  <c r="T35" i="4" s="1"/>
  <c r="S35" i="4"/>
  <c r="U35" i="4"/>
  <c r="Q36" i="4"/>
  <c r="R36" i="4" s="1"/>
  <c r="S36" i="4"/>
  <c r="U36" i="4"/>
  <c r="Q37" i="4"/>
  <c r="R37" i="4" s="1"/>
  <c r="S37" i="4"/>
  <c r="U37" i="4"/>
  <c r="Q38" i="4"/>
  <c r="R38" i="4" s="1"/>
  <c r="S38" i="4"/>
  <c r="U38" i="4"/>
  <c r="Q39" i="4"/>
  <c r="R39" i="4" s="1"/>
  <c r="S39" i="4"/>
  <c r="U39" i="4"/>
  <c r="Q40" i="4"/>
  <c r="R40" i="4" s="1"/>
  <c r="S40" i="4"/>
  <c r="U40" i="4"/>
  <c r="Q41" i="4"/>
  <c r="R41" i="4" s="1"/>
  <c r="T41" i="4" s="1"/>
  <c r="S41" i="4"/>
  <c r="U41" i="4"/>
  <c r="Q42" i="4"/>
  <c r="R42" i="4" s="1"/>
  <c r="S42" i="4"/>
  <c r="U42" i="4"/>
  <c r="Q43" i="4"/>
  <c r="R43" i="4" s="1"/>
  <c r="S43" i="4"/>
  <c r="U43" i="4"/>
  <c r="Q44" i="4"/>
  <c r="R44" i="4" s="1"/>
  <c r="T44" i="4" s="1"/>
  <c r="S44" i="4"/>
  <c r="U44" i="4"/>
  <c r="Q45" i="4"/>
  <c r="R45" i="4" s="1"/>
  <c r="T45" i="4" s="1"/>
  <c r="S45" i="4"/>
  <c r="U45" i="4"/>
  <c r="Q46" i="4"/>
  <c r="R46" i="4" s="1"/>
  <c r="S46" i="4"/>
  <c r="U46" i="4"/>
  <c r="Q47" i="4"/>
  <c r="R47" i="4" s="1"/>
  <c r="S47" i="4"/>
  <c r="U47" i="4"/>
  <c r="Q48" i="4"/>
  <c r="R48" i="4" s="1"/>
  <c r="S48" i="4"/>
  <c r="U48" i="4"/>
  <c r="Q49" i="4"/>
  <c r="R49" i="4" s="1"/>
  <c r="S49" i="4"/>
  <c r="U49" i="4"/>
  <c r="Q50" i="4"/>
  <c r="R50" i="4" s="1"/>
  <c r="T50" i="4" s="1"/>
  <c r="S50" i="4"/>
  <c r="U50" i="4"/>
  <c r="Q16" i="4"/>
  <c r="R16" i="4" s="1"/>
  <c r="S16" i="4"/>
  <c r="U16" i="4"/>
  <c r="Q17" i="4"/>
  <c r="R17" i="4" s="1"/>
  <c r="T17" i="4" s="1"/>
  <c r="S17" i="4"/>
  <c r="U17" i="4"/>
  <c r="Q18" i="4"/>
  <c r="R18" i="4" s="1"/>
  <c r="S18" i="4"/>
  <c r="U18" i="4"/>
  <c r="Q19" i="4"/>
  <c r="R19" i="4"/>
  <c r="S19" i="4"/>
  <c r="U19" i="4"/>
  <c r="Q20" i="4"/>
  <c r="R20" i="4" s="1"/>
  <c r="S20" i="4"/>
  <c r="U20" i="4"/>
  <c r="Q21" i="4"/>
  <c r="R21" i="4" s="1"/>
  <c r="T21" i="4" s="1"/>
  <c r="S21" i="4"/>
  <c r="U21" i="4"/>
  <c r="Q22" i="4"/>
  <c r="R22" i="4" s="1"/>
  <c r="S22" i="4"/>
  <c r="U22" i="4"/>
  <c r="Q23" i="4"/>
  <c r="R23" i="4" s="1"/>
  <c r="S23" i="4"/>
  <c r="U23" i="4"/>
  <c r="Q7" i="4"/>
  <c r="R7" i="4" s="1"/>
  <c r="S7" i="4"/>
  <c r="U7" i="4"/>
  <c r="Q8" i="4"/>
  <c r="R8" i="4" s="1"/>
  <c r="S8" i="4"/>
  <c r="U8" i="4"/>
  <c r="Q9" i="4"/>
  <c r="R9" i="4" s="1"/>
  <c r="T9" i="4" s="1"/>
  <c r="S9" i="4"/>
  <c r="U9" i="4"/>
  <c r="Q10" i="4"/>
  <c r="R10" i="4" s="1"/>
  <c r="S10" i="4"/>
  <c r="U10" i="4"/>
  <c r="Q11" i="4"/>
  <c r="R11" i="4" s="1"/>
  <c r="S11" i="4"/>
  <c r="U11" i="4"/>
  <c r="Q12" i="4"/>
  <c r="R12" i="4" s="1"/>
  <c r="S12" i="4"/>
  <c r="U12" i="4"/>
  <c r="Q13" i="4"/>
  <c r="R13" i="4" s="1"/>
  <c r="S13" i="4"/>
  <c r="U13" i="4"/>
  <c r="U59" i="4"/>
  <c r="S59" i="4"/>
  <c r="Q59" i="4"/>
  <c r="R59" i="4" s="1"/>
  <c r="U56" i="4"/>
  <c r="S56" i="4"/>
  <c r="Q56" i="4"/>
  <c r="R56" i="4" s="1"/>
  <c r="T56" i="4" s="1"/>
  <c r="U52" i="4"/>
  <c r="S52" i="4"/>
  <c r="Q52" i="4"/>
  <c r="R52" i="4" s="1"/>
  <c r="U25" i="4"/>
  <c r="S25" i="4"/>
  <c r="Q25" i="4"/>
  <c r="R25" i="4" s="1"/>
  <c r="U15" i="4"/>
  <c r="S15" i="4"/>
  <c r="Q15" i="4"/>
  <c r="R15" i="4" s="1"/>
  <c r="U6" i="4"/>
  <c r="S6" i="4"/>
  <c r="Q6" i="4"/>
  <c r="R6" i="4" s="1"/>
  <c r="T6" i="4" s="1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25" i="4"/>
  <c r="R56" i="19"/>
  <c r="S56" i="19" s="1"/>
  <c r="T56" i="19"/>
  <c r="V56" i="19"/>
  <c r="R57" i="19"/>
  <c r="S57" i="19" s="1"/>
  <c r="T57" i="19"/>
  <c r="V57" i="19"/>
  <c r="R58" i="19"/>
  <c r="S58" i="19" s="1"/>
  <c r="T58" i="19"/>
  <c r="V58" i="19"/>
  <c r="R59" i="19"/>
  <c r="S59" i="19" s="1"/>
  <c r="T59" i="19"/>
  <c r="V59" i="19"/>
  <c r="R60" i="19"/>
  <c r="S60" i="19" s="1"/>
  <c r="T60" i="19"/>
  <c r="V60" i="19"/>
  <c r="R61" i="19"/>
  <c r="S61" i="19" s="1"/>
  <c r="T61" i="19"/>
  <c r="V61" i="19"/>
  <c r="R62" i="19"/>
  <c r="S62" i="19" s="1"/>
  <c r="T62" i="19"/>
  <c r="V62" i="19"/>
  <c r="R63" i="19"/>
  <c r="S63" i="19" s="1"/>
  <c r="T63" i="19"/>
  <c r="V63" i="19"/>
  <c r="R30" i="19"/>
  <c r="S30" i="19" s="1"/>
  <c r="T30" i="19"/>
  <c r="V30" i="19"/>
  <c r="R31" i="19"/>
  <c r="S31" i="19" s="1"/>
  <c r="T31" i="19"/>
  <c r="V31" i="19"/>
  <c r="R32" i="19"/>
  <c r="S32" i="19" s="1"/>
  <c r="T32" i="19"/>
  <c r="V32" i="19"/>
  <c r="R33" i="19"/>
  <c r="S33" i="19" s="1"/>
  <c r="T33" i="19"/>
  <c r="V33" i="19"/>
  <c r="R34" i="19"/>
  <c r="S34" i="19" s="1"/>
  <c r="T34" i="19"/>
  <c r="V34" i="19"/>
  <c r="R35" i="19"/>
  <c r="S35" i="19" s="1"/>
  <c r="U35" i="19" s="1"/>
  <c r="T35" i="19"/>
  <c r="V35" i="19"/>
  <c r="R36" i="19"/>
  <c r="S36" i="19" s="1"/>
  <c r="T36" i="19"/>
  <c r="V36" i="19"/>
  <c r="R37" i="19"/>
  <c r="S37" i="19" s="1"/>
  <c r="T37" i="19"/>
  <c r="V37" i="19"/>
  <c r="R38" i="19"/>
  <c r="S38" i="19" s="1"/>
  <c r="T38" i="19"/>
  <c r="V38" i="19"/>
  <c r="R39" i="19"/>
  <c r="S39" i="19" s="1"/>
  <c r="T39" i="19"/>
  <c r="V39" i="19"/>
  <c r="R40" i="19"/>
  <c r="S40" i="19" s="1"/>
  <c r="T40" i="19"/>
  <c r="V40" i="19"/>
  <c r="R41" i="19"/>
  <c r="S41" i="19" s="1"/>
  <c r="U41" i="19" s="1"/>
  <c r="T41" i="19"/>
  <c r="V41" i="19"/>
  <c r="R42" i="19"/>
  <c r="S42" i="19" s="1"/>
  <c r="T42" i="19"/>
  <c r="V42" i="19"/>
  <c r="R43" i="19"/>
  <c r="S43" i="19" s="1"/>
  <c r="T43" i="19"/>
  <c r="V43" i="19"/>
  <c r="R44" i="19"/>
  <c r="S44" i="19" s="1"/>
  <c r="T44" i="19"/>
  <c r="V44" i="19"/>
  <c r="R45" i="19"/>
  <c r="S45" i="19" s="1"/>
  <c r="T45" i="19"/>
  <c r="V45" i="19"/>
  <c r="R46" i="19"/>
  <c r="S46" i="19" s="1"/>
  <c r="T46" i="19"/>
  <c r="V46" i="19"/>
  <c r="R47" i="19"/>
  <c r="S47" i="19" s="1"/>
  <c r="T47" i="19"/>
  <c r="V47" i="19"/>
  <c r="R48" i="19"/>
  <c r="S48" i="19" s="1"/>
  <c r="T48" i="19"/>
  <c r="V48" i="19"/>
  <c r="R49" i="19"/>
  <c r="S49" i="19" s="1"/>
  <c r="T49" i="19"/>
  <c r="V49" i="19"/>
  <c r="R50" i="19"/>
  <c r="S50" i="19" s="1"/>
  <c r="T50" i="19"/>
  <c r="V50" i="19"/>
  <c r="R51" i="19"/>
  <c r="S51" i="19" s="1"/>
  <c r="U51" i="19" s="1"/>
  <c r="T51" i="19"/>
  <c r="V51" i="19"/>
  <c r="R52" i="19"/>
  <c r="S52" i="19" s="1"/>
  <c r="T52" i="19"/>
  <c r="V52" i="19"/>
  <c r="R11" i="19"/>
  <c r="S11" i="19" s="1"/>
  <c r="T11" i="19"/>
  <c r="V11" i="19"/>
  <c r="R12" i="19"/>
  <c r="S12" i="19" s="1"/>
  <c r="T12" i="19"/>
  <c r="V12" i="19"/>
  <c r="R13" i="19"/>
  <c r="S13" i="19" s="1"/>
  <c r="T13" i="19"/>
  <c r="V13" i="19"/>
  <c r="R14" i="19"/>
  <c r="S14" i="19" s="1"/>
  <c r="T14" i="19"/>
  <c r="V14" i="19"/>
  <c r="R15" i="19"/>
  <c r="S15" i="19" s="1"/>
  <c r="T15" i="19"/>
  <c r="V15" i="19"/>
  <c r="R16" i="19"/>
  <c r="S16" i="19" s="1"/>
  <c r="T16" i="19"/>
  <c r="V16" i="19"/>
  <c r="R17" i="19"/>
  <c r="S17" i="19" s="1"/>
  <c r="T17" i="19"/>
  <c r="V17" i="19"/>
  <c r="R18" i="19"/>
  <c r="S18" i="19" s="1"/>
  <c r="T18" i="19"/>
  <c r="V18" i="19"/>
  <c r="R19" i="19"/>
  <c r="S19" i="19" s="1"/>
  <c r="T19" i="19"/>
  <c r="V19" i="19"/>
  <c r="R20" i="19"/>
  <c r="S20" i="19"/>
  <c r="T20" i="19"/>
  <c r="V20" i="19"/>
  <c r="R21" i="19"/>
  <c r="S21" i="19" s="1"/>
  <c r="T21" i="19"/>
  <c r="V21" i="19"/>
  <c r="R22" i="19"/>
  <c r="S22" i="19" s="1"/>
  <c r="T22" i="19"/>
  <c r="V22" i="19"/>
  <c r="R23" i="19"/>
  <c r="S23" i="19" s="1"/>
  <c r="U23" i="19" s="1"/>
  <c r="T23" i="19"/>
  <c r="V23" i="19"/>
  <c r="R24" i="19"/>
  <c r="S24" i="19" s="1"/>
  <c r="U24" i="19" s="1"/>
  <c r="T24" i="19"/>
  <c r="V24" i="19"/>
  <c r="R25" i="19"/>
  <c r="S25" i="19" s="1"/>
  <c r="T25" i="19"/>
  <c r="V25" i="19"/>
  <c r="R26" i="19"/>
  <c r="S26" i="19" s="1"/>
  <c r="T26" i="19"/>
  <c r="V26" i="19"/>
  <c r="R6" i="19"/>
  <c r="S6" i="19" s="1"/>
  <c r="T6" i="19"/>
  <c r="V6" i="19"/>
  <c r="R7" i="19"/>
  <c r="S7" i="19" s="1"/>
  <c r="T7" i="19"/>
  <c r="V7" i="19"/>
  <c r="V55" i="19"/>
  <c r="T55" i="19"/>
  <c r="R55" i="19"/>
  <c r="S55" i="19" s="1"/>
  <c r="V29" i="19"/>
  <c r="T29" i="19"/>
  <c r="R29" i="19"/>
  <c r="S29" i="19" s="1"/>
  <c r="V10" i="19"/>
  <c r="T10" i="19"/>
  <c r="R10" i="19"/>
  <c r="S10" i="19" s="1"/>
  <c r="V5" i="19"/>
  <c r="T5" i="19"/>
  <c r="R5" i="19"/>
  <c r="S5" i="19" s="1"/>
  <c r="U5" i="19" s="1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10" i="19"/>
  <c r="Q7" i="20"/>
  <c r="R7" i="20" s="1"/>
  <c r="S7" i="20"/>
  <c r="U7" i="20"/>
  <c r="Q8" i="20"/>
  <c r="R8" i="20" s="1"/>
  <c r="T8" i="20" s="1"/>
  <c r="S8" i="20"/>
  <c r="U8" i="20"/>
  <c r="Q9" i="20"/>
  <c r="R9" i="20" s="1"/>
  <c r="T9" i="20" s="1"/>
  <c r="S9" i="20"/>
  <c r="U9" i="20"/>
  <c r="Q10" i="20"/>
  <c r="R10" i="20" s="1"/>
  <c r="S10" i="20"/>
  <c r="U10" i="20"/>
  <c r="Q11" i="20"/>
  <c r="R11" i="20" s="1"/>
  <c r="S11" i="20"/>
  <c r="U11" i="20"/>
  <c r="Q12" i="20"/>
  <c r="R12" i="20" s="1"/>
  <c r="T12" i="20" s="1"/>
  <c r="S12" i="20"/>
  <c r="U12" i="20"/>
  <c r="Q13" i="20"/>
  <c r="R13" i="20" s="1"/>
  <c r="S13" i="20"/>
  <c r="U13" i="20"/>
  <c r="Q14" i="20"/>
  <c r="R14" i="20" s="1"/>
  <c r="S14" i="20"/>
  <c r="U14" i="20"/>
  <c r="Q15" i="20"/>
  <c r="R15" i="20" s="1"/>
  <c r="S15" i="20"/>
  <c r="U15" i="20"/>
  <c r="Q16" i="20"/>
  <c r="R16" i="20" s="1"/>
  <c r="S16" i="20"/>
  <c r="U16" i="20"/>
  <c r="Q17" i="20"/>
  <c r="R17" i="20" s="1"/>
  <c r="S17" i="20"/>
  <c r="U17" i="20"/>
  <c r="Q18" i="20"/>
  <c r="R18" i="20" s="1"/>
  <c r="T18" i="20" s="1"/>
  <c r="S18" i="20"/>
  <c r="U18" i="20"/>
  <c r="Q19" i="20"/>
  <c r="R19" i="20" s="1"/>
  <c r="T19" i="20" s="1"/>
  <c r="S19" i="20"/>
  <c r="U19" i="20"/>
  <c r="Q20" i="20"/>
  <c r="R20" i="20"/>
  <c r="T20" i="20" s="1"/>
  <c r="S20" i="20"/>
  <c r="U20" i="20"/>
  <c r="Q21" i="20"/>
  <c r="R21" i="20" s="1"/>
  <c r="S21" i="20"/>
  <c r="U21" i="20"/>
  <c r="Q22" i="20"/>
  <c r="R22" i="20" s="1"/>
  <c r="S22" i="20"/>
  <c r="U22" i="20"/>
  <c r="Q23" i="20"/>
  <c r="R23" i="20" s="1"/>
  <c r="S23" i="20"/>
  <c r="U23" i="20"/>
  <c r="Q24" i="20"/>
  <c r="R24" i="20" s="1"/>
  <c r="T24" i="20" s="1"/>
  <c r="S24" i="20"/>
  <c r="U24" i="20"/>
  <c r="Q25" i="20"/>
  <c r="R25" i="20" s="1"/>
  <c r="T25" i="20" s="1"/>
  <c r="S25" i="20"/>
  <c r="U25" i="20"/>
  <c r="Q26" i="20"/>
  <c r="R26" i="20" s="1"/>
  <c r="S26" i="20"/>
  <c r="U26" i="20"/>
  <c r="Q27" i="20"/>
  <c r="R27" i="20" s="1"/>
  <c r="S27" i="20"/>
  <c r="U27" i="20"/>
  <c r="Q28" i="20"/>
  <c r="R28" i="20" s="1"/>
  <c r="T28" i="20" s="1"/>
  <c r="S28" i="20"/>
  <c r="U28" i="20"/>
  <c r="Q29" i="20"/>
  <c r="R29" i="20" s="1"/>
  <c r="S29" i="20"/>
  <c r="U29" i="20"/>
  <c r="Q30" i="20"/>
  <c r="R30" i="20" s="1"/>
  <c r="S30" i="20"/>
  <c r="U30" i="20"/>
  <c r="Q31" i="20"/>
  <c r="R31" i="20" s="1"/>
  <c r="S31" i="20"/>
  <c r="U31" i="20"/>
  <c r="Q32" i="20"/>
  <c r="R32" i="20" s="1"/>
  <c r="S32" i="20"/>
  <c r="U32" i="20"/>
  <c r="Q33" i="20"/>
  <c r="R33" i="20" s="1"/>
  <c r="S33" i="20"/>
  <c r="U33" i="20"/>
  <c r="Q34" i="20"/>
  <c r="R34" i="20" s="1"/>
  <c r="T34" i="20" s="1"/>
  <c r="S34" i="20"/>
  <c r="U34" i="20"/>
  <c r="Q35" i="20"/>
  <c r="R35" i="20" s="1"/>
  <c r="T35" i="20" s="1"/>
  <c r="S35" i="20"/>
  <c r="U35" i="20"/>
  <c r="Q36" i="20"/>
  <c r="R36" i="20"/>
  <c r="T36" i="20" s="1"/>
  <c r="S36" i="20"/>
  <c r="U36" i="20"/>
  <c r="Q37" i="20"/>
  <c r="R37" i="20" s="1"/>
  <c r="S37" i="20"/>
  <c r="U37" i="20"/>
  <c r="Q38" i="20"/>
  <c r="R38" i="20"/>
  <c r="S38" i="20"/>
  <c r="U38" i="20"/>
  <c r="Q39" i="20"/>
  <c r="R39" i="20" s="1"/>
  <c r="S39" i="20"/>
  <c r="U39" i="20"/>
  <c r="Q40" i="20"/>
  <c r="R40" i="20" s="1"/>
  <c r="T40" i="20" s="1"/>
  <c r="S40" i="20"/>
  <c r="U40" i="20"/>
  <c r="Q41" i="20"/>
  <c r="R41" i="20" s="1"/>
  <c r="T41" i="20" s="1"/>
  <c r="S41" i="20"/>
  <c r="U41" i="20"/>
  <c r="Q42" i="20"/>
  <c r="R42" i="20" s="1"/>
  <c r="S42" i="20"/>
  <c r="U42" i="20"/>
  <c r="Q43" i="20"/>
  <c r="R43" i="20" s="1"/>
  <c r="S43" i="20"/>
  <c r="U43" i="20"/>
  <c r="U6" i="20"/>
  <c r="S6" i="20"/>
  <c r="Q6" i="20"/>
  <c r="R6" i="20" s="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6" i="20"/>
  <c r="R6" i="21"/>
  <c r="S6" i="21" s="1"/>
  <c r="T6" i="21"/>
  <c r="V6" i="21"/>
  <c r="R7" i="21"/>
  <c r="S7" i="21" s="1"/>
  <c r="T7" i="21"/>
  <c r="V7" i="21"/>
  <c r="R8" i="21"/>
  <c r="S8" i="21" s="1"/>
  <c r="U8" i="21" s="1"/>
  <c r="T8" i="21"/>
  <c r="V8" i="21"/>
  <c r="R9" i="21"/>
  <c r="S9" i="21" s="1"/>
  <c r="T9" i="21"/>
  <c r="V9" i="21"/>
  <c r="R10" i="21"/>
  <c r="S10" i="21" s="1"/>
  <c r="T10" i="21"/>
  <c r="V10" i="21"/>
  <c r="R11" i="21"/>
  <c r="S11" i="21" s="1"/>
  <c r="T11" i="21"/>
  <c r="V11" i="21"/>
  <c r="R12" i="21"/>
  <c r="S12" i="21"/>
  <c r="T12" i="21"/>
  <c r="V12" i="21"/>
  <c r="R13" i="21"/>
  <c r="S13" i="21" s="1"/>
  <c r="T13" i="21"/>
  <c r="V13" i="21"/>
  <c r="R14" i="21"/>
  <c r="S14" i="21" s="1"/>
  <c r="T14" i="21"/>
  <c r="V14" i="21"/>
  <c r="R15" i="21"/>
  <c r="S15" i="21" s="1"/>
  <c r="U15" i="21" s="1"/>
  <c r="T15" i="21"/>
  <c r="V15" i="21"/>
  <c r="R16" i="21"/>
  <c r="S16" i="21" s="1"/>
  <c r="T16" i="21"/>
  <c r="V16" i="21"/>
  <c r="R17" i="21"/>
  <c r="S17" i="21" s="1"/>
  <c r="T17" i="21"/>
  <c r="V17" i="21"/>
  <c r="R18" i="21"/>
  <c r="S18" i="21" s="1"/>
  <c r="T18" i="21"/>
  <c r="V18" i="21"/>
  <c r="R19" i="21"/>
  <c r="S19" i="21" s="1"/>
  <c r="U19" i="21" s="1"/>
  <c r="T19" i="21"/>
  <c r="V19" i="21"/>
  <c r="R20" i="21"/>
  <c r="S20" i="21" s="1"/>
  <c r="T20" i="21"/>
  <c r="V20" i="21"/>
  <c r="R21" i="21"/>
  <c r="S21" i="21" s="1"/>
  <c r="T21" i="21"/>
  <c r="V21" i="21"/>
  <c r="R22" i="21"/>
  <c r="S22" i="21" s="1"/>
  <c r="T22" i="21"/>
  <c r="V22" i="21"/>
  <c r="R23" i="21"/>
  <c r="S23" i="21" s="1"/>
  <c r="U23" i="21" s="1"/>
  <c r="T23" i="21"/>
  <c r="V23" i="21"/>
  <c r="R24" i="21"/>
  <c r="S24" i="21" s="1"/>
  <c r="T24" i="21"/>
  <c r="V24" i="21"/>
  <c r="R25" i="21"/>
  <c r="S25" i="21" s="1"/>
  <c r="T25" i="21"/>
  <c r="V25" i="21"/>
  <c r="R26" i="21"/>
  <c r="S26" i="21" s="1"/>
  <c r="T26" i="21"/>
  <c r="V26" i="21"/>
  <c r="R27" i="21"/>
  <c r="S27" i="21" s="1"/>
  <c r="U27" i="21" s="1"/>
  <c r="T27" i="21"/>
  <c r="V27" i="21"/>
  <c r="R28" i="21"/>
  <c r="S28" i="21" s="1"/>
  <c r="T28" i="21"/>
  <c r="V28" i="21"/>
  <c r="R29" i="21"/>
  <c r="S29" i="21" s="1"/>
  <c r="T29" i="21"/>
  <c r="V29" i="21"/>
  <c r="R30" i="21"/>
  <c r="S30" i="21" s="1"/>
  <c r="T30" i="21"/>
  <c r="V30" i="21"/>
  <c r="R31" i="21"/>
  <c r="S31" i="21" s="1"/>
  <c r="T31" i="21"/>
  <c r="V31" i="21"/>
  <c r="R32" i="21"/>
  <c r="S32" i="21" s="1"/>
  <c r="T32" i="21"/>
  <c r="V32" i="21"/>
  <c r="R33" i="21"/>
  <c r="S33" i="21" s="1"/>
  <c r="T33" i="21"/>
  <c r="V33" i="21"/>
  <c r="R34" i="21"/>
  <c r="S34" i="21" s="1"/>
  <c r="T34" i="21"/>
  <c r="V34" i="21"/>
  <c r="R35" i="21"/>
  <c r="S35" i="21" s="1"/>
  <c r="T35" i="21"/>
  <c r="V35" i="21"/>
  <c r="R36" i="21"/>
  <c r="S36" i="21" s="1"/>
  <c r="T36" i="21"/>
  <c r="V36" i="21"/>
  <c r="R37" i="21"/>
  <c r="S37" i="21" s="1"/>
  <c r="T37" i="21"/>
  <c r="V37" i="21"/>
  <c r="R38" i="21"/>
  <c r="S38" i="21" s="1"/>
  <c r="T38" i="21"/>
  <c r="V38" i="21"/>
  <c r="R39" i="21"/>
  <c r="S39" i="21" s="1"/>
  <c r="T39" i="21"/>
  <c r="V39" i="21"/>
  <c r="R40" i="21"/>
  <c r="S40" i="21" s="1"/>
  <c r="T40" i="21"/>
  <c r="V40" i="21"/>
  <c r="R41" i="21"/>
  <c r="S41" i="21" s="1"/>
  <c r="T41" i="21"/>
  <c r="V41" i="21"/>
  <c r="R42" i="21"/>
  <c r="S42" i="21" s="1"/>
  <c r="U42" i="21" s="1"/>
  <c r="T42" i="21"/>
  <c r="V42" i="21"/>
  <c r="R43" i="21"/>
  <c r="S43" i="21" s="1"/>
  <c r="U43" i="21" s="1"/>
  <c r="T43" i="21"/>
  <c r="V43" i="21"/>
  <c r="R44" i="21"/>
  <c r="S44" i="21" s="1"/>
  <c r="T44" i="21"/>
  <c r="V44" i="21"/>
  <c r="R45" i="21"/>
  <c r="S45" i="21" s="1"/>
  <c r="T45" i="21"/>
  <c r="V45" i="21"/>
  <c r="R46" i="21"/>
  <c r="S46" i="21" s="1"/>
  <c r="U46" i="21" s="1"/>
  <c r="T46" i="21"/>
  <c r="V46" i="21"/>
  <c r="R47" i="21"/>
  <c r="S47" i="21" s="1"/>
  <c r="U47" i="21" s="1"/>
  <c r="T47" i="21"/>
  <c r="V47" i="21"/>
  <c r="R48" i="21"/>
  <c r="S48" i="21" s="1"/>
  <c r="T48" i="21"/>
  <c r="V48" i="21"/>
  <c r="R49" i="21"/>
  <c r="S49" i="21" s="1"/>
  <c r="T49" i="21"/>
  <c r="V49" i="21"/>
  <c r="R50" i="21"/>
  <c r="S50" i="21" s="1"/>
  <c r="U50" i="21" s="1"/>
  <c r="T50" i="21"/>
  <c r="V50" i="21"/>
  <c r="R51" i="21"/>
  <c r="S51" i="21" s="1"/>
  <c r="U51" i="21" s="1"/>
  <c r="T51" i="21"/>
  <c r="V51" i="21"/>
  <c r="R52" i="21"/>
  <c r="S52" i="21" s="1"/>
  <c r="T52" i="21"/>
  <c r="V52" i="21"/>
  <c r="R53" i="21"/>
  <c r="S53" i="21" s="1"/>
  <c r="T53" i="21"/>
  <c r="V53" i="21"/>
  <c r="R54" i="21"/>
  <c r="S54" i="21" s="1"/>
  <c r="U54" i="21" s="1"/>
  <c r="T54" i="21"/>
  <c r="V54" i="21"/>
  <c r="R55" i="21"/>
  <c r="S55" i="21" s="1"/>
  <c r="U55" i="21" s="1"/>
  <c r="T55" i="21"/>
  <c r="V55" i="21"/>
  <c r="R56" i="21"/>
  <c r="S56" i="21" s="1"/>
  <c r="T56" i="21"/>
  <c r="V56" i="21"/>
  <c r="R57" i="21"/>
  <c r="S57" i="21" s="1"/>
  <c r="T57" i="21"/>
  <c r="V57" i="21"/>
  <c r="R58" i="21"/>
  <c r="S58" i="21" s="1"/>
  <c r="U58" i="21" s="1"/>
  <c r="T58" i="21"/>
  <c r="V58" i="21"/>
  <c r="R59" i="21"/>
  <c r="S59" i="21" s="1"/>
  <c r="U59" i="21" s="1"/>
  <c r="T59" i="21"/>
  <c r="V59" i="21"/>
  <c r="R60" i="21"/>
  <c r="S60" i="21" s="1"/>
  <c r="T60" i="21"/>
  <c r="V60" i="21"/>
  <c r="R61" i="21"/>
  <c r="S61" i="21" s="1"/>
  <c r="T61" i="21"/>
  <c r="V61" i="21"/>
  <c r="R62" i="21"/>
  <c r="S62" i="21" s="1"/>
  <c r="U62" i="21" s="1"/>
  <c r="T62" i="21"/>
  <c r="V62" i="21"/>
  <c r="R63" i="21"/>
  <c r="S63" i="21" s="1"/>
  <c r="U63" i="21" s="1"/>
  <c r="T63" i="21"/>
  <c r="V63" i="21"/>
  <c r="R64" i="21"/>
  <c r="S64" i="21" s="1"/>
  <c r="T64" i="21"/>
  <c r="V64" i="21"/>
  <c r="R65" i="21"/>
  <c r="S65" i="21" s="1"/>
  <c r="T65" i="21"/>
  <c r="V65" i="21"/>
  <c r="R66" i="21"/>
  <c r="S66" i="21" s="1"/>
  <c r="U66" i="21" s="1"/>
  <c r="T66" i="21"/>
  <c r="V66" i="21"/>
  <c r="R67" i="21"/>
  <c r="S67" i="21" s="1"/>
  <c r="U67" i="21" s="1"/>
  <c r="T67" i="21"/>
  <c r="V67" i="21"/>
  <c r="R68" i="21"/>
  <c r="S68" i="21" s="1"/>
  <c r="T68" i="21"/>
  <c r="V68" i="21"/>
  <c r="R69" i="21"/>
  <c r="S69" i="21" s="1"/>
  <c r="T69" i="21"/>
  <c r="V69" i="21"/>
  <c r="R70" i="21"/>
  <c r="S70" i="21" s="1"/>
  <c r="U70" i="21" s="1"/>
  <c r="T70" i="21"/>
  <c r="V70" i="21"/>
  <c r="V5" i="21"/>
  <c r="T5" i="21"/>
  <c r="R5" i="21"/>
  <c r="S5" i="21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5" i="21"/>
  <c r="T9" i="22"/>
  <c r="V9" i="22"/>
  <c r="T10" i="22"/>
  <c r="V10" i="22"/>
  <c r="T11" i="22"/>
  <c r="V11" i="22"/>
  <c r="T12" i="22"/>
  <c r="V12" i="22"/>
  <c r="T13" i="22"/>
  <c r="V13" i="22"/>
  <c r="T14" i="22"/>
  <c r="V14" i="22"/>
  <c r="T15" i="22"/>
  <c r="V15" i="22"/>
  <c r="T16" i="22"/>
  <c r="V16" i="22"/>
  <c r="T17" i="22"/>
  <c r="V17" i="22"/>
  <c r="T18" i="22"/>
  <c r="V18" i="22"/>
  <c r="T19" i="22"/>
  <c r="V19" i="22"/>
  <c r="T20" i="22"/>
  <c r="V20" i="22"/>
  <c r="T21" i="22"/>
  <c r="V21" i="22"/>
  <c r="T22" i="22"/>
  <c r="V22" i="22"/>
  <c r="T23" i="22"/>
  <c r="V23" i="22"/>
  <c r="T24" i="22"/>
  <c r="V24" i="22"/>
  <c r="T25" i="22"/>
  <c r="V25" i="22"/>
  <c r="T26" i="22"/>
  <c r="V26" i="22"/>
  <c r="T27" i="22"/>
  <c r="V27" i="22"/>
  <c r="T28" i="22"/>
  <c r="V28" i="22"/>
  <c r="T29" i="22"/>
  <c r="V29" i="22"/>
  <c r="T30" i="22"/>
  <c r="V30" i="22"/>
  <c r="T31" i="22"/>
  <c r="V31" i="22"/>
  <c r="T32" i="22"/>
  <c r="V32" i="22"/>
  <c r="T33" i="22"/>
  <c r="V33" i="22"/>
  <c r="T34" i="22"/>
  <c r="V34" i="22"/>
  <c r="T35" i="22"/>
  <c r="V35" i="22"/>
  <c r="T36" i="22"/>
  <c r="V36" i="22"/>
  <c r="T37" i="22"/>
  <c r="V37" i="22"/>
  <c r="T38" i="22"/>
  <c r="V38" i="22"/>
  <c r="T39" i="22"/>
  <c r="V39" i="22"/>
  <c r="T40" i="22"/>
  <c r="V40" i="22"/>
  <c r="T41" i="22"/>
  <c r="V41" i="22"/>
  <c r="T42" i="22"/>
  <c r="V42" i="22"/>
  <c r="T43" i="22"/>
  <c r="V43" i="22"/>
  <c r="T44" i="22"/>
  <c r="V44" i="22"/>
  <c r="T45" i="22"/>
  <c r="V45" i="22"/>
  <c r="T46" i="22"/>
  <c r="V46" i="22"/>
  <c r="T47" i="22"/>
  <c r="V47" i="22"/>
  <c r="T48" i="22"/>
  <c r="V48" i="22"/>
  <c r="T49" i="22"/>
  <c r="V49" i="22"/>
  <c r="T50" i="22"/>
  <c r="V50" i="22"/>
  <c r="T51" i="22"/>
  <c r="V51" i="22"/>
  <c r="T52" i="22"/>
  <c r="V52" i="22"/>
  <c r="T53" i="22"/>
  <c r="V53" i="22"/>
  <c r="T54" i="22"/>
  <c r="V54" i="22"/>
  <c r="T55" i="22"/>
  <c r="V55" i="22"/>
  <c r="T56" i="22"/>
  <c r="V56" i="22"/>
  <c r="T57" i="22"/>
  <c r="V57" i="22"/>
  <c r="T58" i="22"/>
  <c r="V58" i="22"/>
  <c r="T59" i="22"/>
  <c r="V59" i="22"/>
  <c r="T60" i="22"/>
  <c r="V60" i="22"/>
  <c r="T61" i="22"/>
  <c r="V61" i="22"/>
  <c r="T62" i="22"/>
  <c r="V62" i="22"/>
  <c r="T63" i="22"/>
  <c r="V63" i="22"/>
  <c r="T64" i="22"/>
  <c r="V64" i="22"/>
  <c r="T65" i="22"/>
  <c r="V65" i="22"/>
  <c r="T66" i="22"/>
  <c r="V66" i="22"/>
  <c r="T67" i="22"/>
  <c r="V67" i="22"/>
  <c r="T68" i="22"/>
  <c r="V68" i="22"/>
  <c r="T69" i="22"/>
  <c r="V69" i="22"/>
  <c r="T70" i="22"/>
  <c r="V70" i="22"/>
  <c r="T71" i="22"/>
  <c r="V71" i="22"/>
  <c r="T72" i="22"/>
  <c r="V72" i="22"/>
  <c r="T73" i="22"/>
  <c r="V73" i="22"/>
  <c r="T74" i="22"/>
  <c r="V74" i="22"/>
  <c r="T75" i="22"/>
  <c r="V75" i="22"/>
  <c r="T76" i="22"/>
  <c r="V76" i="22"/>
  <c r="T77" i="22"/>
  <c r="V77" i="22"/>
  <c r="T78" i="22"/>
  <c r="V78" i="22"/>
  <c r="T79" i="22"/>
  <c r="V79" i="22"/>
  <c r="T80" i="22"/>
  <c r="V80" i="22"/>
  <c r="T81" i="22"/>
  <c r="V81" i="22"/>
  <c r="T82" i="22"/>
  <c r="V82" i="22"/>
  <c r="T83" i="22"/>
  <c r="V83" i="22"/>
  <c r="T84" i="22"/>
  <c r="V84" i="22"/>
  <c r="T85" i="22"/>
  <c r="V85" i="22"/>
  <c r="T86" i="22"/>
  <c r="V86" i="22"/>
  <c r="T87" i="22"/>
  <c r="V87" i="22"/>
  <c r="T88" i="22"/>
  <c r="V88" i="22"/>
  <c r="T89" i="22"/>
  <c r="V89" i="22"/>
  <c r="T90" i="22"/>
  <c r="V90" i="22"/>
  <c r="T91" i="22"/>
  <c r="V91" i="22"/>
  <c r="T92" i="22"/>
  <c r="V92" i="22"/>
  <c r="T93" i="22"/>
  <c r="V93" i="22"/>
  <c r="T94" i="22"/>
  <c r="V94" i="22"/>
  <c r="T95" i="22"/>
  <c r="V95" i="22"/>
  <c r="T96" i="22"/>
  <c r="V96" i="22"/>
  <c r="T97" i="22"/>
  <c r="V97" i="22"/>
  <c r="T98" i="22"/>
  <c r="V98" i="22"/>
  <c r="T99" i="22"/>
  <c r="V99" i="22"/>
  <c r="T100" i="22"/>
  <c r="V100" i="22"/>
  <c r="T101" i="22"/>
  <c r="V101" i="22"/>
  <c r="T102" i="22"/>
  <c r="V102" i="22"/>
  <c r="T103" i="22"/>
  <c r="V103" i="22"/>
  <c r="T104" i="22"/>
  <c r="V104" i="22"/>
  <c r="T105" i="22"/>
  <c r="V105" i="22"/>
  <c r="T106" i="22"/>
  <c r="V106" i="22"/>
  <c r="T107" i="22"/>
  <c r="V107" i="22"/>
  <c r="T108" i="22"/>
  <c r="V108" i="22"/>
  <c r="T109" i="22"/>
  <c r="V109" i="22"/>
  <c r="V8" i="22"/>
  <c r="T8" i="22"/>
  <c r="R9" i="22"/>
  <c r="S9" i="22" s="1"/>
  <c r="U9" i="22" s="1"/>
  <c r="R10" i="22"/>
  <c r="S10" i="22" s="1"/>
  <c r="U10" i="22" s="1"/>
  <c r="R11" i="22"/>
  <c r="S11" i="22" s="1"/>
  <c r="U11" i="22" s="1"/>
  <c r="R12" i="22"/>
  <c r="S12" i="22" s="1"/>
  <c r="R13" i="22"/>
  <c r="S13" i="22" s="1"/>
  <c r="U13" i="22" s="1"/>
  <c r="R14" i="22"/>
  <c r="S14" i="22" s="1"/>
  <c r="U14" i="22" s="1"/>
  <c r="R15" i="22"/>
  <c r="S15" i="22" s="1"/>
  <c r="U15" i="22" s="1"/>
  <c r="R16" i="22"/>
  <c r="S16" i="22" s="1"/>
  <c r="R17" i="22"/>
  <c r="S17" i="22" s="1"/>
  <c r="U17" i="22" s="1"/>
  <c r="R18" i="22"/>
  <c r="S18" i="22" s="1"/>
  <c r="U18" i="22" s="1"/>
  <c r="R19" i="22"/>
  <c r="S19" i="22" s="1"/>
  <c r="U19" i="22" s="1"/>
  <c r="R20" i="22"/>
  <c r="S20" i="22" s="1"/>
  <c r="R21" i="22"/>
  <c r="S21" i="22" s="1"/>
  <c r="U21" i="22" s="1"/>
  <c r="R22" i="22"/>
  <c r="S22" i="22" s="1"/>
  <c r="U22" i="22" s="1"/>
  <c r="R23" i="22"/>
  <c r="S23" i="22" s="1"/>
  <c r="U23" i="22" s="1"/>
  <c r="R24" i="22"/>
  <c r="S24" i="22" s="1"/>
  <c r="R25" i="22"/>
  <c r="S25" i="22" s="1"/>
  <c r="U25" i="22" s="1"/>
  <c r="R26" i="22"/>
  <c r="S26" i="22" s="1"/>
  <c r="U26" i="22" s="1"/>
  <c r="R27" i="22"/>
  <c r="S27" i="22" s="1"/>
  <c r="U27" i="22" s="1"/>
  <c r="R28" i="22"/>
  <c r="S28" i="22" s="1"/>
  <c r="R29" i="22"/>
  <c r="S29" i="22" s="1"/>
  <c r="U29" i="22" s="1"/>
  <c r="R30" i="22"/>
  <c r="S30" i="22" s="1"/>
  <c r="U30" i="22" s="1"/>
  <c r="R31" i="22"/>
  <c r="S31" i="22" s="1"/>
  <c r="U31" i="22" s="1"/>
  <c r="R32" i="22"/>
  <c r="S32" i="22" s="1"/>
  <c r="R33" i="22"/>
  <c r="S33" i="22" s="1"/>
  <c r="U33" i="22" s="1"/>
  <c r="R34" i="22"/>
  <c r="S34" i="22" s="1"/>
  <c r="U34" i="22" s="1"/>
  <c r="R35" i="22"/>
  <c r="S35" i="22" s="1"/>
  <c r="U35" i="22" s="1"/>
  <c r="R36" i="22"/>
  <c r="S36" i="22" s="1"/>
  <c r="R37" i="22"/>
  <c r="S37" i="22" s="1"/>
  <c r="U37" i="22" s="1"/>
  <c r="R38" i="22"/>
  <c r="S38" i="22" s="1"/>
  <c r="U38" i="22" s="1"/>
  <c r="R39" i="22"/>
  <c r="S39" i="22" s="1"/>
  <c r="U39" i="22" s="1"/>
  <c r="R40" i="22"/>
  <c r="S40" i="22" s="1"/>
  <c r="R41" i="22"/>
  <c r="S41" i="22" s="1"/>
  <c r="U41" i="22" s="1"/>
  <c r="R42" i="22"/>
  <c r="S42" i="22" s="1"/>
  <c r="U42" i="22" s="1"/>
  <c r="R43" i="22"/>
  <c r="S43" i="22" s="1"/>
  <c r="U43" i="22" s="1"/>
  <c r="R44" i="22"/>
  <c r="S44" i="22" s="1"/>
  <c r="R45" i="22"/>
  <c r="S45" i="22" s="1"/>
  <c r="U45" i="22" s="1"/>
  <c r="R46" i="22"/>
  <c r="S46" i="22" s="1"/>
  <c r="U46" i="22" s="1"/>
  <c r="R47" i="22"/>
  <c r="S47" i="22" s="1"/>
  <c r="U47" i="22" s="1"/>
  <c r="R48" i="22"/>
  <c r="S48" i="22" s="1"/>
  <c r="R49" i="22"/>
  <c r="S49" i="22" s="1"/>
  <c r="U49" i="22" s="1"/>
  <c r="R50" i="22"/>
  <c r="S50" i="22" s="1"/>
  <c r="U50" i="22" s="1"/>
  <c r="R51" i="22"/>
  <c r="S51" i="22" s="1"/>
  <c r="U51" i="22" s="1"/>
  <c r="R52" i="22"/>
  <c r="S52" i="22" s="1"/>
  <c r="R53" i="22"/>
  <c r="S53" i="22" s="1"/>
  <c r="U53" i="22" s="1"/>
  <c r="R54" i="22"/>
  <c r="S54" i="22" s="1"/>
  <c r="U54" i="22" s="1"/>
  <c r="R55" i="22"/>
  <c r="S55" i="22" s="1"/>
  <c r="U55" i="22" s="1"/>
  <c r="R56" i="22"/>
  <c r="S56" i="22" s="1"/>
  <c r="R57" i="22"/>
  <c r="S57" i="22" s="1"/>
  <c r="U57" i="22" s="1"/>
  <c r="R58" i="22"/>
  <c r="S58" i="22" s="1"/>
  <c r="U58" i="22" s="1"/>
  <c r="R59" i="22"/>
  <c r="S59" i="22" s="1"/>
  <c r="U59" i="22" s="1"/>
  <c r="R60" i="22"/>
  <c r="S60" i="22" s="1"/>
  <c r="R61" i="22"/>
  <c r="S61" i="22" s="1"/>
  <c r="U61" i="22" s="1"/>
  <c r="R62" i="22"/>
  <c r="S62" i="22" s="1"/>
  <c r="U62" i="22" s="1"/>
  <c r="R63" i="22"/>
  <c r="S63" i="22" s="1"/>
  <c r="U63" i="22" s="1"/>
  <c r="R64" i="22"/>
  <c r="S64" i="22" s="1"/>
  <c r="R65" i="22"/>
  <c r="S65" i="22" s="1"/>
  <c r="R66" i="22"/>
  <c r="S66" i="22" s="1"/>
  <c r="R67" i="22"/>
  <c r="S67" i="22" s="1"/>
  <c r="R68" i="22"/>
  <c r="S68" i="22" s="1"/>
  <c r="R69" i="22"/>
  <c r="S69" i="22" s="1"/>
  <c r="R70" i="22"/>
  <c r="S70" i="22" s="1"/>
  <c r="R71" i="22"/>
  <c r="S71" i="22" s="1"/>
  <c r="R72" i="22"/>
  <c r="S72" i="22" s="1"/>
  <c r="R73" i="22"/>
  <c r="S73" i="22" s="1"/>
  <c r="R74" i="22"/>
  <c r="S74" i="22" s="1"/>
  <c r="R75" i="22"/>
  <c r="S75" i="22" s="1"/>
  <c r="R76" i="22"/>
  <c r="S76" i="22" s="1"/>
  <c r="R77" i="22"/>
  <c r="S77" i="22" s="1"/>
  <c r="R78" i="22"/>
  <c r="S78" i="22" s="1"/>
  <c r="R79" i="22"/>
  <c r="S79" i="22" s="1"/>
  <c r="R80" i="22"/>
  <c r="S80" i="22" s="1"/>
  <c r="R81" i="22"/>
  <c r="S81" i="22" s="1"/>
  <c r="R82" i="22"/>
  <c r="S82" i="22" s="1"/>
  <c r="R83" i="22"/>
  <c r="S83" i="22" s="1"/>
  <c r="R84" i="22"/>
  <c r="S84" i="22" s="1"/>
  <c r="R85" i="22"/>
  <c r="S85" i="22" s="1"/>
  <c r="R86" i="22"/>
  <c r="S86" i="22" s="1"/>
  <c r="R87" i="22"/>
  <c r="S87" i="22" s="1"/>
  <c r="R88" i="22"/>
  <c r="S88" i="22" s="1"/>
  <c r="R89" i="22"/>
  <c r="S89" i="22" s="1"/>
  <c r="R90" i="22"/>
  <c r="S90" i="22" s="1"/>
  <c r="R91" i="22"/>
  <c r="S91" i="22" s="1"/>
  <c r="R92" i="22"/>
  <c r="S92" i="22" s="1"/>
  <c r="R93" i="22"/>
  <c r="S93" i="22" s="1"/>
  <c r="R94" i="22"/>
  <c r="S94" i="22" s="1"/>
  <c r="R95" i="22"/>
  <c r="S95" i="22" s="1"/>
  <c r="R96" i="22"/>
  <c r="S96" i="22" s="1"/>
  <c r="R97" i="22"/>
  <c r="S97" i="22" s="1"/>
  <c r="R98" i="22"/>
  <c r="S98" i="22" s="1"/>
  <c r="R99" i="22"/>
  <c r="S99" i="22" s="1"/>
  <c r="R100" i="22"/>
  <c r="S100" i="22" s="1"/>
  <c r="R101" i="22"/>
  <c r="S101" i="22" s="1"/>
  <c r="R102" i="22"/>
  <c r="S102" i="22" s="1"/>
  <c r="R103" i="22"/>
  <c r="S103" i="22" s="1"/>
  <c r="R104" i="22"/>
  <c r="S104" i="22" s="1"/>
  <c r="R105" i="22"/>
  <c r="S105" i="22" s="1"/>
  <c r="R106" i="22"/>
  <c r="S106" i="22" s="1"/>
  <c r="R107" i="22"/>
  <c r="S107" i="22" s="1"/>
  <c r="R108" i="22"/>
  <c r="S108" i="22" s="1"/>
  <c r="R109" i="22"/>
  <c r="S109" i="22" s="1"/>
  <c r="R8" i="22"/>
  <c r="S8" i="22" s="1"/>
  <c r="U8" i="22" s="1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8" i="22"/>
  <c r="S8" i="24"/>
  <c r="S9" i="24"/>
  <c r="U9" i="24"/>
  <c r="S10" i="24"/>
  <c r="U10" i="24"/>
  <c r="S11" i="24"/>
  <c r="U11" i="24"/>
  <c r="S12" i="24"/>
  <c r="U12" i="24"/>
  <c r="S13" i="24"/>
  <c r="U13" i="24"/>
  <c r="S14" i="24"/>
  <c r="U14" i="24"/>
  <c r="S15" i="24"/>
  <c r="U15" i="24"/>
  <c r="S16" i="24"/>
  <c r="U16" i="24"/>
  <c r="S17" i="24"/>
  <c r="U17" i="24"/>
  <c r="S18" i="24"/>
  <c r="U18" i="24"/>
  <c r="S19" i="24"/>
  <c r="U19" i="24"/>
  <c r="S20" i="24"/>
  <c r="U20" i="24"/>
  <c r="S21" i="24"/>
  <c r="U21" i="24"/>
  <c r="S22" i="24"/>
  <c r="U22" i="24"/>
  <c r="S23" i="24"/>
  <c r="U23" i="24"/>
  <c r="S24" i="24"/>
  <c r="U24" i="24"/>
  <c r="S25" i="24"/>
  <c r="U25" i="24"/>
  <c r="S26" i="24"/>
  <c r="U26" i="24"/>
  <c r="S27" i="24"/>
  <c r="U27" i="24"/>
  <c r="S28" i="24"/>
  <c r="U28" i="24"/>
  <c r="S29" i="24"/>
  <c r="U29" i="24"/>
  <c r="S30" i="24"/>
  <c r="U30" i="24"/>
  <c r="S31" i="24"/>
  <c r="U31" i="24"/>
  <c r="S32" i="24"/>
  <c r="U32" i="24"/>
  <c r="S33" i="24"/>
  <c r="U33" i="24"/>
  <c r="S34" i="24"/>
  <c r="U34" i="24"/>
  <c r="S35" i="24"/>
  <c r="U35" i="24"/>
  <c r="S36" i="24"/>
  <c r="U36" i="24"/>
  <c r="S37" i="24"/>
  <c r="U37" i="24"/>
  <c r="S38" i="24"/>
  <c r="U38" i="24"/>
  <c r="S39" i="24"/>
  <c r="U39" i="24"/>
  <c r="S40" i="24"/>
  <c r="U40" i="24"/>
  <c r="S41" i="24"/>
  <c r="U41" i="24"/>
  <c r="S42" i="24"/>
  <c r="U42" i="24"/>
  <c r="S43" i="24"/>
  <c r="U43" i="24"/>
  <c r="S44" i="24"/>
  <c r="U44" i="24"/>
  <c r="S47" i="24"/>
  <c r="U47" i="24"/>
  <c r="U48" i="24" s="1"/>
  <c r="S50" i="24"/>
  <c r="U50" i="24"/>
  <c r="S51" i="24"/>
  <c r="U51" i="24"/>
  <c r="S52" i="24"/>
  <c r="U52" i="24"/>
  <c r="S53" i="24"/>
  <c r="U53" i="24"/>
  <c r="S54" i="24"/>
  <c r="U54" i="24"/>
  <c r="S55" i="24"/>
  <c r="U55" i="24"/>
  <c r="S56" i="24"/>
  <c r="U56" i="24"/>
  <c r="S57" i="24"/>
  <c r="U57" i="24"/>
  <c r="S58" i="24"/>
  <c r="U58" i="24"/>
  <c r="S59" i="24"/>
  <c r="U59" i="24"/>
  <c r="S60" i="24"/>
  <c r="U60" i="24"/>
  <c r="S61" i="24"/>
  <c r="U61" i="24"/>
  <c r="S62" i="24"/>
  <c r="U62" i="24"/>
  <c r="S63" i="24"/>
  <c r="U63" i="24"/>
  <c r="S64" i="24"/>
  <c r="U64" i="24"/>
  <c r="S65" i="24"/>
  <c r="U65" i="24"/>
  <c r="S66" i="24"/>
  <c r="U66" i="24"/>
  <c r="S67" i="24"/>
  <c r="U67" i="24"/>
  <c r="U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8" i="24"/>
  <c r="J45" i="24"/>
  <c r="Q9" i="24"/>
  <c r="R9" i="24" s="1"/>
  <c r="Q10" i="24"/>
  <c r="R10" i="24" s="1"/>
  <c r="T10" i="24" s="1"/>
  <c r="Q11" i="24"/>
  <c r="R11" i="24" s="1"/>
  <c r="Q12" i="24"/>
  <c r="R12" i="24" s="1"/>
  <c r="T12" i="24" s="1"/>
  <c r="Q13" i="24"/>
  <c r="R13" i="24" s="1"/>
  <c r="Q14" i="24"/>
  <c r="R14" i="24" s="1"/>
  <c r="T14" i="24" s="1"/>
  <c r="Q15" i="24"/>
  <c r="R15" i="24" s="1"/>
  <c r="Q16" i="24"/>
  <c r="R16" i="24" s="1"/>
  <c r="T16" i="24" s="1"/>
  <c r="Q17" i="24"/>
  <c r="R17" i="24" s="1"/>
  <c r="Q18" i="24"/>
  <c r="R18" i="24" s="1"/>
  <c r="T18" i="24" s="1"/>
  <c r="Q19" i="24"/>
  <c r="R19" i="24" s="1"/>
  <c r="Q20" i="24"/>
  <c r="R20" i="24" s="1"/>
  <c r="T20" i="24" s="1"/>
  <c r="Q21" i="24"/>
  <c r="R21" i="24" s="1"/>
  <c r="Q22" i="24"/>
  <c r="R22" i="24" s="1"/>
  <c r="T22" i="24" s="1"/>
  <c r="Q23" i="24"/>
  <c r="R23" i="24" s="1"/>
  <c r="Q24" i="24"/>
  <c r="R24" i="24" s="1"/>
  <c r="T24" i="24" s="1"/>
  <c r="Q25" i="24"/>
  <c r="R25" i="24" s="1"/>
  <c r="Q26" i="24"/>
  <c r="R26" i="24" s="1"/>
  <c r="T26" i="24" s="1"/>
  <c r="Q27" i="24"/>
  <c r="R27" i="24" s="1"/>
  <c r="Q28" i="24"/>
  <c r="R28" i="24" s="1"/>
  <c r="T28" i="24" s="1"/>
  <c r="Q29" i="24"/>
  <c r="R29" i="24" s="1"/>
  <c r="Q30" i="24"/>
  <c r="R30" i="24" s="1"/>
  <c r="T30" i="24" s="1"/>
  <c r="Q31" i="24"/>
  <c r="R31" i="24" s="1"/>
  <c r="Q32" i="24"/>
  <c r="R32" i="24" s="1"/>
  <c r="T32" i="24" s="1"/>
  <c r="Q33" i="24"/>
  <c r="R33" i="24" s="1"/>
  <c r="Q34" i="24"/>
  <c r="R34" i="24" s="1"/>
  <c r="T34" i="24" s="1"/>
  <c r="Q35" i="24"/>
  <c r="R35" i="24" s="1"/>
  <c r="Q36" i="24"/>
  <c r="R36" i="24" s="1"/>
  <c r="T36" i="24" s="1"/>
  <c r="Q37" i="24"/>
  <c r="R37" i="24" s="1"/>
  <c r="Q38" i="24"/>
  <c r="R38" i="24" s="1"/>
  <c r="T38" i="24" s="1"/>
  <c r="Q39" i="24"/>
  <c r="R39" i="24" s="1"/>
  <c r="Q40" i="24"/>
  <c r="R40" i="24" s="1"/>
  <c r="T40" i="24" s="1"/>
  <c r="Q41" i="24"/>
  <c r="R41" i="24" s="1"/>
  <c r="Q42" i="24"/>
  <c r="R42" i="24" s="1"/>
  <c r="T42" i="24" s="1"/>
  <c r="Q43" i="24"/>
  <c r="R43" i="24" s="1"/>
  <c r="Q44" i="24"/>
  <c r="R44" i="24" s="1"/>
  <c r="T44" i="24" s="1"/>
  <c r="Q47" i="24"/>
  <c r="R47" i="24" s="1"/>
  <c r="Q50" i="24"/>
  <c r="R50" i="24" s="1"/>
  <c r="T50" i="24" s="1"/>
  <c r="Q51" i="24"/>
  <c r="R51" i="24" s="1"/>
  <c r="Q52" i="24"/>
  <c r="R52" i="24" s="1"/>
  <c r="T52" i="24" s="1"/>
  <c r="Q53" i="24"/>
  <c r="R53" i="24" s="1"/>
  <c r="Q54" i="24"/>
  <c r="R54" i="24" s="1"/>
  <c r="T54" i="24" s="1"/>
  <c r="Q55" i="24"/>
  <c r="R55" i="24" s="1"/>
  <c r="Q56" i="24"/>
  <c r="R56" i="24" s="1"/>
  <c r="T56" i="24" s="1"/>
  <c r="Q57" i="24"/>
  <c r="R57" i="24" s="1"/>
  <c r="Q58" i="24"/>
  <c r="R58" i="24" s="1"/>
  <c r="T58" i="24" s="1"/>
  <c r="Q59" i="24"/>
  <c r="R59" i="24" s="1"/>
  <c r="Q60" i="24"/>
  <c r="R60" i="24" s="1"/>
  <c r="T60" i="24" s="1"/>
  <c r="Q61" i="24"/>
  <c r="R61" i="24" s="1"/>
  <c r="Q62" i="24"/>
  <c r="R62" i="24" s="1"/>
  <c r="T62" i="24" s="1"/>
  <c r="Q63" i="24"/>
  <c r="R63" i="24" s="1"/>
  <c r="Q64" i="24"/>
  <c r="R64" i="24" s="1"/>
  <c r="T64" i="24" s="1"/>
  <c r="Q65" i="24"/>
  <c r="R65" i="24" s="1"/>
  <c r="Q66" i="24"/>
  <c r="R66" i="24" s="1"/>
  <c r="T66" i="24" s="1"/>
  <c r="Q67" i="24"/>
  <c r="R67" i="24" s="1"/>
  <c r="Q8" i="24"/>
  <c r="R8" i="24" s="1"/>
  <c r="T8" i="24" s="1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4" i="25"/>
  <c r="U36" i="25"/>
  <c r="U37" i="25"/>
  <c r="U38" i="25"/>
  <c r="U5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4" i="25"/>
  <c r="S36" i="25"/>
  <c r="S37" i="25"/>
  <c r="S38" i="25"/>
  <c r="S5" i="25"/>
  <c r="Q38" i="25"/>
  <c r="R38" i="25" s="1"/>
  <c r="Q37" i="25"/>
  <c r="R37" i="25" s="1"/>
  <c r="T37" i="25" s="1"/>
  <c r="Q36" i="25"/>
  <c r="R36" i="25" s="1"/>
  <c r="Q34" i="25"/>
  <c r="R34" i="25" s="1"/>
  <c r="T34" i="25" s="1"/>
  <c r="Q5" i="25"/>
  <c r="R5" i="25" s="1"/>
  <c r="Q8" i="25"/>
  <c r="R8" i="25" s="1"/>
  <c r="T8" i="25" s="1"/>
  <c r="Q9" i="25"/>
  <c r="R9" i="25" s="1"/>
  <c r="T9" i="25" s="1"/>
  <c r="Q10" i="25"/>
  <c r="R10" i="25" s="1"/>
  <c r="Q11" i="25"/>
  <c r="R11" i="25" s="1"/>
  <c r="Q12" i="25"/>
  <c r="R12" i="25" s="1"/>
  <c r="T12" i="25" s="1"/>
  <c r="Q13" i="25"/>
  <c r="R13" i="25" s="1"/>
  <c r="T13" i="25" s="1"/>
  <c r="Q14" i="25"/>
  <c r="R14" i="25" s="1"/>
  <c r="Q15" i="25"/>
  <c r="R15" i="25" s="1"/>
  <c r="Q16" i="25"/>
  <c r="R16" i="25" s="1"/>
  <c r="T16" i="25" s="1"/>
  <c r="Q17" i="25"/>
  <c r="R17" i="25" s="1"/>
  <c r="T17" i="25" s="1"/>
  <c r="Q18" i="25"/>
  <c r="R18" i="25" s="1"/>
  <c r="Q19" i="25"/>
  <c r="R19" i="25" s="1"/>
  <c r="Q20" i="25"/>
  <c r="R20" i="25" s="1"/>
  <c r="T20" i="25" s="1"/>
  <c r="Q21" i="25"/>
  <c r="R21" i="25" s="1"/>
  <c r="T21" i="25" s="1"/>
  <c r="Q22" i="25"/>
  <c r="R22" i="25" s="1"/>
  <c r="Q23" i="25"/>
  <c r="R23" i="25" s="1"/>
  <c r="Q24" i="25"/>
  <c r="R24" i="25" s="1"/>
  <c r="T24" i="25" s="1"/>
  <c r="Q25" i="25"/>
  <c r="R25" i="25" s="1"/>
  <c r="T25" i="25" s="1"/>
  <c r="Q26" i="25"/>
  <c r="R26" i="25" s="1"/>
  <c r="Q27" i="25"/>
  <c r="R27" i="25" s="1"/>
  <c r="Q28" i="25"/>
  <c r="R28" i="25" s="1"/>
  <c r="T28" i="25" s="1"/>
  <c r="Q29" i="25"/>
  <c r="R29" i="25" s="1"/>
  <c r="T29" i="25" s="1"/>
  <c r="Q30" i="25"/>
  <c r="R30" i="25" s="1"/>
  <c r="Q31" i="25"/>
  <c r="R31" i="25" s="1"/>
  <c r="Q32" i="25"/>
  <c r="R32" i="25" s="1"/>
  <c r="T32" i="25" s="1"/>
  <c r="Q7" i="25"/>
  <c r="R7" i="25" s="1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7" i="25"/>
  <c r="Y17" i="26"/>
  <c r="Y18" i="26" s="1"/>
  <c r="W17" i="26"/>
  <c r="U17" i="26"/>
  <c r="V17" i="26" s="1"/>
  <c r="Y208" i="26"/>
  <c r="W208" i="26"/>
  <c r="U208" i="26"/>
  <c r="V208" i="26" s="1"/>
  <c r="Y207" i="26"/>
  <c r="W207" i="26"/>
  <c r="U207" i="26"/>
  <c r="V207" i="26" s="1"/>
  <c r="Y206" i="26"/>
  <c r="W206" i="26"/>
  <c r="U206" i="26"/>
  <c r="V206" i="26" s="1"/>
  <c r="Y205" i="26"/>
  <c r="W205" i="26"/>
  <c r="U205" i="26"/>
  <c r="V205" i="26" s="1"/>
  <c r="Y204" i="26"/>
  <c r="W204" i="26"/>
  <c r="U204" i="26"/>
  <c r="V204" i="26" s="1"/>
  <c r="Y203" i="26"/>
  <c r="W203" i="26"/>
  <c r="U203" i="26"/>
  <c r="V203" i="26" s="1"/>
  <c r="Y202" i="26"/>
  <c r="W202" i="26"/>
  <c r="U202" i="26"/>
  <c r="V202" i="26" s="1"/>
  <c r="Y201" i="26"/>
  <c r="W201" i="26"/>
  <c r="U201" i="26"/>
  <c r="V201" i="26" s="1"/>
  <c r="Y200" i="26"/>
  <c r="W200" i="26"/>
  <c r="U200" i="26"/>
  <c r="V200" i="26" s="1"/>
  <c r="Y199" i="26"/>
  <c r="W199" i="26"/>
  <c r="U199" i="26"/>
  <c r="V199" i="26" s="1"/>
  <c r="Y198" i="26"/>
  <c r="W198" i="26"/>
  <c r="U198" i="26"/>
  <c r="V198" i="26" s="1"/>
  <c r="Y197" i="26"/>
  <c r="W197" i="26"/>
  <c r="U197" i="26"/>
  <c r="V197" i="26" s="1"/>
  <c r="Y196" i="26"/>
  <c r="W196" i="26"/>
  <c r="U196" i="26"/>
  <c r="V196" i="26" s="1"/>
  <c r="Y195" i="26"/>
  <c r="W195" i="26"/>
  <c r="U195" i="26"/>
  <c r="V195" i="26" s="1"/>
  <c r="Y194" i="26"/>
  <c r="W194" i="26"/>
  <c r="U194" i="26"/>
  <c r="V194" i="26" s="1"/>
  <c r="Y193" i="26"/>
  <c r="W193" i="26"/>
  <c r="U193" i="26"/>
  <c r="V193" i="26" s="1"/>
  <c r="Y192" i="26"/>
  <c r="W192" i="26"/>
  <c r="U192" i="26"/>
  <c r="V192" i="26" s="1"/>
  <c r="Y191" i="26"/>
  <c r="W191" i="26"/>
  <c r="U191" i="26"/>
  <c r="V191" i="26" s="1"/>
  <c r="Y190" i="26"/>
  <c r="W190" i="26"/>
  <c r="U190" i="26"/>
  <c r="V190" i="26" s="1"/>
  <c r="Y189" i="26"/>
  <c r="W189" i="26"/>
  <c r="U189" i="26"/>
  <c r="V189" i="26" s="1"/>
  <c r="Y188" i="26"/>
  <c r="W188" i="26"/>
  <c r="U188" i="26"/>
  <c r="V188" i="26" s="1"/>
  <c r="Y187" i="26"/>
  <c r="W187" i="26"/>
  <c r="U187" i="26"/>
  <c r="V187" i="26" s="1"/>
  <c r="Y186" i="26"/>
  <c r="W186" i="26"/>
  <c r="U186" i="26"/>
  <c r="V186" i="26" s="1"/>
  <c r="Y185" i="26"/>
  <c r="W185" i="26"/>
  <c r="U185" i="26"/>
  <c r="V185" i="26" s="1"/>
  <c r="Y184" i="26"/>
  <c r="W184" i="26"/>
  <c r="U184" i="26"/>
  <c r="V184" i="26" s="1"/>
  <c r="Y183" i="26"/>
  <c r="W183" i="26"/>
  <c r="U183" i="26"/>
  <c r="V183" i="26" s="1"/>
  <c r="Y182" i="26"/>
  <c r="W182" i="26"/>
  <c r="U182" i="26"/>
  <c r="V182" i="26" s="1"/>
  <c r="Y181" i="26"/>
  <c r="W181" i="26"/>
  <c r="U181" i="26"/>
  <c r="V181" i="26" s="1"/>
  <c r="Y180" i="26"/>
  <c r="W180" i="26"/>
  <c r="U180" i="26"/>
  <c r="V180" i="26" s="1"/>
  <c r="Y179" i="26"/>
  <c r="W179" i="26"/>
  <c r="U179" i="26"/>
  <c r="V179" i="26" s="1"/>
  <c r="Y178" i="26"/>
  <c r="W178" i="26"/>
  <c r="U178" i="26"/>
  <c r="V178" i="26" s="1"/>
  <c r="Y177" i="26"/>
  <c r="W177" i="26"/>
  <c r="U177" i="26"/>
  <c r="V177" i="26" s="1"/>
  <c r="Y176" i="26"/>
  <c r="W176" i="26"/>
  <c r="U176" i="26"/>
  <c r="V176" i="26" s="1"/>
  <c r="Y175" i="26"/>
  <c r="W175" i="26"/>
  <c r="U175" i="26"/>
  <c r="V175" i="26" s="1"/>
  <c r="Y174" i="26"/>
  <c r="W174" i="26"/>
  <c r="U174" i="26"/>
  <c r="V174" i="26" s="1"/>
  <c r="Y173" i="26"/>
  <c r="W173" i="26"/>
  <c r="U173" i="26"/>
  <c r="V173" i="26" s="1"/>
  <c r="Y172" i="26"/>
  <c r="W172" i="26"/>
  <c r="U172" i="26"/>
  <c r="V172" i="26" s="1"/>
  <c r="Y171" i="26"/>
  <c r="W171" i="26"/>
  <c r="U171" i="26"/>
  <c r="V171" i="26" s="1"/>
  <c r="Y170" i="26"/>
  <c r="W170" i="26"/>
  <c r="U170" i="26"/>
  <c r="V170" i="26" s="1"/>
  <c r="Y169" i="26"/>
  <c r="W169" i="26"/>
  <c r="U169" i="26"/>
  <c r="V169" i="26" s="1"/>
  <c r="Y168" i="26"/>
  <c r="W168" i="26"/>
  <c r="U168" i="26"/>
  <c r="V168" i="26" s="1"/>
  <c r="Y167" i="26"/>
  <c r="W167" i="26"/>
  <c r="U167" i="26"/>
  <c r="V167" i="26" s="1"/>
  <c r="Y166" i="26"/>
  <c r="W166" i="26"/>
  <c r="U166" i="26"/>
  <c r="V166" i="26" s="1"/>
  <c r="Y165" i="26"/>
  <c r="W165" i="26"/>
  <c r="U165" i="26"/>
  <c r="V165" i="26" s="1"/>
  <c r="Y164" i="26"/>
  <c r="W164" i="26"/>
  <c r="U164" i="26"/>
  <c r="V164" i="26" s="1"/>
  <c r="Y163" i="26"/>
  <c r="W163" i="26"/>
  <c r="U163" i="26"/>
  <c r="V163" i="26" s="1"/>
  <c r="Y162" i="26"/>
  <c r="W162" i="26"/>
  <c r="U162" i="26"/>
  <c r="V162" i="26" s="1"/>
  <c r="Y161" i="26"/>
  <c r="W161" i="26"/>
  <c r="U161" i="26"/>
  <c r="V161" i="26" s="1"/>
  <c r="Y160" i="26"/>
  <c r="W160" i="26"/>
  <c r="U160" i="26"/>
  <c r="V160" i="26" s="1"/>
  <c r="Y159" i="26"/>
  <c r="W159" i="26"/>
  <c r="U159" i="26"/>
  <c r="V159" i="26" s="1"/>
  <c r="Y156" i="26"/>
  <c r="W156" i="26"/>
  <c r="U156" i="26"/>
  <c r="V156" i="26" s="1"/>
  <c r="Y155" i="26"/>
  <c r="W155" i="26"/>
  <c r="U155" i="26"/>
  <c r="V155" i="26" s="1"/>
  <c r="Y154" i="26"/>
  <c r="W154" i="26"/>
  <c r="U154" i="26"/>
  <c r="V154" i="26" s="1"/>
  <c r="Y153" i="26"/>
  <c r="W153" i="26"/>
  <c r="U153" i="26"/>
  <c r="V153" i="26" s="1"/>
  <c r="Y152" i="26"/>
  <c r="W152" i="26"/>
  <c r="U152" i="26"/>
  <c r="V152" i="26" s="1"/>
  <c r="Y151" i="26"/>
  <c r="W151" i="26"/>
  <c r="U151" i="26"/>
  <c r="V151" i="26" s="1"/>
  <c r="Y150" i="26"/>
  <c r="W150" i="26"/>
  <c r="U150" i="26"/>
  <c r="V150" i="26" s="1"/>
  <c r="Y149" i="26"/>
  <c r="W149" i="26"/>
  <c r="U149" i="26"/>
  <c r="V149" i="26" s="1"/>
  <c r="Y148" i="26"/>
  <c r="W148" i="26"/>
  <c r="U148" i="26"/>
  <c r="V148" i="26" s="1"/>
  <c r="Y147" i="26"/>
  <c r="W147" i="26"/>
  <c r="U147" i="26"/>
  <c r="V147" i="26" s="1"/>
  <c r="Y146" i="26"/>
  <c r="W146" i="26"/>
  <c r="U146" i="26"/>
  <c r="V146" i="26" s="1"/>
  <c r="Y145" i="26"/>
  <c r="W145" i="26"/>
  <c r="U145" i="26"/>
  <c r="V145" i="26" s="1"/>
  <c r="Y144" i="26"/>
  <c r="W144" i="26"/>
  <c r="U144" i="26"/>
  <c r="V144" i="26" s="1"/>
  <c r="Y143" i="26"/>
  <c r="W143" i="26"/>
  <c r="U143" i="26"/>
  <c r="V143" i="26" s="1"/>
  <c r="Y142" i="26"/>
  <c r="W142" i="26"/>
  <c r="U142" i="26"/>
  <c r="V142" i="26" s="1"/>
  <c r="Y141" i="26"/>
  <c r="W141" i="26"/>
  <c r="U141" i="26"/>
  <c r="V141" i="26" s="1"/>
  <c r="Y140" i="26"/>
  <c r="W140" i="26"/>
  <c r="U140" i="26"/>
  <c r="V140" i="26" s="1"/>
  <c r="X140" i="26" s="1"/>
  <c r="Y139" i="26"/>
  <c r="W139" i="26"/>
  <c r="U139" i="26"/>
  <c r="V139" i="26" s="1"/>
  <c r="Y138" i="26"/>
  <c r="W138" i="26"/>
  <c r="U138" i="26"/>
  <c r="V138" i="26" s="1"/>
  <c r="Y137" i="26"/>
  <c r="W137" i="26"/>
  <c r="U137" i="26"/>
  <c r="V137" i="26" s="1"/>
  <c r="Y136" i="26"/>
  <c r="W136" i="26"/>
  <c r="U136" i="26"/>
  <c r="V136" i="26" s="1"/>
  <c r="Y135" i="26"/>
  <c r="W135" i="26"/>
  <c r="U135" i="26"/>
  <c r="V135" i="26" s="1"/>
  <c r="Y134" i="26"/>
  <c r="W134" i="26"/>
  <c r="U134" i="26"/>
  <c r="V134" i="26" s="1"/>
  <c r="Y133" i="26"/>
  <c r="W133" i="26"/>
  <c r="U133" i="26"/>
  <c r="V133" i="26" s="1"/>
  <c r="Y132" i="26"/>
  <c r="W132" i="26"/>
  <c r="U132" i="26"/>
  <c r="V132" i="26" s="1"/>
  <c r="X132" i="26" s="1"/>
  <c r="Y131" i="26"/>
  <c r="W131" i="26"/>
  <c r="U131" i="26"/>
  <c r="V131" i="26" s="1"/>
  <c r="Y130" i="26"/>
  <c r="W130" i="26"/>
  <c r="U130" i="26"/>
  <c r="V130" i="26" s="1"/>
  <c r="Y129" i="26"/>
  <c r="W129" i="26"/>
  <c r="U129" i="26"/>
  <c r="V129" i="26" s="1"/>
  <c r="Y128" i="26"/>
  <c r="W128" i="26"/>
  <c r="U128" i="26"/>
  <c r="V128" i="26" s="1"/>
  <c r="Y127" i="26"/>
  <c r="W127" i="26"/>
  <c r="U127" i="26"/>
  <c r="V127" i="26" s="1"/>
  <c r="Y126" i="26"/>
  <c r="W126" i="26"/>
  <c r="U126" i="26"/>
  <c r="V126" i="26" s="1"/>
  <c r="Y125" i="26"/>
  <c r="W125" i="26"/>
  <c r="U125" i="26"/>
  <c r="V125" i="26" s="1"/>
  <c r="Y124" i="26"/>
  <c r="W124" i="26"/>
  <c r="U124" i="26"/>
  <c r="V124" i="26" s="1"/>
  <c r="Y123" i="26"/>
  <c r="W123" i="26"/>
  <c r="U123" i="26"/>
  <c r="V123" i="26" s="1"/>
  <c r="Y122" i="26"/>
  <c r="W122" i="26"/>
  <c r="U122" i="26"/>
  <c r="V122" i="26" s="1"/>
  <c r="Y121" i="26"/>
  <c r="W121" i="26"/>
  <c r="U121" i="26"/>
  <c r="V121" i="26" s="1"/>
  <c r="Y120" i="26"/>
  <c r="W120" i="26"/>
  <c r="U120" i="26"/>
  <c r="V120" i="26" s="1"/>
  <c r="Y119" i="26"/>
  <c r="W119" i="26"/>
  <c r="U119" i="26"/>
  <c r="V119" i="26" s="1"/>
  <c r="Y118" i="26"/>
  <c r="W118" i="26"/>
  <c r="U118" i="26"/>
  <c r="V118" i="26" s="1"/>
  <c r="Y14" i="26"/>
  <c r="Y13" i="26"/>
  <c r="Y12" i="26"/>
  <c r="Y11" i="26"/>
  <c r="Y10" i="26"/>
  <c r="Y9" i="26"/>
  <c r="Y8" i="26"/>
  <c r="Y7" i="26"/>
  <c r="W14" i="26"/>
  <c r="W13" i="26"/>
  <c r="W12" i="26"/>
  <c r="W11" i="26"/>
  <c r="W10" i="26"/>
  <c r="W9" i="26"/>
  <c r="W8" i="26"/>
  <c r="U8" i="26"/>
  <c r="V8" i="26" s="1"/>
  <c r="U9" i="26"/>
  <c r="V9" i="26" s="1"/>
  <c r="U10" i="26"/>
  <c r="V10" i="26" s="1"/>
  <c r="X10" i="26" s="1"/>
  <c r="U11" i="26"/>
  <c r="V11" i="26" s="1"/>
  <c r="U12" i="26"/>
  <c r="V12" i="26" s="1"/>
  <c r="U13" i="26"/>
  <c r="V13" i="26" s="1"/>
  <c r="U14" i="26"/>
  <c r="V14" i="26" s="1"/>
  <c r="X14" i="26" s="1"/>
  <c r="U7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W99" i="26"/>
  <c r="W100" i="26"/>
  <c r="W101" i="26"/>
  <c r="W102" i="26"/>
  <c r="W103" i="26"/>
  <c r="W104" i="26"/>
  <c r="W105" i="26"/>
  <c r="W106" i="26"/>
  <c r="W107" i="26"/>
  <c r="W108" i="26"/>
  <c r="W109" i="26"/>
  <c r="W110" i="26"/>
  <c r="W111" i="26"/>
  <c r="W112" i="26"/>
  <c r="W113" i="26"/>
  <c r="W114" i="26"/>
  <c r="W115" i="26"/>
  <c r="W21" i="26"/>
  <c r="P22" i="26"/>
  <c r="P23" i="26"/>
  <c r="S23" i="26" s="1"/>
  <c r="U23" i="26" s="1"/>
  <c r="V23" i="26" s="1"/>
  <c r="X23" i="26" s="1"/>
  <c r="P24" i="26"/>
  <c r="P25" i="26"/>
  <c r="P26" i="26"/>
  <c r="P27" i="26"/>
  <c r="S27" i="26" s="1"/>
  <c r="U27" i="26" s="1"/>
  <c r="V27" i="26" s="1"/>
  <c r="X27" i="26" s="1"/>
  <c r="P28" i="26"/>
  <c r="S28" i="26" s="1"/>
  <c r="U28" i="26" s="1"/>
  <c r="V28" i="26" s="1"/>
  <c r="P29" i="26"/>
  <c r="P30" i="26"/>
  <c r="P31" i="26"/>
  <c r="S31" i="26" s="1"/>
  <c r="U31" i="26" s="1"/>
  <c r="V31" i="26" s="1"/>
  <c r="X31" i="26" s="1"/>
  <c r="P32" i="26"/>
  <c r="P33" i="26"/>
  <c r="P34" i="26"/>
  <c r="P35" i="26"/>
  <c r="S35" i="26" s="1"/>
  <c r="U35" i="26" s="1"/>
  <c r="V35" i="26" s="1"/>
  <c r="X35" i="26" s="1"/>
  <c r="P36" i="26"/>
  <c r="S36" i="26" s="1"/>
  <c r="U36" i="26" s="1"/>
  <c r="V36" i="26" s="1"/>
  <c r="X36" i="26" s="1"/>
  <c r="P37" i="26"/>
  <c r="P38" i="26"/>
  <c r="P39" i="26"/>
  <c r="S39" i="26" s="1"/>
  <c r="U39" i="26" s="1"/>
  <c r="V39" i="26" s="1"/>
  <c r="X39" i="26" s="1"/>
  <c r="P40" i="26"/>
  <c r="S40" i="26" s="1"/>
  <c r="U40" i="26" s="1"/>
  <c r="V40" i="26" s="1"/>
  <c r="X40" i="26" s="1"/>
  <c r="P41" i="26"/>
  <c r="P42" i="26"/>
  <c r="P43" i="26"/>
  <c r="P44" i="26"/>
  <c r="P45" i="26"/>
  <c r="P46" i="26"/>
  <c r="P47" i="26"/>
  <c r="S47" i="26" s="1"/>
  <c r="U47" i="26" s="1"/>
  <c r="V47" i="26" s="1"/>
  <c r="X47" i="26" s="1"/>
  <c r="P48" i="26"/>
  <c r="R48" i="26" s="1"/>
  <c r="P49" i="26"/>
  <c r="P50" i="26"/>
  <c r="P51" i="26"/>
  <c r="S51" i="26" s="1"/>
  <c r="U51" i="26" s="1"/>
  <c r="V51" i="26" s="1"/>
  <c r="X51" i="26" s="1"/>
  <c r="P52" i="26"/>
  <c r="R52" i="26" s="1"/>
  <c r="P53" i="26"/>
  <c r="P54" i="26"/>
  <c r="P55" i="26"/>
  <c r="P56" i="26"/>
  <c r="R56" i="26" s="1"/>
  <c r="P57" i="26"/>
  <c r="P58" i="26"/>
  <c r="P59" i="26"/>
  <c r="S59" i="26" s="1"/>
  <c r="U59" i="26" s="1"/>
  <c r="V59" i="26" s="1"/>
  <c r="X59" i="26" s="1"/>
  <c r="P60" i="26"/>
  <c r="R60" i="26" s="1"/>
  <c r="P61" i="26"/>
  <c r="P62" i="26"/>
  <c r="P63" i="26"/>
  <c r="S63" i="26" s="1"/>
  <c r="U63" i="26" s="1"/>
  <c r="V63" i="26" s="1"/>
  <c r="X63" i="26" s="1"/>
  <c r="P64" i="26"/>
  <c r="R64" i="26" s="1"/>
  <c r="P65" i="26"/>
  <c r="P66" i="26"/>
  <c r="P67" i="26"/>
  <c r="P68" i="26"/>
  <c r="R68" i="26" s="1"/>
  <c r="P69" i="26"/>
  <c r="P70" i="26"/>
  <c r="P71" i="26"/>
  <c r="S71" i="26" s="1"/>
  <c r="U71" i="26" s="1"/>
  <c r="V71" i="26" s="1"/>
  <c r="X71" i="26" s="1"/>
  <c r="P72" i="26"/>
  <c r="R72" i="26" s="1"/>
  <c r="P73" i="26"/>
  <c r="P74" i="26"/>
  <c r="P75" i="26"/>
  <c r="S75" i="26" s="1"/>
  <c r="U75" i="26" s="1"/>
  <c r="V75" i="26" s="1"/>
  <c r="X75" i="26" s="1"/>
  <c r="P76" i="26"/>
  <c r="R76" i="26" s="1"/>
  <c r="P77" i="26"/>
  <c r="P78" i="26"/>
  <c r="P79" i="26"/>
  <c r="S79" i="26" s="1"/>
  <c r="U79" i="26" s="1"/>
  <c r="V79" i="26" s="1"/>
  <c r="X79" i="26" s="1"/>
  <c r="P80" i="26"/>
  <c r="R80" i="26" s="1"/>
  <c r="P81" i="26"/>
  <c r="P82" i="26"/>
  <c r="P83" i="26"/>
  <c r="P84" i="26"/>
  <c r="R84" i="26" s="1"/>
  <c r="P85" i="26"/>
  <c r="P86" i="26"/>
  <c r="P87" i="26"/>
  <c r="S87" i="26" s="1"/>
  <c r="U87" i="26" s="1"/>
  <c r="V87" i="26" s="1"/>
  <c r="X87" i="26" s="1"/>
  <c r="P88" i="26"/>
  <c r="R88" i="26" s="1"/>
  <c r="P89" i="26"/>
  <c r="P90" i="26"/>
  <c r="S90" i="26" s="1"/>
  <c r="U90" i="26" s="1"/>
  <c r="V90" i="26" s="1"/>
  <c r="X90" i="26" s="1"/>
  <c r="P91" i="26"/>
  <c r="S91" i="26" s="1"/>
  <c r="U91" i="26" s="1"/>
  <c r="V91" i="26" s="1"/>
  <c r="X91" i="26" s="1"/>
  <c r="P92" i="26"/>
  <c r="R92" i="26" s="1"/>
  <c r="P93" i="26"/>
  <c r="P94" i="26"/>
  <c r="P95" i="26"/>
  <c r="S95" i="26" s="1"/>
  <c r="U95" i="26" s="1"/>
  <c r="V95" i="26" s="1"/>
  <c r="X95" i="26" s="1"/>
  <c r="P96" i="26"/>
  <c r="R96" i="26" s="1"/>
  <c r="P97" i="26"/>
  <c r="P98" i="26"/>
  <c r="P99" i="26"/>
  <c r="S99" i="26" s="1"/>
  <c r="U99" i="26" s="1"/>
  <c r="V99" i="26" s="1"/>
  <c r="X99" i="26" s="1"/>
  <c r="P100" i="26"/>
  <c r="R100" i="26" s="1"/>
  <c r="P101" i="26"/>
  <c r="P102" i="26"/>
  <c r="P103" i="26"/>
  <c r="S103" i="26" s="1"/>
  <c r="U103" i="26" s="1"/>
  <c r="V103" i="26" s="1"/>
  <c r="X103" i="26" s="1"/>
  <c r="P104" i="26"/>
  <c r="R104" i="26" s="1"/>
  <c r="P105" i="26"/>
  <c r="P106" i="26"/>
  <c r="P107" i="26"/>
  <c r="P108" i="26"/>
  <c r="R108" i="26" s="1"/>
  <c r="P109" i="26"/>
  <c r="P110" i="26"/>
  <c r="P111" i="26"/>
  <c r="S111" i="26" s="1"/>
  <c r="U111" i="26" s="1"/>
  <c r="V111" i="26" s="1"/>
  <c r="X111" i="26" s="1"/>
  <c r="P112" i="26"/>
  <c r="R112" i="26" s="1"/>
  <c r="P113" i="26"/>
  <c r="P114" i="26"/>
  <c r="P115" i="26"/>
  <c r="S115" i="26" s="1"/>
  <c r="U115" i="26" s="1"/>
  <c r="V115" i="26" s="1"/>
  <c r="X115" i="26" s="1"/>
  <c r="S24" i="26"/>
  <c r="U24" i="26" s="1"/>
  <c r="V24" i="26" s="1"/>
  <c r="X24" i="26" s="1"/>
  <c r="S32" i="26"/>
  <c r="U32" i="26" s="1"/>
  <c r="V32" i="26" s="1"/>
  <c r="X32" i="26" s="1"/>
  <c r="S43" i="26"/>
  <c r="U43" i="26" s="1"/>
  <c r="V43" i="26" s="1"/>
  <c r="X43" i="26" s="1"/>
  <c r="S44" i="26"/>
  <c r="U44" i="26" s="1"/>
  <c r="V44" i="26" s="1"/>
  <c r="X44" i="26" s="1"/>
  <c r="S49" i="26"/>
  <c r="U49" i="26" s="1"/>
  <c r="V49" i="26" s="1"/>
  <c r="S55" i="26"/>
  <c r="U55" i="26" s="1"/>
  <c r="V55" i="26" s="1"/>
  <c r="X55" i="26" s="1"/>
  <c r="S58" i="26"/>
  <c r="U58" i="26" s="1"/>
  <c r="V58" i="26" s="1"/>
  <c r="S65" i="26"/>
  <c r="U65" i="26" s="1"/>
  <c r="V65" i="26" s="1"/>
  <c r="S67" i="26"/>
  <c r="U67" i="26" s="1"/>
  <c r="V67" i="26" s="1"/>
  <c r="X67" i="26" s="1"/>
  <c r="S81" i="26"/>
  <c r="U81" i="26" s="1"/>
  <c r="V81" i="26" s="1"/>
  <c r="X81" i="26" s="1"/>
  <c r="S83" i="26"/>
  <c r="U83" i="26" s="1"/>
  <c r="V83" i="26" s="1"/>
  <c r="X83" i="26" s="1"/>
  <c r="S97" i="26"/>
  <c r="U97" i="26" s="1"/>
  <c r="V97" i="26" s="1"/>
  <c r="X97" i="26" s="1"/>
  <c r="S106" i="26"/>
  <c r="U106" i="26" s="1"/>
  <c r="V106" i="26" s="1"/>
  <c r="S107" i="26"/>
  <c r="U107" i="26" s="1"/>
  <c r="V107" i="26" s="1"/>
  <c r="X107" i="26" s="1"/>
  <c r="S113" i="26"/>
  <c r="U113" i="26" s="1"/>
  <c r="V113" i="26" s="1"/>
  <c r="P21" i="26"/>
  <c r="R21" i="26" s="1"/>
  <c r="D68" i="19"/>
  <c r="O72" i="18" l="1"/>
  <c r="X106" i="26"/>
  <c r="U5" i="21"/>
  <c r="U69" i="21"/>
  <c r="U65" i="21"/>
  <c r="U61" i="21"/>
  <c r="U57" i="21"/>
  <c r="U53" i="21"/>
  <c r="U49" i="21"/>
  <c r="U45" i="21"/>
  <c r="U41" i="21"/>
  <c r="T43" i="20"/>
  <c r="T33" i="20"/>
  <c r="T27" i="20"/>
  <c r="T17" i="20"/>
  <c r="T11" i="20"/>
  <c r="U22" i="19"/>
  <c r="U16" i="19"/>
  <c r="U34" i="19"/>
  <c r="T52" i="4"/>
  <c r="T49" i="4"/>
  <c r="T43" i="4"/>
  <c r="T33" i="4"/>
  <c r="T27" i="4"/>
  <c r="D60" i="25"/>
  <c r="F60" i="25"/>
  <c r="X58" i="26"/>
  <c r="F39" i="18"/>
  <c r="G39" i="18" s="1"/>
  <c r="F38" i="18"/>
  <c r="G40" i="18" s="1"/>
  <c r="U68" i="21"/>
  <c r="U64" i="21"/>
  <c r="U60" i="21"/>
  <c r="U56" i="21"/>
  <c r="U52" i="21"/>
  <c r="U48" i="21"/>
  <c r="U44" i="21"/>
  <c r="U40" i="21"/>
  <c r="U36" i="21"/>
  <c r="U32" i="21"/>
  <c r="U28" i="21"/>
  <c r="U24" i="21"/>
  <c r="T42" i="20"/>
  <c r="T32" i="20"/>
  <c r="T26" i="20"/>
  <c r="T16" i="20"/>
  <c r="T10" i="20"/>
  <c r="U15" i="19"/>
  <c r="U33" i="19"/>
  <c r="U62" i="19"/>
  <c r="T23" i="4"/>
  <c r="T42" i="4"/>
  <c r="T37" i="4"/>
  <c r="T36" i="4"/>
  <c r="T63" i="4"/>
  <c r="T62" i="4"/>
  <c r="T11" i="4"/>
  <c r="G100" i="4"/>
  <c r="E100" i="4"/>
  <c r="Q110" i="26"/>
  <c r="R110" i="26"/>
  <c r="Q102" i="26"/>
  <c r="R102" i="26"/>
  <c r="S102" i="26"/>
  <c r="U102" i="26" s="1"/>
  <c r="V102" i="26" s="1"/>
  <c r="X102" i="26" s="1"/>
  <c r="Q94" i="26"/>
  <c r="R94" i="26"/>
  <c r="Q86" i="26"/>
  <c r="R86" i="26"/>
  <c r="S86" i="26"/>
  <c r="U86" i="26" s="1"/>
  <c r="V86" i="26" s="1"/>
  <c r="X86" i="26" s="1"/>
  <c r="Q78" i="26"/>
  <c r="R78" i="26"/>
  <c r="Q70" i="26"/>
  <c r="R70" i="26"/>
  <c r="S70" i="26"/>
  <c r="U70" i="26" s="1"/>
  <c r="V70" i="26" s="1"/>
  <c r="X70" i="26" s="1"/>
  <c r="Q62" i="26"/>
  <c r="R62" i="26"/>
  <c r="Q54" i="26"/>
  <c r="R54" i="26"/>
  <c r="S54" i="26"/>
  <c r="U54" i="26" s="1"/>
  <c r="V54" i="26" s="1"/>
  <c r="X54" i="26" s="1"/>
  <c r="Q46" i="26"/>
  <c r="R46" i="26"/>
  <c r="Q38" i="26"/>
  <c r="R38" i="26"/>
  <c r="Q30" i="26"/>
  <c r="R30" i="26"/>
  <c r="Q22" i="26"/>
  <c r="R22" i="26"/>
  <c r="U12" i="21"/>
  <c r="U51" i="4"/>
  <c r="H73" i="4" s="1"/>
  <c r="M70" i="4" s="1"/>
  <c r="H10" i="18" s="1"/>
  <c r="J10" i="18" s="1"/>
  <c r="T13" i="4"/>
  <c r="E254" i="26"/>
  <c r="F247" i="26"/>
  <c r="F254" i="26" s="1"/>
  <c r="U10" i="21"/>
  <c r="V53" i="19"/>
  <c r="H66" i="19" s="1"/>
  <c r="D73" i="25"/>
  <c r="E71" i="25"/>
  <c r="Q114" i="26"/>
  <c r="R114" i="26"/>
  <c r="Q106" i="26"/>
  <c r="R106" i="26"/>
  <c r="Q98" i="26"/>
  <c r="R98" i="26"/>
  <c r="Q90" i="26"/>
  <c r="R90" i="26"/>
  <c r="Q82" i="26"/>
  <c r="R82" i="26"/>
  <c r="Q74" i="26"/>
  <c r="R74" i="26"/>
  <c r="Q66" i="26"/>
  <c r="R66" i="26"/>
  <c r="Q58" i="26"/>
  <c r="R58" i="26"/>
  <c r="Q50" i="26"/>
  <c r="R50" i="26"/>
  <c r="Q42" i="26"/>
  <c r="R42" i="26"/>
  <c r="Q34" i="26"/>
  <c r="R34" i="26"/>
  <c r="Q26" i="26"/>
  <c r="R26" i="26"/>
  <c r="X113" i="26"/>
  <c r="S74" i="26"/>
  <c r="U74" i="26" s="1"/>
  <c r="V74" i="26" s="1"/>
  <c r="X74" i="26" s="1"/>
  <c r="X49" i="26"/>
  <c r="Q113" i="26"/>
  <c r="R113" i="26"/>
  <c r="Q105" i="26"/>
  <c r="R105" i="26"/>
  <c r="Q97" i="26"/>
  <c r="R97" i="26"/>
  <c r="Q93" i="26"/>
  <c r="R93" i="26"/>
  <c r="Q85" i="26"/>
  <c r="R85" i="26"/>
  <c r="Q81" i="26"/>
  <c r="R81" i="26"/>
  <c r="Q77" i="26"/>
  <c r="R77" i="26"/>
  <c r="Q73" i="26"/>
  <c r="R73" i="26"/>
  <c r="Q69" i="26"/>
  <c r="R69" i="26"/>
  <c r="Q65" i="26"/>
  <c r="R65" i="26"/>
  <c r="Q61" i="26"/>
  <c r="R61" i="26"/>
  <c r="Q57" i="26"/>
  <c r="R57" i="26"/>
  <c r="Q53" i="26"/>
  <c r="R53" i="26"/>
  <c r="Q49" i="26"/>
  <c r="R49" i="26"/>
  <c r="Q45" i="26"/>
  <c r="R45" i="26"/>
  <c r="Q41" i="26"/>
  <c r="R41" i="26"/>
  <c r="Q37" i="26"/>
  <c r="R37" i="26"/>
  <c r="Q33" i="26"/>
  <c r="R33" i="26"/>
  <c r="Q29" i="26"/>
  <c r="R29" i="26"/>
  <c r="Q25" i="26"/>
  <c r="R25" i="26"/>
  <c r="X13" i="26"/>
  <c r="X9" i="26"/>
  <c r="T31" i="25"/>
  <c r="T27" i="25"/>
  <c r="T23" i="25"/>
  <c r="T19" i="25"/>
  <c r="T15" i="25"/>
  <c r="T11" i="25"/>
  <c r="T67" i="24"/>
  <c r="T63" i="24"/>
  <c r="T59" i="24"/>
  <c r="T55" i="24"/>
  <c r="T51" i="24"/>
  <c r="T43" i="24"/>
  <c r="T39" i="24"/>
  <c r="T35" i="24"/>
  <c r="T31" i="24"/>
  <c r="T27" i="24"/>
  <c r="T23" i="24"/>
  <c r="T19" i="24"/>
  <c r="T15" i="24"/>
  <c r="T11" i="24"/>
  <c r="U68" i="24"/>
  <c r="U29" i="21"/>
  <c r="U25" i="21"/>
  <c r="U21" i="21"/>
  <c r="U17" i="21"/>
  <c r="O44" i="20"/>
  <c r="U44" i="20"/>
  <c r="T38" i="20"/>
  <c r="T37" i="20"/>
  <c r="T30" i="20"/>
  <c r="T29" i="20"/>
  <c r="T22" i="20"/>
  <c r="T21" i="20"/>
  <c r="T14" i="20"/>
  <c r="T13" i="20"/>
  <c r="U49" i="19"/>
  <c r="U43" i="19"/>
  <c r="U42" i="19"/>
  <c r="U60" i="19"/>
  <c r="U24" i="4"/>
  <c r="H72" i="4" s="1"/>
  <c r="U65" i="4"/>
  <c r="H74" i="4" s="1"/>
  <c r="T19" i="4"/>
  <c r="T47" i="4"/>
  <c r="T46" i="4"/>
  <c r="T39" i="4"/>
  <c r="T38" i="4"/>
  <c r="T31" i="4"/>
  <c r="T30" i="4"/>
  <c r="T57" i="4"/>
  <c r="T58" i="4" s="1"/>
  <c r="C69" i="4" s="1"/>
  <c r="G90" i="4"/>
  <c r="Q44" i="26"/>
  <c r="R44" i="26"/>
  <c r="Q40" i="26"/>
  <c r="R40" i="26"/>
  <c r="Q36" i="26"/>
  <c r="R36" i="26"/>
  <c r="Q32" i="26"/>
  <c r="R32" i="26"/>
  <c r="Q28" i="26"/>
  <c r="R28" i="26"/>
  <c r="Q24" i="26"/>
  <c r="R24" i="26"/>
  <c r="X12" i="26"/>
  <c r="X122" i="26"/>
  <c r="X126" i="26"/>
  <c r="X130" i="26"/>
  <c r="X134" i="26"/>
  <c r="X146" i="26"/>
  <c r="X150" i="26"/>
  <c r="T30" i="25"/>
  <c r="T26" i="25"/>
  <c r="T22" i="25"/>
  <c r="T18" i="25"/>
  <c r="T14" i="25"/>
  <c r="T10" i="25"/>
  <c r="U45" i="24"/>
  <c r="U64" i="22"/>
  <c r="U60" i="22"/>
  <c r="U56" i="22"/>
  <c r="U52" i="22"/>
  <c r="U48" i="22"/>
  <c r="U44" i="22"/>
  <c r="U40" i="22"/>
  <c r="U36" i="22"/>
  <c r="U32" i="22"/>
  <c r="U28" i="22"/>
  <c r="U24" i="22"/>
  <c r="U20" i="22"/>
  <c r="U16" i="22"/>
  <c r="U12" i="22"/>
  <c r="U38" i="21"/>
  <c r="U34" i="21"/>
  <c r="U30" i="21"/>
  <c r="U26" i="21"/>
  <c r="T39" i="20"/>
  <c r="T31" i="20"/>
  <c r="T23" i="20"/>
  <c r="T15" i="20"/>
  <c r="T7" i="20"/>
  <c r="U14" i="19"/>
  <c r="U50" i="19"/>
  <c r="U56" i="19"/>
  <c r="U14" i="4"/>
  <c r="G68" i="4" s="1"/>
  <c r="U58" i="4"/>
  <c r="G69" i="4" s="1"/>
  <c r="T48" i="4"/>
  <c r="T40" i="4"/>
  <c r="T32" i="4"/>
  <c r="T64" i="4"/>
  <c r="E108" i="24"/>
  <c r="F105" i="24"/>
  <c r="E91" i="24"/>
  <c r="X65" i="26"/>
  <c r="Q109" i="26"/>
  <c r="R109" i="26"/>
  <c r="Q101" i="26"/>
  <c r="R101" i="26"/>
  <c r="Q89" i="26"/>
  <c r="R89" i="26"/>
  <c r="S101" i="26"/>
  <c r="U101" i="26" s="1"/>
  <c r="V101" i="26" s="1"/>
  <c r="X101" i="26" s="1"/>
  <c r="S85" i="26"/>
  <c r="U85" i="26" s="1"/>
  <c r="V85" i="26" s="1"/>
  <c r="X85" i="26" s="1"/>
  <c r="S69" i="26"/>
  <c r="U69" i="26" s="1"/>
  <c r="V69" i="26" s="1"/>
  <c r="X69" i="26" s="1"/>
  <c r="S53" i="26"/>
  <c r="U53" i="26" s="1"/>
  <c r="V53" i="26" s="1"/>
  <c r="X53" i="26" s="1"/>
  <c r="X28" i="26"/>
  <c r="Q115" i="26"/>
  <c r="R115" i="26"/>
  <c r="Q111" i="26"/>
  <c r="R111" i="26"/>
  <c r="Q107" i="26"/>
  <c r="R107" i="26"/>
  <c r="Q103" i="26"/>
  <c r="R103" i="26"/>
  <c r="Q99" i="26"/>
  <c r="R99" i="26"/>
  <c r="Q95" i="26"/>
  <c r="R95" i="26"/>
  <c r="Q91" i="26"/>
  <c r="R91" i="26"/>
  <c r="Q87" i="26"/>
  <c r="R87" i="26"/>
  <c r="Q83" i="26"/>
  <c r="R83" i="26"/>
  <c r="Q79" i="26"/>
  <c r="R79" i="26"/>
  <c r="Q75" i="26"/>
  <c r="R75" i="26"/>
  <c r="Q71" i="26"/>
  <c r="R71" i="26"/>
  <c r="Q67" i="26"/>
  <c r="R67" i="26"/>
  <c r="Q63" i="26"/>
  <c r="R63" i="26"/>
  <c r="Q59" i="26"/>
  <c r="R59" i="26"/>
  <c r="Q55" i="26"/>
  <c r="R55" i="26"/>
  <c r="Q51" i="26"/>
  <c r="R51" i="26"/>
  <c r="Q47" i="26"/>
  <c r="R47" i="26"/>
  <c r="Q43" i="26"/>
  <c r="R43" i="26"/>
  <c r="Q39" i="26"/>
  <c r="R39" i="26"/>
  <c r="Q35" i="26"/>
  <c r="R35" i="26"/>
  <c r="Q31" i="26"/>
  <c r="R31" i="26"/>
  <c r="Q27" i="26"/>
  <c r="R27" i="26"/>
  <c r="Q23" i="26"/>
  <c r="R23" i="26"/>
  <c r="X153" i="26"/>
  <c r="X159" i="26"/>
  <c r="X171" i="26"/>
  <c r="X175" i="26"/>
  <c r="X179" i="26"/>
  <c r="X183" i="26"/>
  <c r="X192" i="26"/>
  <c r="X200" i="26"/>
  <c r="T7" i="25"/>
  <c r="T36" i="25"/>
  <c r="T65" i="24"/>
  <c r="T61" i="24"/>
  <c r="T57" i="24"/>
  <c r="T53" i="24"/>
  <c r="T47" i="24"/>
  <c r="T48" i="24" s="1"/>
  <c r="C72" i="24" s="1"/>
  <c r="T41" i="24"/>
  <c r="T37" i="24"/>
  <c r="T33" i="24"/>
  <c r="T29" i="24"/>
  <c r="T25" i="24"/>
  <c r="T21" i="24"/>
  <c r="T17" i="24"/>
  <c r="T13" i="24"/>
  <c r="T9" i="24"/>
  <c r="O45" i="24"/>
  <c r="T15" i="4"/>
  <c r="U55" i="4"/>
  <c r="H75" i="4" s="1"/>
  <c r="T59" i="4"/>
  <c r="M82" i="4"/>
  <c r="L10" i="18" s="1"/>
  <c r="O10" i="18" s="1"/>
  <c r="D102" i="4"/>
  <c r="D103" i="4"/>
  <c r="D101" i="4"/>
  <c r="C106" i="4"/>
  <c r="F91" i="24"/>
  <c r="E94" i="24"/>
  <c r="M11" i="18"/>
  <c r="P11" i="18" s="1"/>
  <c r="G11" i="18"/>
  <c r="I11" i="18" s="1"/>
  <c r="U7" i="19"/>
  <c r="U6" i="19"/>
  <c r="U20" i="19"/>
  <c r="U19" i="19"/>
  <c r="U12" i="19"/>
  <c r="U11" i="19"/>
  <c r="U47" i="19"/>
  <c r="U46" i="19"/>
  <c r="U39" i="19"/>
  <c r="U38" i="19"/>
  <c r="U31" i="19"/>
  <c r="U58" i="19"/>
  <c r="U26" i="19"/>
  <c r="U25" i="19"/>
  <c r="U18" i="19"/>
  <c r="U17" i="19"/>
  <c r="U52" i="19"/>
  <c r="U45" i="19"/>
  <c r="U44" i="19"/>
  <c r="U37" i="19"/>
  <c r="U36" i="19"/>
  <c r="P27" i="19"/>
  <c r="N85" i="19" s="1"/>
  <c r="M3" i="18" s="1"/>
  <c r="P3" i="18" s="1"/>
  <c r="U10" i="19"/>
  <c r="U21" i="19"/>
  <c r="U13" i="19"/>
  <c r="U48" i="19"/>
  <c r="U40" i="19"/>
  <c r="U32" i="19"/>
  <c r="Y116" i="26"/>
  <c r="X148" i="26"/>
  <c r="X119" i="26"/>
  <c r="X151" i="26"/>
  <c r="X155" i="26"/>
  <c r="X161" i="26"/>
  <c r="X121" i="26"/>
  <c r="X125" i="26"/>
  <c r="X137" i="26"/>
  <c r="X141" i="26"/>
  <c r="X145" i="26"/>
  <c r="X149" i="26"/>
  <c r="X154" i="26"/>
  <c r="X160" i="26"/>
  <c r="X164" i="26"/>
  <c r="X168" i="26"/>
  <c r="X180" i="26"/>
  <c r="X184" i="26"/>
  <c r="X185" i="26"/>
  <c r="X189" i="26"/>
  <c r="X193" i="26"/>
  <c r="X197" i="26"/>
  <c r="X201" i="26"/>
  <c r="X205" i="26"/>
  <c r="X17" i="26"/>
  <c r="X18" i="26" s="1"/>
  <c r="D249" i="26"/>
  <c r="Y209" i="26"/>
  <c r="X165" i="26"/>
  <c r="X169" i="26"/>
  <c r="X173" i="26"/>
  <c r="E239" i="26"/>
  <c r="S109" i="26"/>
  <c r="U109" i="26" s="1"/>
  <c r="V109" i="26" s="1"/>
  <c r="X109" i="26" s="1"/>
  <c r="S98" i="26"/>
  <c r="U98" i="26" s="1"/>
  <c r="V98" i="26" s="1"/>
  <c r="X98" i="26" s="1"/>
  <c r="S93" i="26"/>
  <c r="U93" i="26" s="1"/>
  <c r="V93" i="26" s="1"/>
  <c r="X93" i="26" s="1"/>
  <c r="S82" i="26"/>
  <c r="U82" i="26" s="1"/>
  <c r="V82" i="26" s="1"/>
  <c r="X82" i="26" s="1"/>
  <c r="S77" i="26"/>
  <c r="U77" i="26" s="1"/>
  <c r="V77" i="26" s="1"/>
  <c r="X77" i="26" s="1"/>
  <c r="S66" i="26"/>
  <c r="U66" i="26" s="1"/>
  <c r="V66" i="26" s="1"/>
  <c r="X66" i="26" s="1"/>
  <c r="S61" i="26"/>
  <c r="U61" i="26" s="1"/>
  <c r="V61" i="26" s="1"/>
  <c r="X61" i="26" s="1"/>
  <c r="S50" i="26"/>
  <c r="U50" i="26" s="1"/>
  <c r="V50" i="26" s="1"/>
  <c r="X50" i="26" s="1"/>
  <c r="S45" i="26"/>
  <c r="U45" i="26" s="1"/>
  <c r="V45" i="26" s="1"/>
  <c r="X45" i="26" s="1"/>
  <c r="S41" i="26"/>
  <c r="U41" i="26" s="1"/>
  <c r="V41" i="26" s="1"/>
  <c r="X41" i="26" s="1"/>
  <c r="S37" i="26"/>
  <c r="U37" i="26" s="1"/>
  <c r="V37" i="26" s="1"/>
  <c r="X37" i="26" s="1"/>
  <c r="S33" i="26"/>
  <c r="U33" i="26" s="1"/>
  <c r="V33" i="26" s="1"/>
  <c r="X33" i="26" s="1"/>
  <c r="S29" i="26"/>
  <c r="U29" i="26" s="1"/>
  <c r="V29" i="26" s="1"/>
  <c r="X29" i="26" s="1"/>
  <c r="S25" i="26"/>
  <c r="U25" i="26" s="1"/>
  <c r="V25" i="26" s="1"/>
  <c r="X25" i="26" s="1"/>
  <c r="Y15" i="26"/>
  <c r="X118" i="26"/>
  <c r="X123" i="26"/>
  <c r="X127" i="26"/>
  <c r="X131" i="26"/>
  <c r="X135" i="26"/>
  <c r="X139" i="26"/>
  <c r="X143" i="26"/>
  <c r="X166" i="26"/>
  <c r="X174" i="26"/>
  <c r="X182" i="26"/>
  <c r="X187" i="26"/>
  <c r="X191" i="26"/>
  <c r="Q21" i="26"/>
  <c r="S21" i="26"/>
  <c r="S112" i="26"/>
  <c r="U112" i="26" s="1"/>
  <c r="V112" i="26" s="1"/>
  <c r="X112" i="26" s="1"/>
  <c r="Q112" i="26"/>
  <c r="S108" i="26"/>
  <c r="U108" i="26" s="1"/>
  <c r="V108" i="26" s="1"/>
  <c r="X108" i="26" s="1"/>
  <c r="Q108" i="26"/>
  <c r="S104" i="26"/>
  <c r="U104" i="26" s="1"/>
  <c r="V104" i="26" s="1"/>
  <c r="X104" i="26" s="1"/>
  <c r="Q104" i="26"/>
  <c r="S100" i="26"/>
  <c r="U100" i="26" s="1"/>
  <c r="V100" i="26" s="1"/>
  <c r="X100" i="26" s="1"/>
  <c r="Q100" i="26"/>
  <c r="S96" i="26"/>
  <c r="U96" i="26" s="1"/>
  <c r="V96" i="26" s="1"/>
  <c r="X96" i="26" s="1"/>
  <c r="Q96" i="26"/>
  <c r="S92" i="26"/>
  <c r="U92" i="26" s="1"/>
  <c r="V92" i="26" s="1"/>
  <c r="X92" i="26" s="1"/>
  <c r="Q92" i="26"/>
  <c r="S88" i="26"/>
  <c r="U88" i="26" s="1"/>
  <c r="V88" i="26" s="1"/>
  <c r="X88" i="26" s="1"/>
  <c r="Q88" i="26"/>
  <c r="S84" i="26"/>
  <c r="U84" i="26" s="1"/>
  <c r="V84" i="26" s="1"/>
  <c r="X84" i="26" s="1"/>
  <c r="Q84" i="26"/>
  <c r="S80" i="26"/>
  <c r="U80" i="26" s="1"/>
  <c r="V80" i="26" s="1"/>
  <c r="X80" i="26" s="1"/>
  <c r="Q80" i="26"/>
  <c r="S76" i="26"/>
  <c r="U76" i="26" s="1"/>
  <c r="V76" i="26" s="1"/>
  <c r="X76" i="26" s="1"/>
  <c r="Q76" i="26"/>
  <c r="S72" i="26"/>
  <c r="U72" i="26" s="1"/>
  <c r="V72" i="26" s="1"/>
  <c r="X72" i="26" s="1"/>
  <c r="Q72" i="26"/>
  <c r="S68" i="26"/>
  <c r="U68" i="26" s="1"/>
  <c r="V68" i="26" s="1"/>
  <c r="X68" i="26" s="1"/>
  <c r="Q68" i="26"/>
  <c r="S64" i="26"/>
  <c r="U64" i="26" s="1"/>
  <c r="V64" i="26" s="1"/>
  <c r="X64" i="26" s="1"/>
  <c r="Q64" i="26"/>
  <c r="S60" i="26"/>
  <c r="U60" i="26" s="1"/>
  <c r="V60" i="26" s="1"/>
  <c r="X60" i="26" s="1"/>
  <c r="Q60" i="26"/>
  <c r="S56" i="26"/>
  <c r="U56" i="26" s="1"/>
  <c r="V56" i="26" s="1"/>
  <c r="X56" i="26" s="1"/>
  <c r="Q56" i="26"/>
  <c r="S52" i="26"/>
  <c r="U52" i="26" s="1"/>
  <c r="V52" i="26" s="1"/>
  <c r="X52" i="26" s="1"/>
  <c r="Q52" i="26"/>
  <c r="S48" i="26"/>
  <c r="U48" i="26" s="1"/>
  <c r="V48" i="26" s="1"/>
  <c r="X48" i="26" s="1"/>
  <c r="Q48" i="26"/>
  <c r="S114" i="26"/>
  <c r="U114" i="26" s="1"/>
  <c r="V114" i="26" s="1"/>
  <c r="X114" i="26" s="1"/>
  <c r="S110" i="26"/>
  <c r="U110" i="26" s="1"/>
  <c r="V110" i="26" s="1"/>
  <c r="X110" i="26" s="1"/>
  <c r="S105" i="26"/>
  <c r="U105" i="26" s="1"/>
  <c r="V105" i="26" s="1"/>
  <c r="X105" i="26" s="1"/>
  <c r="S94" i="26"/>
  <c r="U94" i="26" s="1"/>
  <c r="V94" i="26" s="1"/>
  <c r="X94" i="26" s="1"/>
  <c r="S89" i="26"/>
  <c r="U89" i="26" s="1"/>
  <c r="V89" i="26" s="1"/>
  <c r="X89" i="26" s="1"/>
  <c r="S78" i="26"/>
  <c r="U78" i="26" s="1"/>
  <c r="V78" i="26" s="1"/>
  <c r="X78" i="26" s="1"/>
  <c r="S73" i="26"/>
  <c r="U73" i="26" s="1"/>
  <c r="V73" i="26" s="1"/>
  <c r="X73" i="26" s="1"/>
  <c r="S62" i="26"/>
  <c r="U62" i="26" s="1"/>
  <c r="V62" i="26" s="1"/>
  <c r="X62" i="26" s="1"/>
  <c r="S57" i="26"/>
  <c r="U57" i="26" s="1"/>
  <c r="V57" i="26" s="1"/>
  <c r="X57" i="26" s="1"/>
  <c r="S46" i="26"/>
  <c r="U46" i="26" s="1"/>
  <c r="V46" i="26" s="1"/>
  <c r="X46" i="26" s="1"/>
  <c r="S42" i="26"/>
  <c r="U42" i="26" s="1"/>
  <c r="V42" i="26" s="1"/>
  <c r="X42" i="26" s="1"/>
  <c r="S38" i="26"/>
  <c r="U38" i="26" s="1"/>
  <c r="V38" i="26" s="1"/>
  <c r="X38" i="26" s="1"/>
  <c r="S34" i="26"/>
  <c r="U34" i="26" s="1"/>
  <c r="V34" i="26" s="1"/>
  <c r="X34" i="26" s="1"/>
  <c r="S30" i="26"/>
  <c r="U30" i="26" s="1"/>
  <c r="V30" i="26" s="1"/>
  <c r="X30" i="26" s="1"/>
  <c r="S26" i="26"/>
  <c r="U26" i="26" s="1"/>
  <c r="V26" i="26" s="1"/>
  <c r="X26" i="26" s="1"/>
  <c r="S22" i="26"/>
  <c r="U22" i="26" s="1"/>
  <c r="V22" i="26" s="1"/>
  <c r="X22" i="26" s="1"/>
  <c r="X8" i="26"/>
  <c r="X177" i="26"/>
  <c r="X198" i="26"/>
  <c r="V7" i="26"/>
  <c r="X7" i="26" s="1"/>
  <c r="X11" i="26"/>
  <c r="X124" i="26"/>
  <c r="X129" i="26"/>
  <c r="X133" i="26"/>
  <c r="X138" i="26"/>
  <c r="X142" i="26"/>
  <c r="X147" i="26"/>
  <c r="X156" i="26"/>
  <c r="X163" i="26"/>
  <c r="X167" i="26"/>
  <c r="X172" i="26"/>
  <c r="X176" i="26"/>
  <c r="X181" i="26"/>
  <c r="X190" i="26"/>
  <c r="X195" i="26"/>
  <c r="X199" i="26"/>
  <c r="X204" i="26"/>
  <c r="X208" i="26"/>
  <c r="Y157" i="26"/>
  <c r="U33" i="25"/>
  <c r="X188" i="26"/>
  <c r="X196" i="26"/>
  <c r="X203" i="26"/>
  <c r="X207" i="26"/>
  <c r="O33" i="25"/>
  <c r="T5" i="25"/>
  <c r="C43" i="25" s="1"/>
  <c r="T38" i="25"/>
  <c r="X120" i="26"/>
  <c r="X128" i="26"/>
  <c r="X136" i="26"/>
  <c r="X144" i="26"/>
  <c r="X152" i="26"/>
  <c r="X162" i="26"/>
  <c r="X170" i="26"/>
  <c r="X178" i="26"/>
  <c r="X186" i="26"/>
  <c r="X194" i="26"/>
  <c r="X202" i="26"/>
  <c r="X206" i="26"/>
  <c r="P110" i="22"/>
  <c r="V110" i="22"/>
  <c r="U107" i="22"/>
  <c r="U103" i="22"/>
  <c r="U99" i="22"/>
  <c r="U95" i="22"/>
  <c r="U91" i="22"/>
  <c r="U87" i="22"/>
  <c r="U83" i="22"/>
  <c r="U79" i="22"/>
  <c r="U75" i="22"/>
  <c r="U71" i="22"/>
  <c r="U67" i="22"/>
  <c r="P71" i="21"/>
  <c r="V71" i="21"/>
  <c r="U108" i="22"/>
  <c r="U104" i="22"/>
  <c r="U100" i="22"/>
  <c r="U96" i="22"/>
  <c r="U92" i="22"/>
  <c r="U88" i="22"/>
  <c r="U84" i="22"/>
  <c r="U80" i="22"/>
  <c r="U76" i="22"/>
  <c r="U72" i="22"/>
  <c r="U68" i="22"/>
  <c r="U109" i="22"/>
  <c r="U105" i="22"/>
  <c r="U101" i="22"/>
  <c r="U97" i="22"/>
  <c r="U93" i="22"/>
  <c r="U89" i="22"/>
  <c r="U85" i="22"/>
  <c r="U81" i="22"/>
  <c r="U77" i="22"/>
  <c r="U73" i="22"/>
  <c r="U69" i="22"/>
  <c r="T50" i="20"/>
  <c r="H4" i="18" s="1"/>
  <c r="J4" i="18" s="1"/>
  <c r="U106" i="22"/>
  <c r="U102" i="22"/>
  <c r="U98" i="22"/>
  <c r="U94" i="22"/>
  <c r="U90" i="22"/>
  <c r="U86" i="22"/>
  <c r="U82" i="22"/>
  <c r="U78" i="22"/>
  <c r="U74" i="22"/>
  <c r="U70" i="22"/>
  <c r="U66" i="22"/>
  <c r="U30" i="19"/>
  <c r="U63" i="19"/>
  <c r="U61" i="19"/>
  <c r="U59" i="19"/>
  <c r="U57" i="19"/>
  <c r="T7" i="4"/>
  <c r="T22" i="4"/>
  <c r="T20" i="4"/>
  <c r="T18" i="4"/>
  <c r="T16" i="4"/>
  <c r="H11" i="18"/>
  <c r="J11" i="18" s="1"/>
  <c r="F16" i="18"/>
  <c r="U6" i="21"/>
  <c r="T12" i="4"/>
  <c r="T10" i="4"/>
  <c r="T8" i="4"/>
  <c r="U39" i="21"/>
  <c r="U37" i="21"/>
  <c r="U35" i="21"/>
  <c r="U33" i="21"/>
  <c r="U31" i="21"/>
  <c r="U13" i="21"/>
  <c r="U11" i="21"/>
  <c r="U9" i="21"/>
  <c r="U7" i="21"/>
  <c r="U55" i="19"/>
  <c r="T25" i="4"/>
  <c r="T60" i="4"/>
  <c r="T65" i="4" s="1"/>
  <c r="C74" i="4" s="1"/>
  <c r="U65" i="22"/>
  <c r="U22" i="21"/>
  <c r="U20" i="21"/>
  <c r="U18" i="21"/>
  <c r="U16" i="21"/>
  <c r="U14" i="21"/>
  <c r="T6" i="20"/>
  <c r="U29" i="19"/>
  <c r="T26" i="4"/>
  <c r="T53" i="4"/>
  <c r="T55" i="4" s="1"/>
  <c r="C75" i="4" s="1"/>
  <c r="P116" i="26"/>
  <c r="O73" i="18" l="1"/>
  <c r="G70" i="4"/>
  <c r="U110" i="22"/>
  <c r="U113" i="22" s="1"/>
  <c r="G6" i="18" s="1"/>
  <c r="I6" i="18" s="1"/>
  <c r="T45" i="24"/>
  <c r="C75" i="24" s="1"/>
  <c r="T68" i="24"/>
  <c r="C76" i="24" s="1"/>
  <c r="D104" i="4"/>
  <c r="R116" i="26"/>
  <c r="C254" i="26" s="1"/>
  <c r="D254" i="26" s="1"/>
  <c r="U71" i="21"/>
  <c r="U74" i="21" s="1"/>
  <c r="G5" i="18" s="1"/>
  <c r="I5" i="18" s="1"/>
  <c r="L72" i="21"/>
  <c r="L5" i="18" s="1"/>
  <c r="O5" i="18" s="1"/>
  <c r="M72" i="21"/>
  <c r="M5" i="18" s="1"/>
  <c r="P5" i="18" s="1"/>
  <c r="F49" i="25"/>
  <c r="G52" i="25" s="1"/>
  <c r="H8" i="18" s="1"/>
  <c r="J8" i="18" s="1"/>
  <c r="F63" i="25"/>
  <c r="F76" i="25"/>
  <c r="G79" i="25" s="1"/>
  <c r="U21" i="26"/>
  <c r="V21" i="26" s="1"/>
  <c r="X21" i="26" s="1"/>
  <c r="X116" i="26" s="1"/>
  <c r="C216" i="26" s="1"/>
  <c r="C222" i="26" s="1"/>
  <c r="D223" i="26" s="1"/>
  <c r="S116" i="26"/>
  <c r="T33" i="25"/>
  <c r="C44" i="25" s="1"/>
  <c r="K48" i="20"/>
  <c r="L4" i="18" s="1"/>
  <c r="O4" i="18" s="1"/>
  <c r="L48" i="20"/>
  <c r="M4" i="18" s="1"/>
  <c r="P4" i="18" s="1"/>
  <c r="T44" i="20"/>
  <c r="T48" i="20" s="1"/>
  <c r="G4" i="18" s="1"/>
  <c r="I4" i="18" s="1"/>
  <c r="T39" i="25"/>
  <c r="C45" i="25" s="1"/>
  <c r="E249" i="26"/>
  <c r="F249" i="26" s="1"/>
  <c r="G101" i="4"/>
  <c r="E101" i="4"/>
  <c r="F101" i="4" s="1"/>
  <c r="M96" i="4" s="1"/>
  <c r="M10" i="18" s="1"/>
  <c r="P10" i="18" s="1"/>
  <c r="Q10" i="18" s="1"/>
  <c r="F100" i="4"/>
  <c r="E102" i="4"/>
  <c r="F102" i="4" s="1"/>
  <c r="G102" i="4"/>
  <c r="T24" i="4"/>
  <c r="C72" i="4" s="1"/>
  <c r="E73" i="25"/>
  <c r="F71" i="25"/>
  <c r="U53" i="19"/>
  <c r="E66" i="19" s="1"/>
  <c r="M112" i="22"/>
  <c r="M6" i="18" s="1"/>
  <c r="P6" i="18" s="1"/>
  <c r="L112" i="22"/>
  <c r="L6" i="18" s="1"/>
  <c r="O6" i="18" s="1"/>
  <c r="Q116" i="26"/>
  <c r="F80" i="24"/>
  <c r="G83" i="24" s="1"/>
  <c r="H7" i="18" s="1"/>
  <c r="J7" i="18" s="1"/>
  <c r="F108" i="24"/>
  <c r="G108" i="24" s="1"/>
  <c r="M7" i="18" s="1"/>
  <c r="P7" i="18" s="1"/>
  <c r="F94" i="24"/>
  <c r="G97" i="24" s="1"/>
  <c r="U76" i="21"/>
  <c r="H5" i="18" s="1"/>
  <c r="J5" i="18" s="1"/>
  <c r="U27" i="19"/>
  <c r="D69" i="19" s="1"/>
  <c r="G94" i="24"/>
  <c r="L7" i="18" s="1"/>
  <c r="O7" i="18" s="1"/>
  <c r="E103" i="4"/>
  <c r="F103" i="4" s="1"/>
  <c r="G103" i="4"/>
  <c r="G111" i="24"/>
  <c r="H76" i="4"/>
  <c r="T14" i="4"/>
  <c r="C68" i="4" s="1"/>
  <c r="C70" i="4" s="1"/>
  <c r="C77" i="4" s="1"/>
  <c r="G104" i="4"/>
  <c r="Q11" i="18"/>
  <c r="F89" i="4"/>
  <c r="F88" i="4"/>
  <c r="G239" i="26"/>
  <c r="H242" i="26" s="1"/>
  <c r="G254" i="26"/>
  <c r="H257" i="26" s="1"/>
  <c r="X15" i="26"/>
  <c r="C215" i="26" s="1"/>
  <c r="C223" i="26"/>
  <c r="G223" i="26"/>
  <c r="H226" i="26" s="1"/>
  <c r="H9" i="18" s="1"/>
  <c r="J9" i="18" s="1"/>
  <c r="X209" i="26"/>
  <c r="C217" i="26" s="1"/>
  <c r="X157" i="26"/>
  <c r="C213" i="26" s="1"/>
  <c r="T51" i="4"/>
  <c r="C73" i="4" s="1"/>
  <c r="U64" i="19"/>
  <c r="D70" i="19" s="1"/>
  <c r="U115" i="22"/>
  <c r="H6" i="18" s="1"/>
  <c r="J6" i="18" s="1"/>
  <c r="O74" i="18" l="1"/>
  <c r="C77" i="24"/>
  <c r="C76" i="4"/>
  <c r="D75" i="4" s="1"/>
  <c r="G75" i="4" s="1"/>
  <c r="F104" i="4"/>
  <c r="F106" i="4" s="1"/>
  <c r="Q4" i="18"/>
  <c r="C46" i="25"/>
  <c r="D45" i="25" s="1"/>
  <c r="E45" i="25" s="1"/>
  <c r="F45" i="25" s="1"/>
  <c r="Q5" i="18"/>
  <c r="Q7" i="18"/>
  <c r="F73" i="25"/>
  <c r="E76" i="25"/>
  <c r="G76" i="25" s="1"/>
  <c r="M8" i="18" s="1"/>
  <c r="P8" i="18" s="1"/>
  <c r="H254" i="26"/>
  <c r="M9" i="18" s="1"/>
  <c r="P9" i="18" s="1"/>
  <c r="G66" i="25"/>
  <c r="G63" i="25"/>
  <c r="L8" i="18" s="1"/>
  <c r="O8" i="18" s="1"/>
  <c r="E104" i="4"/>
  <c r="F90" i="4"/>
  <c r="F92" i="4" s="1"/>
  <c r="Q6" i="18"/>
  <c r="E90" i="4"/>
  <c r="C218" i="26"/>
  <c r="D217" i="26" s="1"/>
  <c r="E217" i="26" s="1"/>
  <c r="F217" i="26" s="1"/>
  <c r="C239" i="26"/>
  <c r="D239" i="26" s="1"/>
  <c r="F233" i="26"/>
  <c r="F232" i="26"/>
  <c r="F239" i="26" s="1"/>
  <c r="D216" i="26"/>
  <c r="E216" i="26" s="1"/>
  <c r="D71" i="19"/>
  <c r="E70" i="19" s="1"/>
  <c r="G2" i="21"/>
  <c r="F2" i="25"/>
  <c r="O75" i="18" l="1"/>
  <c r="D75" i="24"/>
  <c r="E75" i="24" s="1"/>
  <c r="F75" i="24" s="1"/>
  <c r="E80" i="24" s="1"/>
  <c r="G80" i="24" s="1"/>
  <c r="G7" i="18" s="1"/>
  <c r="I7" i="18" s="1"/>
  <c r="D76" i="24"/>
  <c r="E76" i="24" s="1"/>
  <c r="D72" i="4"/>
  <c r="G72" i="4" s="1"/>
  <c r="D73" i="4"/>
  <c r="E73" i="4" s="1"/>
  <c r="F73" i="4" s="1"/>
  <c r="M68" i="4" s="1"/>
  <c r="G10" i="18" s="1"/>
  <c r="I10" i="18" s="1"/>
  <c r="E75" i="4"/>
  <c r="F75" i="4" s="1"/>
  <c r="D74" i="4"/>
  <c r="E74" i="4" s="1"/>
  <c r="F74" i="4" s="1"/>
  <c r="C78" i="4"/>
  <c r="F219" i="26"/>
  <c r="D215" i="26"/>
  <c r="E215" i="26" s="1"/>
  <c r="F215" i="26" s="1"/>
  <c r="P12" i="18"/>
  <c r="P17" i="18" s="1"/>
  <c r="H79" i="19"/>
  <c r="H88" i="19"/>
  <c r="Q8" i="18"/>
  <c r="D44" i="25"/>
  <c r="G79" i="19"/>
  <c r="G78" i="19"/>
  <c r="D234" i="26"/>
  <c r="E234" i="26" s="1"/>
  <c r="F216" i="26"/>
  <c r="E223" i="26"/>
  <c r="G73" i="4"/>
  <c r="E68" i="19"/>
  <c r="E69" i="19"/>
  <c r="F70" i="19"/>
  <c r="G70" i="19" s="1"/>
  <c r="H70" i="19"/>
  <c r="O76" i="18" l="1"/>
  <c r="E77" i="24"/>
  <c r="F76" i="24"/>
  <c r="F77" i="24" s="1"/>
  <c r="E72" i="4"/>
  <c r="E76" i="4" s="1"/>
  <c r="D76" i="4"/>
  <c r="G74" i="4"/>
  <c r="G76" i="4" s="1"/>
  <c r="E218" i="26"/>
  <c r="F218" i="26" s="1"/>
  <c r="D218" i="26"/>
  <c r="N76" i="19"/>
  <c r="L3" i="18" s="1"/>
  <c r="O3" i="18" s="1"/>
  <c r="Q3" i="18" s="1"/>
  <c r="H86" i="19"/>
  <c r="H77" i="19"/>
  <c r="H80" i="19" s="1"/>
  <c r="D46" i="25"/>
  <c r="E44" i="25"/>
  <c r="H78" i="19"/>
  <c r="H87" i="19"/>
  <c r="E80" i="19"/>
  <c r="F223" i="26"/>
  <c r="H223" i="26" s="1"/>
  <c r="G9" i="18" s="1"/>
  <c r="I9" i="18" s="1"/>
  <c r="H239" i="26"/>
  <c r="L9" i="18" s="1"/>
  <c r="O9" i="18" s="1"/>
  <c r="F234" i="26"/>
  <c r="H69" i="19"/>
  <c r="N69" i="19" s="1"/>
  <c r="H3" i="18" s="1"/>
  <c r="J3" i="18" s="1"/>
  <c r="J12" i="18" s="1"/>
  <c r="J14" i="18" s="1"/>
  <c r="F69" i="19"/>
  <c r="G69" i="19" s="1"/>
  <c r="N67" i="19" s="1"/>
  <c r="G3" i="18" s="1"/>
  <c r="I3" i="18" s="1"/>
  <c r="H68" i="19"/>
  <c r="E71" i="19"/>
  <c r="F68" i="19"/>
  <c r="O77" i="18" l="1"/>
  <c r="F72" i="4"/>
  <c r="F76" i="4" s="1"/>
  <c r="F78" i="4" s="1"/>
  <c r="E46" i="25"/>
  <c r="F44" i="25"/>
  <c r="H89" i="19"/>
  <c r="Q9" i="18"/>
  <c r="Q12" i="18" s="1"/>
  <c r="O12" i="18"/>
  <c r="O17" i="18" s="1"/>
  <c r="F80" i="19"/>
  <c r="G80" i="19"/>
  <c r="F71" i="19"/>
  <c r="G68" i="19"/>
  <c r="G71" i="19" s="1"/>
  <c r="H71" i="19"/>
  <c r="F46" i="25" l="1"/>
  <c r="E49" i="25"/>
  <c r="G49" i="25" s="1"/>
  <c r="G8" i="18" s="1"/>
  <c r="I8" i="18" s="1"/>
  <c r="I12" i="18" s="1"/>
  <c r="Q17" i="18"/>
  <c r="O18" i="18"/>
  <c r="O19" i="18" l="1"/>
  <c r="Q18" i="18"/>
  <c r="O20" i="18" l="1"/>
  <c r="Q19" i="18"/>
  <c r="O21" i="18" l="1"/>
  <c r="Q20" i="18"/>
  <c r="O22" i="18" l="1"/>
  <c r="Q21" i="18"/>
  <c r="O23" i="18" l="1"/>
  <c r="Q22" i="18"/>
  <c r="O24" i="18" l="1"/>
  <c r="Q23" i="18"/>
  <c r="O25" i="18" l="1"/>
  <c r="Q24" i="18"/>
  <c r="O26" i="18" l="1"/>
  <c r="Q25" i="18"/>
  <c r="O27" i="18" l="1"/>
  <c r="Q26" i="18"/>
  <c r="O28" i="18" l="1"/>
  <c r="Q27" i="18"/>
  <c r="P63" i="18" l="1"/>
  <c r="P64" i="18" s="1"/>
  <c r="P65" i="18" s="1"/>
  <c r="P66" i="18" s="1"/>
  <c r="O29" i="18"/>
  <c r="Q28" i="18"/>
  <c r="P67" i="18" l="1"/>
  <c r="Q66" i="18"/>
  <c r="Q29" i="18"/>
  <c r="O30" i="18"/>
  <c r="P68" i="18" l="1"/>
  <c r="Q67" i="18"/>
  <c r="Q30" i="18"/>
  <c r="O31" i="18"/>
  <c r="P69" i="18" l="1"/>
  <c r="Q68" i="18"/>
  <c r="Q31" i="18"/>
  <c r="O32" i="18"/>
  <c r="P70" i="18" l="1"/>
  <c r="Q69" i="18"/>
  <c r="O33" i="18"/>
  <c r="Q32" i="18"/>
  <c r="P71" i="18" l="1"/>
  <c r="Q70" i="18"/>
  <c r="O34" i="18"/>
  <c r="Q33" i="18"/>
  <c r="P72" i="18" l="1"/>
  <c r="Q71" i="18"/>
  <c r="Q34" i="18"/>
  <c r="O35" i="18"/>
  <c r="P73" i="18" l="1"/>
  <c r="Q72" i="18"/>
  <c r="Q35" i="18"/>
  <c r="O36" i="18"/>
  <c r="P74" i="18" l="1"/>
  <c r="Q73" i="18"/>
  <c r="Q36" i="18"/>
  <c r="O37" i="18"/>
  <c r="P75" i="18" l="1"/>
  <c r="Q74" i="18"/>
  <c r="Q37" i="18"/>
  <c r="O38" i="18"/>
  <c r="P76" i="18" l="1"/>
  <c r="Q75" i="18"/>
  <c r="Q38" i="18"/>
  <c r="O39" i="18"/>
  <c r="P77" i="18" l="1"/>
  <c r="Q77" i="18" s="1"/>
  <c r="Q76" i="18"/>
  <c r="O40" i="18"/>
  <c r="Q39" i="18"/>
  <c r="Q40" i="18" l="1"/>
  <c r="O41" i="18"/>
  <c r="Q41" i="18" l="1"/>
  <c r="O42" i="18"/>
  <c r="O43" i="18" l="1"/>
  <c r="Q42" i="18"/>
  <c r="O44" i="18" l="1"/>
  <c r="Q43" i="18"/>
  <c r="O45" i="18" l="1"/>
  <c r="Q44" i="18"/>
  <c r="O46" i="18" l="1"/>
  <c r="Q45" i="18"/>
  <c r="O47" i="18" l="1"/>
  <c r="O48" i="18" s="1"/>
  <c r="Q46" i="18"/>
  <c r="Q47" i="18" l="1"/>
  <c r="O49" i="18" l="1"/>
  <c r="Q48" i="18"/>
  <c r="O50" i="18" l="1"/>
  <c r="Q49" i="18"/>
  <c r="O51" i="18" l="1"/>
  <c r="Q50" i="18"/>
  <c r="O52" i="18" l="1"/>
  <c r="Q51" i="18"/>
  <c r="O53" i="18" l="1"/>
  <c r="Q52" i="18"/>
  <c r="Q53" i="18" l="1"/>
  <c r="O54" i="18"/>
  <c r="O55" i="18" l="1"/>
  <c r="Q54" i="18"/>
  <c r="O56" i="18" l="1"/>
  <c r="Q55" i="18"/>
  <c r="O57" i="18" l="1"/>
  <c r="Q56" i="18"/>
  <c r="O58" i="18" l="1"/>
  <c r="Q57" i="18"/>
  <c r="O59" i="18" l="1"/>
  <c r="Q58" i="18"/>
  <c r="O60" i="18" l="1"/>
  <c r="Q59" i="18"/>
  <c r="O61" i="18" l="1"/>
  <c r="Q60" i="18"/>
  <c r="O62" i="18" l="1"/>
  <c r="Q61" i="18"/>
  <c r="O63" i="18" l="1"/>
  <c r="Q62" i="18"/>
  <c r="O64" i="18" l="1"/>
  <c r="Q63" i="18"/>
  <c r="O65" i="18" l="1"/>
  <c r="Q65" i="18" s="1"/>
  <c r="Q64" i="18"/>
</calcChain>
</file>

<file path=xl/sharedStrings.xml><?xml version="1.0" encoding="utf-8"?>
<sst xmlns="http://schemas.openxmlformats.org/spreadsheetml/2006/main" count="5466" uniqueCount="601">
  <si>
    <t>Transmission Services</t>
  </si>
  <si>
    <t>company</t>
  </si>
  <si>
    <t>utility_account</t>
  </si>
  <si>
    <t>Function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</si>
  <si>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</si>
  <si>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</si>
  <si>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</si>
  <si>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</si>
  <si>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</si>
  <si>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</si>
  <si>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</si>
  <si>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</si>
  <si>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Line Terminal Description</t>
  </si>
  <si>
    <t xml:space="preserve"> Voltage</t>
  </si>
  <si>
    <t xml:space="preserve"> Circuit</t>
  </si>
  <si>
    <t xml:space="preserve"> SD</t>
  </si>
  <si>
    <t xml:space="preserve"> Miles</t>
  </si>
  <si>
    <t>Miles</t>
  </si>
  <si>
    <t>Annual Depreciation Expense</t>
  </si>
  <si>
    <t>Cuchilla</t>
  </si>
  <si>
    <t xml:space="preserve"> RS Line Tap</t>
  </si>
  <si>
    <t xml:space="preserve"> RC</t>
  </si>
  <si>
    <t>Annual</t>
  </si>
  <si>
    <t>Depreciation Rate</t>
  </si>
  <si>
    <t>Depreciation Add Back</t>
  </si>
  <si>
    <t>Depreciation</t>
  </si>
  <si>
    <t>asset_id</t>
  </si>
  <si>
    <t>eng_in_service_year</t>
  </si>
  <si>
    <t>major_location</t>
  </si>
  <si>
    <t>vintage</t>
  </si>
  <si>
    <t>Expense</t>
  </si>
  <si>
    <t>Net Plant Balance</t>
  </si>
  <si>
    <t>Average</t>
  </si>
  <si>
    <t>Rate</t>
  </si>
  <si>
    <t>Net Plant</t>
  </si>
  <si>
    <t xml:space="preserve">Annual </t>
  </si>
  <si>
    <t>Tax District</t>
  </si>
  <si>
    <t>Line Specific</t>
  </si>
  <si>
    <t>Number of Structures</t>
  </si>
  <si>
    <t>North</t>
  </si>
  <si>
    <t>EB Line</t>
  </si>
  <si>
    <t>TL</t>
  </si>
  <si>
    <t>Embudo</t>
  </si>
  <si>
    <t>Reeves</t>
  </si>
  <si>
    <t>ER</t>
  </si>
  <si>
    <t>EB</t>
  </si>
  <si>
    <t>Prager</t>
  </si>
  <si>
    <t>PN</t>
  </si>
  <si>
    <t>Person</t>
  </si>
  <si>
    <t>West Mesa</t>
  </si>
  <si>
    <t>PM</t>
  </si>
  <si>
    <t>Veranda</t>
  </si>
  <si>
    <t>Corrales Bluffs</t>
  </si>
  <si>
    <t>RR</t>
  </si>
  <si>
    <t>Pachmann</t>
  </si>
  <si>
    <t>CE</t>
  </si>
  <si>
    <t>Irving</t>
  </si>
  <si>
    <t>IR</t>
  </si>
  <si>
    <t>CY</t>
  </si>
  <si>
    <t>Composite Cost</t>
  </si>
  <si>
    <t>ST</t>
  </si>
  <si>
    <t>CG</t>
  </si>
  <si>
    <t>HW</t>
  </si>
  <si>
    <t>SE</t>
  </si>
  <si>
    <t>23550 - Poles &amp; Fixtures</t>
  </si>
  <si>
    <t>101000 - Plant in Service</t>
  </si>
  <si>
    <t>12/2012</t>
  </si>
  <si>
    <t>106001 - Reclass-Completed CWIP</t>
  </si>
  <si>
    <t>Pole/Switch Steel-Str 34</t>
  </si>
  <si>
    <t>Running Angle - 4-89',6-95',4-99',1-106'</t>
  </si>
  <si>
    <t>Center Phase Opposite Tangent - 82'</t>
  </si>
  <si>
    <t>Center Phase Opposite Tangent - 99'</t>
  </si>
  <si>
    <t>Double Circuit Tangent - 101'</t>
  </si>
  <si>
    <t>Deadend With Distribution - 106'</t>
  </si>
  <si>
    <t>Running Angle - 111'</t>
  </si>
  <si>
    <t>Center Phase Opposite Tangent - 127'</t>
  </si>
  <si>
    <t>Tangent - 143'</t>
  </si>
  <si>
    <t>Center Phase Opposite Tangent - 110'</t>
  </si>
  <si>
    <t>Center Phase Opposite Tangent - 116'</t>
  </si>
  <si>
    <t>Center Phase Opposite Tangent - 121'</t>
  </si>
  <si>
    <t>Running Angle with Distribution - 111'</t>
  </si>
  <si>
    <t>Pole,Wood 35'</t>
  </si>
  <si>
    <t>Pole,Wood 55'</t>
  </si>
  <si>
    <t>Pole,Wood 95'</t>
  </si>
  <si>
    <t>Pole, Wood, 105 Foot</t>
  </si>
  <si>
    <t>Deadend On Arms, 1-71', 4-76', 2-81'</t>
  </si>
  <si>
    <t>TANGENT WITH DISTRIBUTION, 1-138',3-143'</t>
  </si>
  <si>
    <t>TANGENT - 7-88',1-90',2-93',1-99'</t>
  </si>
  <si>
    <t>Structure DBD : 016001</t>
  </si>
  <si>
    <t>Reeves/Embudo Swtch Stn 115kv</t>
  </si>
  <si>
    <t>Reeves - Embudo Sw Sta 1964 115kv Tax District 002 : 100 003100</t>
  </si>
  <si>
    <t>Structure Bd402</t>
  </si>
  <si>
    <t>Double Circuit Structure Deadend Cp#1905 11-6869-2</t>
  </si>
  <si>
    <t>Structure Bd415</t>
  </si>
  <si>
    <t>Structure Bd409</t>
  </si>
  <si>
    <t>Structure Bd408</t>
  </si>
  <si>
    <t>Structure Bd406</t>
  </si>
  <si>
    <t>Pole 60 Foot Wood</t>
  </si>
  <si>
    <t>Pole 85 Foot Wood Cleared 02-85</t>
  </si>
  <si>
    <t>Pole 65 Foot Wood Cleared 10-85</t>
  </si>
  <si>
    <t>Pole 75 Foot Wood</t>
  </si>
  <si>
    <t>Pole 80 Foot Wood Cleared 02-85</t>
  </si>
  <si>
    <t>Pole 90 Foot Wood</t>
  </si>
  <si>
    <t>Double Circuit Gaged Cp#1905 11-6869-002</t>
  </si>
  <si>
    <t>Dampers Cp#0703 61-6169-009</t>
  </si>
  <si>
    <t>85 Foot Steel Pole</t>
  </si>
  <si>
    <t>Pole 105'Steel</t>
  </si>
  <si>
    <t>Crossarm : 019200</t>
  </si>
  <si>
    <t>Pole, Wood, 85 Foot : 010085</t>
  </si>
  <si>
    <t>Structure, Steel - DBD</t>
  </si>
  <si>
    <t>Structure, Steel - BD</t>
  </si>
  <si>
    <t>02345720  &lt;107&gt; POLE REINFORCEMENTS - ER LINE POLE REINFORCEMENTS - ER LINE</t>
  </si>
  <si>
    <t>Reeves - Embudo Sw Sta 1964 115kv Tax District 004 : 100 003100</t>
  </si>
  <si>
    <t>Structure Bd404</t>
  </si>
  <si>
    <t>Structure Bd403</t>
  </si>
  <si>
    <t>Pole 50 Foot Wood</t>
  </si>
  <si>
    <t>Pole 70 Foot Wood</t>
  </si>
  <si>
    <t>Pole, Wood, 65 Foot : 010065</t>
  </si>
  <si>
    <t>Person/West Mesa #2  PM-WP 115kv</t>
  </si>
  <si>
    <t>Person - West Mesa #2 1967 PM-WP 115kv Tax District 001 : 100 002090</t>
  </si>
  <si>
    <t>Bd 484</t>
  </si>
  <si>
    <t>Bd 403</t>
  </si>
  <si>
    <t>Structure Bd-411</t>
  </si>
  <si>
    <t>Bd 409</t>
  </si>
  <si>
    <t>Structure Bd-408</t>
  </si>
  <si>
    <t>Bd 406</t>
  </si>
  <si>
    <t>Bd 404</t>
  </si>
  <si>
    <t>Bd 405</t>
  </si>
  <si>
    <t>Single Circuit Dbl Deadend Switch Structure</t>
  </si>
  <si>
    <t>Pole 40 Foot Wood</t>
  </si>
  <si>
    <t>Pole 65 Foot Wood Cleared 10-75</t>
  </si>
  <si>
    <t>Pole 80 Foot Wood</t>
  </si>
  <si>
    <t>Pole 85 Foot Wood</t>
  </si>
  <si>
    <t>Pole 95 Foot Wood</t>
  </si>
  <si>
    <t>Anchor Guys</t>
  </si>
  <si>
    <t>Extra X Brace</t>
  </si>
  <si>
    <t>115kv De Stl Pole 42ft</t>
  </si>
  <si>
    <t>115kv Sw Tap Stl Pole 102ft</t>
  </si>
  <si>
    <t>Guy Assembly</t>
  </si>
  <si>
    <t>Anchor Bolt Cp 453 Cleared 02-78</t>
  </si>
  <si>
    <t>100 Foot Pole</t>
  </si>
  <si>
    <t>Insulators : 049000</t>
  </si>
  <si>
    <t>02196876  &lt;107&gt; INSTALL - CHANGE OUT STRUCTURE PW51 CHANGE OUT STRUCTURE PW51</t>
  </si>
  <si>
    <t>Person - West Mesa #2 1967 PM-WP 115kv Tax District 002 : 100 002090</t>
  </si>
  <si>
    <t>Dampers Cp#0703 61-6169-008</t>
  </si>
  <si>
    <t>Person - West Mesa #2 1967 PM-WP 115kv Tax District 003 : 100 002090</t>
  </si>
  <si>
    <t>Pole,65ft,Wood,Class2</t>
  </si>
  <si>
    <t>Person - West Mesa #2 1967 PM-WP 115kv Tax District 004 : 100 002090</t>
  </si>
  <si>
    <t>Pole, Wood, 70 Foot : 010070</t>
  </si>
  <si>
    <t>Pole, Tangent, 110 Foot : 010110</t>
  </si>
  <si>
    <t>CY Line - Pachmann - Corrales Bluff</t>
  </si>
  <si>
    <t>CY Line - Pachmann - Corrales Bluff Tax District 297 : 100 15458894</t>
  </si>
  <si>
    <t>Structure, Steel : 017000</t>
  </si>
  <si>
    <t>02268077  &lt;107&gt; OH INSTALL - TEMP LINE CORRALES BLUFF 115KV LINE</t>
  </si>
  <si>
    <t>Pachman - West Mesa (CE line) 115KV</t>
  </si>
  <si>
    <t>Pachman - West Mesa (CE line) 115KV From Tri-State Tax District 004 : 600  15458050</t>
  </si>
  <si>
    <t>Pole  Wood  55-2</t>
  </si>
  <si>
    <t>Insulators</t>
  </si>
  <si>
    <t>Phase Raiser : 019000</t>
  </si>
  <si>
    <t>Pole Framing  Th-1a</t>
  </si>
  <si>
    <t>Pole  Wood  50-2</t>
  </si>
  <si>
    <t>Pole, Wood, 60 Foot</t>
  </si>
  <si>
    <t>Pole  Wood  70-2</t>
  </si>
  <si>
    <t>Pole  Wood  75-2</t>
  </si>
  <si>
    <t>Pole, Wood, 75 Foot</t>
  </si>
  <si>
    <t>Pole, Wood, 75 Foot : 010075</t>
  </si>
  <si>
    <t>Pole, Wood, 80 Foot</t>
  </si>
  <si>
    <t>Pole, Wood, 80 Foot : 010080</t>
  </si>
  <si>
    <t>Pole, Wood, 90 Foot : 010090</t>
  </si>
  <si>
    <t>Misc Minor Material</t>
  </si>
  <si>
    <t>Structure, Steel Truss: 017017</t>
  </si>
  <si>
    <t>02370984  &lt;107&gt; CE55 EMERGENCY ARM CHANGE, 2012 INSTALL, CE55 EMERGENCY ARM CHANGE, 2012</t>
  </si>
  <si>
    <t>North Swtch  Stn #2/Reeves 115kv</t>
  </si>
  <si>
    <t>North Sw Sta #2 - Reeves 1977 115kv Tax District 004 : 100 028000</t>
  </si>
  <si>
    <t>Struct. B-D408 6755-002</t>
  </si>
  <si>
    <t>Struct. B-D402 6755-002</t>
  </si>
  <si>
    <t>Struct. B-D404 6755-002</t>
  </si>
  <si>
    <t>Pole 65 Ft Wood 6755-002</t>
  </si>
  <si>
    <t>Pole 70ft Wood 6755-002</t>
  </si>
  <si>
    <t>Pole 75ft Wood 6755-002</t>
  </si>
  <si>
    <t>Pole 80ft Wood 6755-002</t>
  </si>
  <si>
    <t>Bayonet Cp# 0965 5/89 6-6744</t>
  </si>
  <si>
    <t>Prager/North Swtch Stn</t>
  </si>
  <si>
    <t>Prager - North Switching Station Tax District 001 : 100 001090</t>
  </si>
  <si>
    <t>Pole, Steel, 80 Foot</t>
  </si>
  <si>
    <t>Pole, Steel, 93 Foot</t>
  </si>
  <si>
    <t>Pole 55 Foot Wood Cp 1480 Cleared 06-78</t>
  </si>
  <si>
    <t>02222872  &lt;107&gt; INSTALL NEW SWITCH AND POLE</t>
  </si>
  <si>
    <t>Prager - North Switching Station Tax District 002 : 100 001090</t>
  </si>
  <si>
    <t>Crossarm</t>
  </si>
  <si>
    <t xml:space="preserve"> </t>
  </si>
  <si>
    <t>West Mesa/ Prager 115kv</t>
  </si>
  <si>
    <t>West Mesa - Reeves #1 1957 115kv Tax District 003 : 100 023250</t>
  </si>
  <si>
    <t>Structure Ce8a</t>
  </si>
  <si>
    <t>Pole 65 Foot Wood</t>
  </si>
  <si>
    <t>Pole 90 Foot Wood Cleared 12-81</t>
  </si>
  <si>
    <t>Pole, Wood, 90' - Class 1</t>
  </si>
  <si>
    <t>100ft Wood Pole Structure</t>
  </si>
  <si>
    <t>Phaseraiser,Str 58,Nw,115kv</t>
  </si>
  <si>
    <t>02317614  &lt;107&gt; WP STR 24 SWITCH REPLACEMENT WP STR 24 SWITCH REPLACEMENT</t>
  </si>
  <si>
    <t>West Mesa - Reeves #1 1957 115kv Tax District 004 : 100 023250</t>
  </si>
  <si>
    <t>Structure Ce5a</t>
  </si>
  <si>
    <t>Structure Ce8b Cp# 1810 7/88</t>
  </si>
  <si>
    <t>Structure Ce4</t>
  </si>
  <si>
    <t>Structure Assembly Dbd-408-H Cp# 1810 7/88</t>
  </si>
  <si>
    <t>105' Ld-9 Steel Pole</t>
  </si>
  <si>
    <t>Pole, Steel, Tangent</t>
  </si>
  <si>
    <t>Pole, Wood, 65 Foot</t>
  </si>
  <si>
    <t>02246774  &lt;107&gt; INSTALL 6FT PHASERAISER  NW 11, NW 12, &amp; NW 13</t>
  </si>
  <si>
    <t>West Mesa - Reeves #2 1962 115kv Tax District 003 : 100 023300</t>
  </si>
  <si>
    <t>100 Ft Wood Pole Structure</t>
  </si>
  <si>
    <t>Structure Ce8b</t>
  </si>
  <si>
    <t>West Mesa - Reeves #2 1962 115kv Tax District 004 : 100 023300</t>
  </si>
  <si>
    <t>Structure Bd419</t>
  </si>
  <si>
    <t>Structure Ce3</t>
  </si>
  <si>
    <t>Structure,Dbd408,100ft Wood Poles,Class1</t>
  </si>
  <si>
    <t>Structure Ce5b</t>
  </si>
  <si>
    <t>Switchgear Padmount Cp# 1810 7/88</t>
  </si>
  <si>
    <t>95 Foot Wood Pole Cp#1905 11-6869-010</t>
  </si>
  <si>
    <t>Phaseraisers, 18l</t>
  </si>
  <si>
    <t>Crossarm Assembly, Dbd 408h</t>
  </si>
  <si>
    <t>Reeves/North Swtch Stn 115kv</t>
  </si>
  <si>
    <t>Reeves - North Sw Sta 1959 115kv Tax District 004 : 100 003080</t>
  </si>
  <si>
    <t>Pole 70 Foot Wood Cleared 04-85</t>
  </si>
  <si>
    <t>00076169 RE/ER INSTALL TWO 85FT STEEL DOUBLE CIRCUIT POLES NR/RN  INSTALL 2 85FT STEEL DOUBLE CIRCUIT POLES</t>
  </si>
  <si>
    <t>North Swtch Stn/Inez Sub 46kv</t>
  </si>
  <si>
    <t>North Switching Station - Inez Sub 46kv Tax District 004 : 100 015000</t>
  </si>
  <si>
    <t>Structrue Bc26 Wb</t>
  </si>
  <si>
    <t>Structure Bc24 Wb</t>
  </si>
  <si>
    <t>Structure Bc23 Wb De</t>
  </si>
  <si>
    <t>Structure Bc22 Wb</t>
  </si>
  <si>
    <t>Structure Bc20 Wb Sa</t>
  </si>
  <si>
    <t>Structure Bc25 Wb</t>
  </si>
  <si>
    <t>Structure Bc22a Wb</t>
  </si>
  <si>
    <t>Pole 35 Foot Wood</t>
  </si>
  <si>
    <t>Pole 45 Foot Wood</t>
  </si>
  <si>
    <t>Suspension Insulator</t>
  </si>
  <si>
    <t>Ground Assembly</t>
  </si>
  <si>
    <t>Foundation, Poles &amp; Towers</t>
  </si>
  <si>
    <t>Panorama Sub/Sara Rd Sub RR Ln Kv</t>
  </si>
  <si>
    <t>Panorama Sub - Sara Rd Sub 1.58 Mi RR Line Tax District 004 : 899 059250</t>
  </si>
  <si>
    <t>Dbd 1382 20 Degree Angel Cp#1526 61-6755-003 09/90</t>
  </si>
  <si>
    <t>Dbd  1376 80 Degree Ang Cp#1526 61-6755-003 09/90</t>
  </si>
  <si>
    <t>Dbd  1373 60 Degree Ang Cp#1526 61-6755-003 09/90</t>
  </si>
  <si>
    <t>Dbd 1372 50 Degree Ang Cp#1526 61-6755-003 09/90</t>
  </si>
  <si>
    <t>Dbd 1370 30 Degree Ang Cp#1526 61-6755-003 09/90</t>
  </si>
  <si>
    <t>Dbd 1368 10 Degree Angle Cp#1526 61-6755-003 09/90</t>
  </si>
  <si>
    <t>Dbd 1127 10 Degree Angle Cp#1526 61-6755-003 09/90</t>
  </si>
  <si>
    <t>Dbd 1386 13 Degree Angle Cp#1526 61-6755-003 09/90</t>
  </si>
  <si>
    <t>Dbd  1378 Tap Cp#1526 61-6755-003 09/90</t>
  </si>
  <si>
    <t>Dbd 1369 20 Degree Angle Cp#1526 61-6755-003 09/90</t>
  </si>
  <si>
    <t>Dbd-1711 Steel Tangent Pole</t>
  </si>
  <si>
    <t>Dbd 1367 Targ W/Dist Cp#1526 61-6755-003 09/90</t>
  </si>
  <si>
    <t>Panorama Sub - Sara Rd Sub 1.58 Mi RR Line Tax District 290 : 899 059250</t>
  </si>
  <si>
    <t>02247296  &lt;107&gt; IC 115KV INSULATORS AND GRADING RINGS</t>
  </si>
  <si>
    <t>Panorama Sub - Sara Rd Sub 1.58 Mi RR Line Tax District 296 : 899 059250</t>
  </si>
  <si>
    <t>De Guy Dbd-1023,87: Pole#34-115kv Structure</t>
  </si>
  <si>
    <t>112 Dde-Dbd 1022 88:Pole #33-115kv Struct</t>
  </si>
  <si>
    <t>104 Dde-Dbd 1021 88:Pole #32-115kv Structure</t>
  </si>
  <si>
    <t>90 Dde Dbd-1020 88:Pole #31-115kv Structure</t>
  </si>
  <si>
    <t>12 Run Angle Dbd-1019 88:Pole#30-115kvstruct</t>
  </si>
  <si>
    <t>9 Run Angle Dbd-1018,76:Poles#28&lt;29-115kvstr</t>
  </si>
  <si>
    <t>Switch Dbb-1024,80:Pole#35-115kv Structure</t>
  </si>
  <si>
    <t>Pole, Steel, 88 Foot</t>
  </si>
  <si>
    <t>Pole, Steel, 92 Foot</t>
  </si>
  <si>
    <t>Tangent Dbd-1017,76:Poles#24-27-115kv Struct</t>
  </si>
  <si>
    <t>23590 - Roads &amp; Trails</t>
  </si>
  <si>
    <t>Road : 040100</t>
  </si>
  <si>
    <t>23501 - Co. 2 Land Right Of Way</t>
  </si>
  <si>
    <t>Easement, West Mesa - Algodones</t>
  </si>
  <si>
    <t>23560 - Overhead Conductors &amp; Devic</t>
  </si>
  <si>
    <t>D#397500 Conductor</t>
  </si>
  <si>
    <t>7/16 Static Wire</t>
  </si>
  <si>
    <t>23530 - Station Equip</t>
  </si>
  <si>
    <t>Panorama Sub/Plains Ele RR Ln 115kv</t>
  </si>
  <si>
    <t>Panorama Sub - Plains Elect 2.61 Mi RR Line 115kv Tax District 296 : 899 059000</t>
  </si>
  <si>
    <t>02243258  &lt;107&gt; PROJECT MANAGEMENT PERMITTING AND R/W AND ENVIRONMENTAL ENGINEERING AND INSPECTION MATERIALS CONSTRUCTION</t>
  </si>
  <si>
    <t>115kv Steel Struct Bd-607 87ft 60-90 Degree Double</t>
  </si>
  <si>
    <t>115kv Steel Struct Bd-604 90ft Switch Pole</t>
  </si>
  <si>
    <t>115kv Steel Struct Bd-601 86-93ft Tangpole</t>
  </si>
  <si>
    <t>Rod Grounding Cp#1526 61-6755-003 09/90</t>
  </si>
  <si>
    <t>Conductor Cp#1526 61-6755-005 61-6755-006 09/90</t>
  </si>
  <si>
    <t>Conduit Cp#1526 61-6755-005 9/90</t>
  </si>
  <si>
    <t>Supinsion Insul Cp#1526 61-6755-003 09/90</t>
  </si>
  <si>
    <t>Wire 477mcm Cp#1526 61-6755-003 09/90</t>
  </si>
  <si>
    <t>Switch : 050000</t>
  </si>
  <si>
    <t>Conductor-477 26/7</t>
  </si>
  <si>
    <t>Wire 4/0 Acsr Wire</t>
  </si>
  <si>
    <t>Conductor-3/8 Static Wire</t>
  </si>
  <si>
    <t>Dyna-Break "V" Switch</t>
  </si>
  <si>
    <t>Conductor</t>
  </si>
  <si>
    <t>Conductor-477acsr Hawk Cp0747  05-90 6-1-6468-400</t>
  </si>
  <si>
    <t>DYNA-BREAK "V" SWITCH</t>
  </si>
  <si>
    <t>9 Inch Suspension Insulator</t>
  </si>
  <si>
    <t>Wire 3/8 Static</t>
  </si>
  <si>
    <t>Right Of Way Person - West Mesa 115kv</t>
  </si>
  <si>
    <t>Ground Assy.</t>
  </si>
  <si>
    <t>Powerdyne 115kv 600amp Disconnect Switch</t>
  </si>
  <si>
    <t>10in Susp Insul</t>
  </si>
  <si>
    <t>Wire 477mcm Acsr</t>
  </si>
  <si>
    <t>Wire 3/8in Static</t>
  </si>
  <si>
    <t>115kv Db Switch</t>
  </si>
  <si>
    <t>Cable, Fiber Optic : 022001</t>
  </si>
  <si>
    <t>Ground Assy  1-1-6106-010</t>
  </si>
  <si>
    <t>Susp Insul  Cp# 0453</t>
  </si>
  <si>
    <t>Wire Copperweld</t>
  </si>
  <si>
    <t>Conductor : 020000</t>
  </si>
  <si>
    <t>00084330  &lt;107&gt; INSTALL - OPGW - REPAIR AT WV 25</t>
  </si>
  <si>
    <t>Wire  477 Acsr  Cp# 0453</t>
  </si>
  <si>
    <t>Switch Arm 1200amp/Vac Interupter</t>
  </si>
  <si>
    <t>Switches W/Vac Rupters</t>
  </si>
  <si>
    <t>Ground Assy 46kv</t>
  </si>
  <si>
    <t>Ovh  Cond 559.6 46 Kv</t>
  </si>
  <si>
    <t>Static Wire 3/8in 46kv</t>
  </si>
  <si>
    <t>Ouh Cond  559.6</t>
  </si>
  <si>
    <t>Db Switch</t>
  </si>
  <si>
    <t>Conductor 559aaac  Cp#1275</t>
  </si>
  <si>
    <t>Dynabreak Switch 115kva  Cp#1275</t>
  </si>
  <si>
    <t>Wire 559 Aaac</t>
  </si>
  <si>
    <t>3/8 In Static Wire</t>
  </si>
  <si>
    <t>Conductor 559  Cp#2679</t>
  </si>
  <si>
    <t>Suspension Insul  Cp# 2679</t>
  </si>
  <si>
    <t>Switch Dyna Break 115kv Cp# 2679</t>
  </si>
  <si>
    <t>3/8 In Static Wire  Cp# 2679</t>
  </si>
  <si>
    <t>Dampers Cp# 2679</t>
  </si>
  <si>
    <t>DYNABREAK SWITCH 115KVA  CP#1275</t>
  </si>
  <si>
    <t>QUICKBREAK SWITCH 115KVA CP#1275</t>
  </si>
  <si>
    <t>SWITCH DYNA BREAK 115KV CP# 2679</t>
  </si>
  <si>
    <t>SWITCH QUICK BREAK 115KV  CP# 2679</t>
  </si>
  <si>
    <t>Switch, 'V' : 055000</t>
  </si>
  <si>
    <t>Ground Assy</t>
  </si>
  <si>
    <t>Susp Insul 70in 46 Kv</t>
  </si>
  <si>
    <t>Wire, Static</t>
  </si>
  <si>
    <t>Static Wire 3/8in</t>
  </si>
  <si>
    <t>Dampers  Cp#1275</t>
  </si>
  <si>
    <t>Suspension Insulator Cp 1480</t>
  </si>
  <si>
    <t>23540 - Towers &amp; Fixtures</t>
  </si>
  <si>
    <t>02218676  &lt;107&gt; INSTALL-SE15 REPLACE POLE</t>
  </si>
  <si>
    <t>Right Of Way Reeves - Embudo 115kv</t>
  </si>
  <si>
    <t>De Structure</t>
  </si>
  <si>
    <t>10 In Disc Insul</t>
  </si>
  <si>
    <t>#8 Copperweld Ground Wire</t>
  </si>
  <si>
    <t>Insulator Cp#1905 11-6869-002</t>
  </si>
  <si>
    <t>Wire =477 Mcm Acsr</t>
  </si>
  <si>
    <t>Cutout, Transmission</t>
  </si>
  <si>
    <t>02353617  &lt;107&gt; RE POST INSULATOR REPLACEMENT STR 50-57 RE POST INSULATOR REPLACEMENT STR 50-57</t>
  </si>
  <si>
    <t>Wire 3/8 In Static</t>
  </si>
  <si>
    <t>Reeves - North Sw Sta 1959 115kv Tax District 001 : 100 003080</t>
  </si>
  <si>
    <t>Relay : 049100</t>
  </si>
  <si>
    <t>Relay Panel : 049900</t>
  </si>
  <si>
    <t>Arbiter GPS Clock</t>
  </si>
  <si>
    <t>Acquisition Costs - Cp 2679 12/77</t>
  </si>
  <si>
    <t>Acquisition Costs - Prager To North</t>
  </si>
  <si>
    <t>Acquisition Costs - Claremont To Prager</t>
  </si>
  <si>
    <t>Right Of Way Reeves - North 115kv</t>
  </si>
  <si>
    <t>Right Of Way Prager - North  Pn 115kv</t>
  </si>
  <si>
    <t>Right Of Way Cp 2679 12/77</t>
  </si>
  <si>
    <t>Right Of Way Claremont - Prager Cp 709 4/78</t>
  </si>
  <si>
    <t>Right Of Way 6-1-6870-012</t>
  </si>
  <si>
    <t>Reeves - North Sw Sta 1959 115kv Tax District 002 : 100 003080</t>
  </si>
  <si>
    <t>Wire : 021000</t>
  </si>
  <si>
    <t>Conductor 477.0 Ssac</t>
  </si>
  <si>
    <t>Susp. Insul H-Lt 20000 6755-002</t>
  </si>
  <si>
    <t>Wire 3/8 Static 6755-002</t>
  </si>
  <si>
    <t>23500 - Land</t>
  </si>
  <si>
    <t>Lot 33/34 Blk  Bb Unit 17 Rre</t>
  </si>
  <si>
    <t>Lot 26 Blk  Bb Unit 17 Rre</t>
  </si>
  <si>
    <t>Lot 03 Blk  Bb Unit 17 Rre</t>
  </si>
  <si>
    <t>Lot 66/67 Blk 194 Unit 20 Rre</t>
  </si>
  <si>
    <t>Lot 19 Blk  97 Unit 20 Rre</t>
  </si>
  <si>
    <t>Lot 73 Blk 194 Unit 20 Rre</t>
  </si>
  <si>
    <t>Lot 15 Blk 194 Unit 20 Rre</t>
  </si>
  <si>
    <t>Lot 19 Blk 177 Unit 20 Rre</t>
  </si>
  <si>
    <t>Arrester, Surge : 027001</t>
  </si>
  <si>
    <t>Transformer, Potential : 095500</t>
  </si>
  <si>
    <t>Foundation, Equipment : 040502</t>
  </si>
  <si>
    <t>Switch, Disconnect : 051000</t>
  </si>
  <si>
    <t>02242995  &lt;107&gt; PROJECT MANAGEMENT-PROGRESS SUB TRANSMISSION LINE ENGINEERING-PACHMANN TERMINAL ROW/PERMITTING/ENV-PACHMANN TERMINAL CONSTRUCTION-PACHMANN TERMINAL</t>
  </si>
  <si>
    <t>Bus Support : 029703</t>
  </si>
  <si>
    <t>Tower : 018000</t>
  </si>
  <si>
    <t>Stand, Equipment : 019110</t>
  </si>
  <si>
    <t>Row - Rio Rancho City Limits</t>
  </si>
  <si>
    <t>Easements : 040003</t>
  </si>
  <si>
    <t>Wire, Overhead Acrs</t>
  </si>
  <si>
    <t>V Switch On Steel Pole-Str 34</t>
  </si>
  <si>
    <t>Cable, Control : 022011</t>
  </si>
  <si>
    <t>Wire, ACSR : 021010</t>
  </si>
  <si>
    <t>Total Land and Land rights:</t>
  </si>
  <si>
    <t>Allocate to Station Equipment</t>
  </si>
  <si>
    <t>Allocate to Poles and Fixtures</t>
  </si>
  <si>
    <t>Allocate to Overhead Conductors</t>
  </si>
  <si>
    <t>Allocate to Towers and Fixtures</t>
  </si>
  <si>
    <t>Allocate Land and ROW</t>
  </si>
  <si>
    <t>Allocation of Land</t>
  </si>
  <si>
    <t>Total Land and ROW</t>
  </si>
  <si>
    <t>Station Equipment</t>
  </si>
  <si>
    <t>Overhead Codncutors</t>
  </si>
  <si>
    <t>Land rights</t>
  </si>
  <si>
    <t>Alliocation of land rights</t>
  </si>
  <si>
    <t>Siemen and GE relays</t>
  </si>
  <si>
    <t>Electroswitch and Test Switch Assemblies</t>
  </si>
  <si>
    <t>Fence : 300036</t>
  </si>
  <si>
    <t>West Mesa - Prager 115kv Tax District 001 : 100 041000</t>
  </si>
  <si>
    <t>Ground Assembly Cleared 12-77</t>
  </si>
  <si>
    <t>Steel P Tower</t>
  </si>
  <si>
    <t>Rod Ground</t>
  </si>
  <si>
    <t>Pole 39 Foot Steel Type 57</t>
  </si>
  <si>
    <t>Pole, Steel, 99 Foot</t>
  </si>
  <si>
    <t>100' Tube Steel Double Circuit Dbd1465</t>
  </si>
  <si>
    <t>Acquisition Costs - Kainz Property</t>
  </si>
  <si>
    <t>Right Of Way West Mesa - Reeves 115kv</t>
  </si>
  <si>
    <t>Easement Kainz Property .0516 Portion Of Tracts 13</t>
  </si>
  <si>
    <t>Right Of Way West Mesa - Reeves #2 115kv</t>
  </si>
  <si>
    <t>North Switching Station - Inez Sub 46kv Tax District 002 : 100 015000</t>
  </si>
  <si>
    <t>Right Of Way  North - Embudo 46kv</t>
  </si>
  <si>
    <t>Right Of Way Embudo - Thomas Sub 46kv</t>
  </si>
  <si>
    <t>RIGHT OF WAY  NORTH - EMBUDO 46KV</t>
  </si>
  <si>
    <t>RIGHT OF WAY TAP TO THOMAS SUB 46KV</t>
  </si>
  <si>
    <t>Wire 1590</t>
  </si>
  <si>
    <t>West Mesa - Prager 115kv Tax District 002 : 100 041000</t>
  </si>
  <si>
    <t>Conductor Cp#1905 11-6869-010</t>
  </si>
  <si>
    <t>Insulators Cp#1905 11-6869-010</t>
  </si>
  <si>
    <t>46 Kv Goab Sw With Ld Inter</t>
  </si>
  <si>
    <t>46 Kv Goab Switch 600a</t>
  </si>
  <si>
    <t>Wire =559.6 Mcm Aaac</t>
  </si>
  <si>
    <t>46kv Pin Insulator</t>
  </si>
  <si>
    <t>Insulator 46kv Horz.</t>
  </si>
  <si>
    <t>Ground Assembly Cp 1275 Cleared 12-77</t>
  </si>
  <si>
    <t>Bd410</t>
  </si>
  <si>
    <t>Dbd-1671 115kv Steel Pole</t>
  </si>
  <si>
    <t>Dbd-1668 115kv Steel Pole</t>
  </si>
  <si>
    <t>115kv Dead End Tower Bd 663</t>
  </si>
  <si>
    <t>Hiline Crossarm</t>
  </si>
  <si>
    <t>Dbd-1670 115kv Steel Pole</t>
  </si>
  <si>
    <t>Ground Assembly Cp 2679 Cleared 12-77</t>
  </si>
  <si>
    <t>Ground System</t>
  </si>
  <si>
    <t>Bd408</t>
  </si>
  <si>
    <t>Steel Pole Foundations</t>
  </si>
  <si>
    <t>Tangent Sw Pole  72ft</t>
  </si>
  <si>
    <t>Pole, Steel, 81 Foot</t>
  </si>
  <si>
    <t>Deadend Dbl Cir Pole 86ft  90deg</t>
  </si>
  <si>
    <t>Pole, Steel, 87 Foot</t>
  </si>
  <si>
    <t>Tang  Sw Pole  78ft</t>
  </si>
  <si>
    <t>Anchor Guy</t>
  </si>
  <si>
    <t>Pole 70 Foot Wood Cp 1275 Cleared 12-77</t>
  </si>
  <si>
    <t>Pole 80 Foot Wood Cp 1275 Cleared 12-77</t>
  </si>
  <si>
    <t>Type 1 Steel Tang 88ft Cp# 2679</t>
  </si>
  <si>
    <t>Type 39,96ft Steel Angle Pole  Cp# 2644</t>
  </si>
  <si>
    <t>Type 40,102ft Steel Pole Cp# 2644</t>
  </si>
  <si>
    <t>Conductor 8279 Feet</t>
  </si>
  <si>
    <t>Pole, Steel, 85 Foot : 011085</t>
  </si>
  <si>
    <t>Structure, Steel, Dbd 1670 90 Foot</t>
  </si>
  <si>
    <t>Pole 60 Foot Wood Cp 1275 Cleared 12-77</t>
  </si>
  <si>
    <t>Poles and Fixtures</t>
  </si>
  <si>
    <t>$0 NBV for Land</t>
  </si>
  <si>
    <t>Overhead Conductor</t>
  </si>
  <si>
    <t>Allocation of Land and Trails</t>
  </si>
  <si>
    <t>Overhead conductor</t>
  </si>
  <si>
    <t>Overhead Conductors</t>
  </si>
  <si>
    <t>Poles/structures?</t>
  </si>
  <si>
    <t>NBV</t>
  </si>
  <si>
    <t>Quantity moved</t>
  </si>
  <si>
    <t>Allocation of Poles and Fixtures</t>
  </si>
  <si>
    <t>Total Poles and Fixtures</t>
  </si>
  <si>
    <t>Poles only</t>
  </si>
  <si>
    <t>Total Poles and Fixtures cost</t>
  </si>
  <si>
    <t>Number of Poles</t>
  </si>
  <si>
    <t>Cost Per Pole</t>
  </si>
  <si>
    <t>Total</t>
  </si>
  <si>
    <t>Add Land</t>
  </si>
  <si>
    <t>Loaded for land and Roads and Trails</t>
  </si>
  <si>
    <t>check</t>
  </si>
  <si>
    <t>Average 2012 NBV Per Pole</t>
  </si>
  <si>
    <t>2012 Depreciation Expense Per Pole</t>
  </si>
  <si>
    <t>Annual Depreciation</t>
  </si>
  <si>
    <t>Poles/Structures</t>
  </si>
  <si>
    <t xml:space="preserve">Depreciation </t>
  </si>
  <si>
    <t>Add Back</t>
  </si>
  <si>
    <t>Depreciation per Pole</t>
  </si>
  <si>
    <t>Allocated Land and Land rights</t>
  </si>
  <si>
    <t>Gross with land and Land Rights</t>
  </si>
  <si>
    <t>Allocated Amortization</t>
  </si>
  <si>
    <t>Gross With Land</t>
  </si>
  <si>
    <t>Allocate Amortization</t>
  </si>
  <si>
    <t>Amortization Per Pole</t>
  </si>
  <si>
    <t>14 structures</t>
  </si>
  <si>
    <t>Pachmann to Corrales Bluff</t>
  </si>
  <si>
    <t>7 structures</t>
  </si>
  <si>
    <t>HW Line to PN Line</t>
  </si>
  <si>
    <t>21 structures</t>
  </si>
  <si>
    <t>Embudo to Sandia</t>
  </si>
  <si>
    <t>26 structures</t>
  </si>
  <si>
    <t>Embudo to Reeves</t>
  </si>
  <si>
    <t>2 structures</t>
  </si>
  <si>
    <t>EB Line to ST Line</t>
  </si>
  <si>
    <t>5 structures</t>
  </si>
  <si>
    <t>North to EB Line</t>
  </si>
  <si>
    <t>23 structures</t>
  </si>
  <si>
    <t>Person to West Mesa</t>
  </si>
  <si>
    <t>1 structure</t>
  </si>
  <si>
    <t>North to Prager</t>
  </si>
  <si>
    <t>67 structures</t>
  </si>
  <si>
    <t>Sandia to Embudo</t>
  </si>
  <si>
    <t>40 structures</t>
  </si>
  <si>
    <t>Pachmann to West Mesa</t>
  </si>
  <si>
    <t>Direct Assign Plant</t>
  </si>
  <si>
    <t>Direct Assign Dep</t>
  </si>
  <si>
    <t>Composite Cost - From Composite cost worksheet</t>
  </si>
  <si>
    <t>Veranda to Corrales Bluff</t>
  </si>
  <si>
    <t>001</t>
  </si>
  <si>
    <t>002</t>
  </si>
  <si>
    <t>297</t>
  </si>
  <si>
    <t>004</t>
  </si>
  <si>
    <t>various</t>
  </si>
  <si>
    <t>Reeves to Irving</t>
  </si>
  <si>
    <t>San Pedro Tap from Hw Line</t>
  </si>
  <si>
    <t>Lines in Plant Ledger</t>
  </si>
  <si>
    <t>Lines on Composite Cost Basis</t>
  </si>
  <si>
    <t>Composite Cost Per Pole</t>
  </si>
  <si>
    <t>Composite Depreciation Expense per Pole</t>
  </si>
  <si>
    <t>Gross</t>
  </si>
  <si>
    <t>Average 2012 Gross Per Pole</t>
  </si>
  <si>
    <t>Gross Plant</t>
  </si>
  <si>
    <t>Acc Dep</t>
  </si>
  <si>
    <t>Average 2012 Acc Dep Per Pole</t>
  </si>
  <si>
    <t>AD</t>
  </si>
  <si>
    <t>Average 2012 AD Per Pole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</si>
  <si>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</si>
  <si>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</si>
  <si>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</si>
  <si>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</si>
  <si>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</si>
  <si>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</si>
  <si>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</si>
  <si>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</si>
  <si>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</si>
  <si>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</si>
  <si>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</si>
  <si>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</si>
  <si>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</si>
  <si>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A/D</t>
  </si>
  <si>
    <t>Net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</si>
  <si>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</si>
  <si>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</si>
  <si>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</si>
  <si>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</si>
  <si>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</si>
  <si>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</si>
  <si>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</si>
  <si>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</si>
  <si>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14</t>
  </si>
  <si>
    <t>Feb 14</t>
  </si>
  <si>
    <t>Mar 14</t>
  </si>
  <si>
    <t>Apr 14</t>
  </si>
  <si>
    <t>Allocation of Underbuild O&amp;M</t>
  </si>
  <si>
    <t>Split 75% to Structures</t>
  </si>
  <si>
    <t>Total Structures Maintained by PNM</t>
  </si>
  <si>
    <t>Underbuild Structures</t>
  </si>
  <si>
    <t>Allocate O&amp;M to Underbuild</t>
  </si>
  <si>
    <t>Account 563 - Overhead Line Expenses</t>
  </si>
  <si>
    <t>Account 571 - Maintenance of Overhead Lines</t>
  </si>
  <si>
    <t xml:space="preserve"> Ave Net Plant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</si>
  <si>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</si>
  <si>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</si>
  <si>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</si>
  <si>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</si>
  <si>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</si>
  <si>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</si>
  <si>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</si>
  <si>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</si>
  <si>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</si>
  <si>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</si>
  <si>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</si>
  <si>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</si>
  <si>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</si>
  <si>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</si>
  <si>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</si>
  <si>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</si>
  <si>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</si>
  <si>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</si>
  <si>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</si>
  <si>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</si>
  <si>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</si>
  <si>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</si>
  <si>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</si>
  <si>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</si>
  <si>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2016 O&amp;M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</si>
  <si>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</si>
  <si>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</si>
  <si>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</si>
  <si>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</si>
  <si>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</si>
  <si>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</si>
  <si>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</si>
  <si>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</si>
  <si>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</si>
  <si>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</si>
  <si>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</si>
  <si>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</si>
  <si>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Depreciation Expense</t>
  </si>
  <si>
    <t>Monthly Depreciation Expense Prior to Oct.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</si>
</sst>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  <numFmt numFmtId="167" formatCode="_(&quot;$&quot;* #,##0.0_);_(&quot;$&quot;* \(#,##0.0\);_(&quot;$&quot;* &quot;-&quot;??_);_(@_)"/>
    <numFmt numFmtId="168" formatCode="[$-409]m/d/yy\ h:mm\ AM/PM;@"/>
    <numFmt numFmtId="169" formatCode="0.0"/>
    <numFmt numFmtId="170" formatCode="&quot;$&quot;#,##0.00"/>
    <numFmt numFmtId="171" formatCode="0.0%"/>
    <numFmt numFmtId="172" formatCode="0.000000"/>
    <numFmt numFmtId="173" formatCode="m\-d\-yy"/>
    <numFmt numFmtId="174" formatCode="_-* #,##0.0_-;\-* #,##0.0_-;_-* &quot;-&quot;??_-;_-@_-"/>
    <numFmt numFmtId="175" formatCode="#,##0.00&quot; $&quot;;\-#,##0.00&quot; $&quot;"/>
    <numFmt numFmtId="176" formatCode="0.00_);[Red]\(0.00\)"/>
    <numFmt numFmtId="177" formatCode="0.00_)"/>
    <numFmt numFmtId="178" formatCode="[$-409]mmmm\-yy;@"/>
    <numFmt numFmtId="179" formatCode="0.000000%"/>
    <numFmt numFmtId="180" formatCode="_-&quot;$&quot;* #,##0_-;\-&quot;$&quot;* #,##0_-;_-&quot;$&quot;* &quot;-&quot;_-;_-@_-"/>
    <numFmt numFmtId="181" formatCode="_-* #,##0_-;\-* #,##0_-;_-* &quot;-&quot;_-;_-@_-"/>
    <numFmt numFmtId="182" formatCode="_-* #,##0.00_-;\-* #,##0.00_-;_-* &quot;-&quot;??_-;_-@_-"/>
    <numFmt numFmtId="183" formatCode="_-&quot;$&quot;* #,##0.00_-;\-&quot;$&quot;* #,##0.00_-;_-&quot;$&quot;* &quot;-&quot;??_-;_-@_-"/>
    <numFmt numFmtId="184" formatCode="\£\ #,##0_);[Red]\(\£\ #,##0\)"/>
    <numFmt numFmtId="185" formatCode="\¥\ #,##0_);[Red]\(\¥\ #,##0\)"/>
    <numFmt numFmtId="186" formatCode="#,##0.00\ ;[Red]\(#,##0.00\)"/>
    <numFmt numFmtId="187" formatCode="#,##0.0\ \ \ _);\(#,##0.0\)"/>
    <numFmt numFmtId="188" formatCode="&quot;$&quot;#,##0_);[Red]\(&quot;$&quot;#,##0\);0_);@_)"/>
    <numFmt numFmtId="189" formatCode="#,##0.0_);[Red]\(#,##0.0\)"/>
    <numFmt numFmtId="190" formatCode="\•\ \ @"/>
    <numFmt numFmtId="191" formatCode="_-* #,##0.0_-;\-* #,##0.0_-;_-* &quot;-&quot;?_-;_-@_-"/>
    <numFmt numFmtId="192" formatCode="#,##0.00\ ;"/>
    <numFmt numFmtId="193" formatCode="#,##0,_);[Red]\(#,##0,\)"/>
    <numFmt numFmtId="194" formatCode="&quot;$&quot;#,##0.000_);\(&quot;$&quot;#,##0.000\)"/>
    <numFmt numFmtId="195" formatCode="\ \ _•\–\ \ \ \ @"/>
    <numFmt numFmtId="196" formatCode="General_)"/>
    <numFmt numFmtId="197" formatCode="_([$€-2]* #,##0.00_);_([$€-2]* \(#,##0.00\);_([$€-2]* &quot;-&quot;??_)"/>
    <numFmt numFmtId="198" formatCode="&quot; $&quot;#,##0.00\ ;&quot; $(&quot;#,##0.00\);&quot; $-&quot;#\ ;@\ "/>
    <numFmt numFmtId="199" formatCode=";;;"/>
    <numFmt numFmtId="200" formatCode="m/d/yy_);;;@_)"/>
    <numFmt numFmtId="201" formatCode="0.0000000%"/>
    <numFmt numFmtId="202" formatCode="0.000000000%"/>
    <numFmt numFmtId="203" formatCode="_ * #,##0_ ;_ * \-#,##0_ ;_ * &quot;-&quot;_ ;_ @_ "/>
    <numFmt numFmtId="204" formatCode="_ * #,##0.00_ ;_ * \-#,##0.00_ ;_ * &quot;-&quot;??_ ;_ @_ "/>
    <numFmt numFmtId="205" formatCode="#,##0.0_);\(#,##0.0\)"/>
    <numFmt numFmtId="206" formatCode="mmm\-yy_)"/>
    <numFmt numFmtId="207" formatCode="0.00000000%"/>
    <numFmt numFmtId="208" formatCode="[Blue]#,##0,_);[Red]\(#,##0,\)"/>
    <numFmt numFmtId="209" formatCode="#,##0.00;[Red]\(#,##0.00\)"/>
    <numFmt numFmtId="210" formatCode="_(* #,##0.00%_);[Red]_(* \-#,##0.00%_);[Green]_(* 0.00%_);_(@_)_%"/>
    <numFmt numFmtId="211" formatCode="0_);[Red]\(0\)"/>
    <numFmt numFmtId="212" formatCode="0.0000"/>
  </numFmts>
  <fonts count="14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????"/>
      <charset val="136"/>
    </font>
    <font>
      <sz val="12"/>
      <name val="Times New Roman"/>
      <family val="1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12"/>
      <name val="Tahoma"/>
      <family val="2"/>
    </font>
    <font>
      <sz val="8"/>
      <name val="Times"/>
      <family val="1"/>
    </font>
    <font>
      <sz val="12"/>
      <name val="Arial MT"/>
    </font>
    <font>
      <sz val="10"/>
      <color indexed="2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8"/>
      <color indexed="8"/>
      <name val="Arial"/>
      <family val="2"/>
    </font>
    <font>
      <sz val="10"/>
      <color theme="1"/>
      <name val="Times New Roman"/>
      <family val="2"/>
    </font>
    <font>
      <sz val="10"/>
      <name val="Comic Sans MS"/>
      <family val="4"/>
    </font>
    <font>
      <sz val="10"/>
      <color indexed="8"/>
      <name val="MS Sans Serif"/>
      <family val="2"/>
    </font>
    <font>
      <sz val="10"/>
      <name val="BERNHARD"/>
      <family val="2"/>
    </font>
    <font>
      <sz val="10"/>
      <name val="Helv"/>
      <family val="2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u/>
      <sz val="14"/>
      <name val="Arial Narrow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sz val="10"/>
      <color indexed="52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name val="Helv"/>
    </font>
    <font>
      <sz val="12"/>
      <color indexed="62"/>
      <name val="Arial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C Helvetica Condensed"/>
    </font>
    <font>
      <sz val="10"/>
      <color indexed="55"/>
      <name val="Arial"/>
      <family val="2"/>
    </font>
    <font>
      <sz val="11"/>
      <color indexed="8"/>
      <name val="Times New Roman"/>
      <family val="1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10"/>
      <color indexed="10"/>
      <name val="Arial"/>
      <family val="2"/>
    </font>
    <font>
      <sz val="6"/>
      <name val="Tms Rmn"/>
    </font>
    <font>
      <i/>
      <sz val="10"/>
      <color theme="1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8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9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/>
    <xf numFmtId="0" fontId="5" fillId="0" borderId="0"/>
    <xf numFmtId="43" fontId="5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8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173" fontId="4" fillId="54" borderId="17">
      <alignment horizontal="center" vertical="center"/>
    </xf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55" borderId="18" applyNumberFormat="0" applyAlignment="0" applyProtection="0"/>
    <xf numFmtId="0" fontId="31" fillId="55" borderId="18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34" fillId="0" borderId="0"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4" fontId="5" fillId="0" borderId="0">
      <protection locked="0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38" fontId="24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5" fillId="0" borderId="0">
      <protection locked="0"/>
    </xf>
    <xf numFmtId="175" fontId="5" fillId="0" borderId="0">
      <protection locked="0"/>
    </xf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4" fillId="58" borderId="24" applyNumberFormat="0" applyBorder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176" fontId="45" fillId="59" borderId="26" applyFont="0" applyFill="0" applyBorder="0" applyProtection="0">
      <alignment horizontal="center"/>
    </xf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37" fontId="47" fillId="0" borderId="0"/>
    <xf numFmtId="177" fontId="48" fillId="0" borderId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49" fillId="55" borderId="28" applyNumberFormat="0" applyAlignment="0" applyProtection="0"/>
    <xf numFmtId="0" fontId="49" fillId="55" borderId="28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37" fontId="24" fillId="62" borderId="0" applyNumberFormat="0" applyBorder="0" applyAlignment="0" applyProtection="0"/>
    <xf numFmtId="37" fontId="24" fillId="0" borderId="0"/>
    <xf numFmtId="3" fontId="52" fillId="0" borderId="23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53" borderId="0" applyNumberFormat="0" applyBorder="0" applyAlignment="0" applyProtection="0"/>
    <xf numFmtId="0" fontId="30" fillId="37" borderId="0" applyNumberFormat="0" applyBorder="0" applyAlignment="0" applyProtection="0"/>
    <xf numFmtId="0" fontId="31" fillId="55" borderId="18" applyNumberFormat="0" applyAlignment="0" applyProtection="0"/>
    <xf numFmtId="0" fontId="32" fillId="56" borderId="19" applyNumberFormat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41" borderId="18" applyNumberFormat="0" applyAlignment="0" applyProtection="0"/>
    <xf numFmtId="0" fontId="44" fillId="0" borderId="25" applyNumberFormat="0" applyFill="0" applyAlignment="0" applyProtection="0"/>
    <xf numFmtId="0" fontId="46" fillId="60" borderId="0" applyNumberFormat="0" applyBorder="0" applyAlignment="0" applyProtection="0"/>
    <xf numFmtId="0" fontId="24" fillId="61" borderId="27" applyNumberFormat="0" applyFont="0" applyAlignment="0" applyProtection="0"/>
    <xf numFmtId="0" fontId="49" fillId="55" borderId="28" applyNumberFormat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178" fontId="1" fillId="0" borderId="0"/>
    <xf numFmtId="0" fontId="1" fillId="0" borderId="0"/>
    <xf numFmtId="178" fontId="5" fillId="0" borderId="0"/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5" fillId="0" borderId="0"/>
    <xf numFmtId="18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0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0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72" fontId="5" fillId="0" borderId="0">
      <alignment horizontal="left" wrapText="1"/>
    </xf>
    <xf numFmtId="0" fontId="54" fillId="0" borderId="0">
      <alignment vertical="top"/>
    </xf>
    <xf numFmtId="0" fontId="54" fillId="0" borderId="0">
      <alignment vertical="top"/>
    </xf>
    <xf numFmtId="172" fontId="5" fillId="0" borderId="0">
      <alignment horizontal="left" wrapText="1"/>
    </xf>
    <xf numFmtId="172" fontId="5" fillId="0" borderId="0">
      <alignment horizontal="left" wrapText="1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0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8" fontId="28" fillId="3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36" borderId="0" applyNumberFormat="0" applyBorder="0" applyAlignment="0" applyProtection="0"/>
    <xf numFmtId="0" fontId="54" fillId="36" borderId="0" applyNumberFormat="0" applyBorder="0" applyAlignment="0" applyProtection="0"/>
    <xf numFmtId="0" fontId="28" fillId="36" borderId="0" applyNumberFormat="0" applyBorder="0" applyAlignment="0" applyProtection="0"/>
    <xf numFmtId="178" fontId="28" fillId="36" borderId="0" applyNumberFormat="0" applyBorder="0" applyAlignment="0" applyProtection="0"/>
    <xf numFmtId="0" fontId="28" fillId="55" borderId="0" applyNumberFormat="0" applyBorder="0" applyAlignment="0" applyProtection="0"/>
    <xf numFmtId="178" fontId="28" fillId="42" borderId="0" applyNumberFormat="0" applyBorder="0" applyAlignment="0" applyProtection="0"/>
    <xf numFmtId="0" fontId="54" fillId="3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4" fillId="36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178" fontId="28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54" fillId="37" borderId="0" applyNumberFormat="0" applyBorder="0" applyAlignment="0" applyProtection="0"/>
    <xf numFmtId="0" fontId="28" fillId="37" borderId="0" applyNumberFormat="0" applyBorder="0" applyAlignment="0" applyProtection="0"/>
    <xf numFmtId="178" fontId="28" fillId="37" borderId="0" applyNumberFormat="0" applyBorder="0" applyAlignment="0" applyProtection="0"/>
    <xf numFmtId="0" fontId="28" fillId="41" borderId="0" applyNumberFormat="0" applyBorder="0" applyAlignment="0" applyProtection="0"/>
    <xf numFmtId="178" fontId="28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54" fillId="3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178" fontId="28" fillId="38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38" borderId="0" applyNumberFormat="0" applyBorder="0" applyAlignment="0" applyProtection="0"/>
    <xf numFmtId="0" fontId="54" fillId="38" borderId="0" applyNumberFormat="0" applyBorder="0" applyAlignment="0" applyProtection="0"/>
    <xf numFmtId="0" fontId="28" fillId="38" borderId="0" applyNumberFormat="0" applyBorder="0" applyAlignment="0" applyProtection="0"/>
    <xf numFmtId="178" fontId="28" fillId="38" borderId="0" applyNumberFormat="0" applyBorder="0" applyAlignment="0" applyProtection="0"/>
    <xf numFmtId="0" fontId="28" fillId="61" borderId="0" applyNumberFormat="0" applyBorder="0" applyAlignment="0" applyProtection="0"/>
    <xf numFmtId="178" fontId="28" fillId="61" borderId="0" applyNumberFormat="0" applyBorder="0" applyAlignment="0" applyProtection="0"/>
    <xf numFmtId="0" fontId="54" fillId="38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54" fillId="38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8" fontId="28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39" borderId="0" applyNumberFormat="0" applyBorder="0" applyAlignment="0" applyProtection="0"/>
    <xf numFmtId="0" fontId="54" fillId="39" borderId="0" applyNumberFormat="0" applyBorder="0" applyAlignment="0" applyProtection="0"/>
    <xf numFmtId="0" fontId="28" fillId="39" borderId="0" applyNumberFormat="0" applyBorder="0" applyAlignment="0" applyProtection="0"/>
    <xf numFmtId="178" fontId="28" fillId="39" borderId="0" applyNumberFormat="0" applyBorder="0" applyAlignment="0" applyProtection="0"/>
    <xf numFmtId="0" fontId="28" fillId="55" borderId="0" applyNumberFormat="0" applyBorder="0" applyAlignment="0" applyProtection="0"/>
    <xf numFmtId="178" fontId="28" fillId="41" borderId="0" applyNumberFormat="0" applyBorder="0" applyAlignment="0" applyProtection="0"/>
    <xf numFmtId="0" fontId="54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4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0" borderId="0" applyNumberFormat="0" applyBorder="0" applyAlignment="0" applyProtection="0"/>
    <xf numFmtId="0" fontId="54" fillId="40" borderId="0" applyNumberFormat="0" applyBorder="0" applyAlignment="0" applyProtection="0"/>
    <xf numFmtId="0" fontId="28" fillId="40" borderId="0" applyNumberFormat="0" applyBorder="0" applyAlignment="0" applyProtection="0"/>
    <xf numFmtId="178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54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4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54" fillId="41" borderId="0" applyNumberFormat="0" applyBorder="0" applyAlignment="0" applyProtection="0"/>
    <xf numFmtId="0" fontId="28" fillId="41" borderId="0" applyNumberFormat="0" applyBorder="0" applyAlignment="0" applyProtection="0"/>
    <xf numFmtId="178" fontId="28" fillId="41" borderId="0" applyNumberFormat="0" applyBorder="0" applyAlignment="0" applyProtection="0"/>
    <xf numFmtId="0" fontId="28" fillId="41" borderId="0" applyNumberFormat="0" applyBorder="0" applyAlignment="0" applyProtection="0"/>
    <xf numFmtId="178" fontId="28" fillId="61" borderId="0" applyNumberFormat="0" applyBorder="0" applyAlignment="0" applyProtection="0"/>
    <xf numFmtId="0" fontId="54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54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178" fontId="28" fillId="42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178" fontId="28" fillId="42" borderId="0" applyNumberFormat="0" applyBorder="0" applyAlignment="0" applyProtection="0"/>
    <xf numFmtId="0" fontId="28" fillId="55" borderId="0" applyNumberFormat="0" applyBorder="0" applyAlignment="0" applyProtection="0"/>
    <xf numFmtId="178" fontId="28" fillId="40" borderId="0" applyNumberFormat="0" applyBorder="0" applyAlignment="0" applyProtection="0"/>
    <xf numFmtId="0" fontId="54" fillId="42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4" fillId="42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178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4" fillId="43" borderId="0" applyNumberFormat="0" applyBorder="0" applyAlignment="0" applyProtection="0"/>
    <xf numFmtId="0" fontId="28" fillId="43" borderId="0" applyNumberFormat="0" applyBorder="0" applyAlignment="0" applyProtection="0"/>
    <xf numFmtId="178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4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4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8" fontId="28" fillId="4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44" borderId="0" applyNumberFormat="0" applyBorder="0" applyAlignment="0" applyProtection="0"/>
    <xf numFmtId="0" fontId="54" fillId="44" borderId="0" applyNumberFormat="0" applyBorder="0" applyAlignment="0" applyProtection="0"/>
    <xf numFmtId="0" fontId="28" fillId="44" borderId="0" applyNumberFormat="0" applyBorder="0" applyAlignment="0" applyProtection="0"/>
    <xf numFmtId="178" fontId="28" fillId="44" borderId="0" applyNumberFormat="0" applyBorder="0" applyAlignment="0" applyProtection="0"/>
    <xf numFmtId="0" fontId="28" fillId="60" borderId="0" applyNumberFormat="0" applyBorder="0" applyAlignment="0" applyProtection="0"/>
    <xf numFmtId="178" fontId="28" fillId="60" borderId="0" applyNumberFormat="0" applyBorder="0" applyAlignment="0" applyProtection="0"/>
    <xf numFmtId="0" fontId="54" fillId="4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54" fillId="4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8" fontId="28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39" borderId="0" applyNumberFormat="0" applyBorder="0" applyAlignment="0" applyProtection="0"/>
    <xf numFmtId="0" fontId="54" fillId="39" borderId="0" applyNumberFormat="0" applyBorder="0" applyAlignment="0" applyProtection="0"/>
    <xf numFmtId="0" fontId="28" fillId="39" borderId="0" applyNumberFormat="0" applyBorder="0" applyAlignment="0" applyProtection="0"/>
    <xf numFmtId="178" fontId="28" fillId="39" borderId="0" applyNumberFormat="0" applyBorder="0" applyAlignment="0" applyProtection="0"/>
    <xf numFmtId="0" fontId="28" fillId="55" borderId="0" applyNumberFormat="0" applyBorder="0" applyAlignment="0" applyProtection="0"/>
    <xf numFmtId="178" fontId="28" fillId="37" borderId="0" applyNumberFormat="0" applyBorder="0" applyAlignment="0" applyProtection="0"/>
    <xf numFmtId="0" fontId="54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54" fillId="39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178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178" fontId="28" fillId="42" borderId="0" applyNumberFormat="0" applyBorder="0" applyAlignment="0" applyProtection="0"/>
    <xf numFmtId="0" fontId="28" fillId="42" borderId="0" applyNumberFormat="0" applyBorder="0" applyAlignment="0" applyProtection="0"/>
    <xf numFmtId="178" fontId="28" fillId="40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178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54" fillId="45" borderId="0" applyNumberFormat="0" applyBorder="0" applyAlignment="0" applyProtection="0"/>
    <xf numFmtId="0" fontId="28" fillId="45" borderId="0" applyNumberFormat="0" applyBorder="0" applyAlignment="0" applyProtection="0"/>
    <xf numFmtId="178" fontId="28" fillId="45" borderId="0" applyNumberFormat="0" applyBorder="0" applyAlignment="0" applyProtection="0"/>
    <xf numFmtId="0" fontId="28" fillId="41" borderId="0" applyNumberFormat="0" applyBorder="0" applyAlignment="0" applyProtection="0"/>
    <xf numFmtId="178" fontId="28" fillId="61" borderId="0" applyNumberFormat="0" applyBorder="0" applyAlignment="0" applyProtection="0"/>
    <xf numFmtId="0" fontId="54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54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78" fontId="29" fillId="4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58" fillId="46" borderId="0" applyNumberFormat="0" applyBorder="0" applyAlignment="0" applyProtection="0"/>
    <xf numFmtId="0" fontId="29" fillId="46" borderId="0" applyNumberFormat="0" applyBorder="0" applyAlignment="0" applyProtection="0"/>
    <xf numFmtId="178" fontId="29" fillId="46" borderId="0" applyNumberFormat="0" applyBorder="0" applyAlignment="0" applyProtection="0"/>
    <xf numFmtId="0" fontId="29" fillId="48" borderId="0" applyNumberFormat="0" applyBorder="0" applyAlignment="0" applyProtection="0"/>
    <xf numFmtId="178" fontId="29" fillId="4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1" fillId="15" borderId="0" applyNumberFormat="0" applyBorder="0" applyAlignment="0" applyProtection="0"/>
    <xf numFmtId="0" fontId="29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8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43" borderId="0" applyNumberFormat="0" applyBorder="0" applyAlignment="0" applyProtection="0"/>
    <xf numFmtId="0" fontId="29" fillId="43" borderId="0" applyNumberFormat="0" applyBorder="0" applyAlignment="0" applyProtection="0"/>
    <xf numFmtId="178" fontId="29" fillId="5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1" fillId="19" borderId="0" applyNumberFormat="0" applyBorder="0" applyAlignment="0" applyProtection="0"/>
    <xf numFmtId="0" fontId="29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44" borderId="0" applyNumberFormat="0" applyBorder="0" applyAlignment="0" applyProtection="0"/>
    <xf numFmtId="0" fontId="58" fillId="44" borderId="0" applyNumberFormat="0" applyBorder="0" applyAlignment="0" applyProtection="0"/>
    <xf numFmtId="0" fontId="29" fillId="44" borderId="0" applyNumberFormat="0" applyBorder="0" applyAlignment="0" applyProtection="0"/>
    <xf numFmtId="178" fontId="29" fillId="44" borderId="0" applyNumberFormat="0" applyBorder="0" applyAlignment="0" applyProtection="0"/>
    <xf numFmtId="0" fontId="29" fillId="60" borderId="0" applyNumberFormat="0" applyBorder="0" applyAlignment="0" applyProtection="0"/>
    <xf numFmtId="178" fontId="29" fillId="45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1" fillId="23" borderId="0" applyNumberFormat="0" applyBorder="0" applyAlignment="0" applyProtection="0"/>
    <xf numFmtId="0" fontId="29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78" fontId="29" fillId="4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47" borderId="0" applyNumberFormat="0" applyBorder="0" applyAlignment="0" applyProtection="0"/>
    <xf numFmtId="0" fontId="58" fillId="47" borderId="0" applyNumberFormat="0" applyBorder="0" applyAlignment="0" applyProtection="0"/>
    <xf numFmtId="0" fontId="29" fillId="47" borderId="0" applyNumberFormat="0" applyBorder="0" applyAlignment="0" applyProtection="0"/>
    <xf numFmtId="178" fontId="29" fillId="47" borderId="0" applyNumberFormat="0" applyBorder="0" applyAlignment="0" applyProtection="0"/>
    <xf numFmtId="0" fontId="29" fillId="56" borderId="0" applyNumberFormat="0" applyBorder="0" applyAlignment="0" applyProtection="0"/>
    <xf numFmtId="178" fontId="29" fillId="37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1" fillId="27" borderId="0" applyNumberFormat="0" applyBorder="0" applyAlignment="0" applyProtection="0"/>
    <xf numFmtId="0" fontId="2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178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8" fillId="48" borderId="0" applyNumberFormat="0" applyBorder="0" applyAlignment="0" applyProtection="0"/>
    <xf numFmtId="0" fontId="29" fillId="48" borderId="0" applyNumberFormat="0" applyBorder="0" applyAlignment="0" applyProtection="0"/>
    <xf numFmtId="178" fontId="29" fillId="48" borderId="0" applyNumberFormat="0" applyBorder="0" applyAlignment="0" applyProtection="0"/>
    <xf numFmtId="0" fontId="29" fillId="48" borderId="0" applyNumberFormat="0" applyBorder="0" applyAlignment="0" applyProtection="0"/>
    <xf numFmtId="178" fontId="29" fillId="4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1" fillId="31" borderId="0" applyNumberFormat="0" applyBorder="0" applyAlignment="0" applyProtection="0"/>
    <xf numFmtId="0" fontId="29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78" fontId="29" fillId="49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9" borderId="0" applyNumberFormat="0" applyBorder="0" applyAlignment="0" applyProtection="0"/>
    <xf numFmtId="0" fontId="58" fillId="49" borderId="0" applyNumberFormat="0" applyBorder="0" applyAlignment="0" applyProtection="0"/>
    <xf numFmtId="0" fontId="29" fillId="49" borderId="0" applyNumberFormat="0" applyBorder="0" applyAlignment="0" applyProtection="0"/>
    <xf numFmtId="178" fontId="29" fillId="49" borderId="0" applyNumberFormat="0" applyBorder="0" applyAlignment="0" applyProtection="0"/>
    <xf numFmtId="0" fontId="29" fillId="41" borderId="0" applyNumberFormat="0" applyBorder="0" applyAlignment="0" applyProtection="0"/>
    <xf numFmtId="178" fontId="29" fillId="4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1" fillId="35" borderId="0" applyNumberFormat="0" applyBorder="0" applyAlignment="0" applyProtection="0"/>
    <xf numFmtId="0" fontId="29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29" fillId="49" borderId="0" applyNumberFormat="0" applyBorder="0" applyAlignment="0" applyProtection="0"/>
    <xf numFmtId="178" fontId="28" fillId="63" borderId="0" applyNumberFormat="0" applyBorder="0" applyAlignment="0" applyProtection="0"/>
    <xf numFmtId="178" fontId="28" fillId="63" borderId="0" applyNumberFormat="0" applyBorder="0" applyAlignment="0" applyProtection="0"/>
    <xf numFmtId="178" fontId="29" fillId="6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78" fontId="29" fillId="5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50" borderId="0" applyNumberFormat="0" applyBorder="0" applyAlignment="0" applyProtection="0"/>
    <xf numFmtId="0" fontId="58" fillId="50" borderId="0" applyNumberFormat="0" applyBorder="0" applyAlignment="0" applyProtection="0"/>
    <xf numFmtId="0" fontId="29" fillId="50" borderId="0" applyNumberFormat="0" applyBorder="0" applyAlignment="0" applyProtection="0"/>
    <xf numFmtId="178" fontId="29" fillId="50" borderId="0" applyNumberFormat="0" applyBorder="0" applyAlignment="0" applyProtection="0"/>
    <xf numFmtId="0" fontId="29" fillId="48" borderId="0" applyNumberFormat="0" applyBorder="0" applyAlignment="0" applyProtection="0"/>
    <xf numFmtId="178" fontId="29" fillId="6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1" fillId="12" borderId="0" applyNumberFormat="0" applyBorder="0" applyAlignment="0" applyProtection="0"/>
    <xf numFmtId="0" fontId="29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29" fillId="50" borderId="0" applyNumberFormat="0" applyBorder="0" applyAlignment="0" applyProtection="0"/>
    <xf numFmtId="178" fontId="28" fillId="66" borderId="0" applyNumberFormat="0" applyBorder="0" applyAlignment="0" applyProtection="0"/>
    <xf numFmtId="178" fontId="28" fillId="67" borderId="0" applyNumberFormat="0" applyBorder="0" applyAlignment="0" applyProtection="0"/>
    <xf numFmtId="178" fontId="29" fillId="6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178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8" fillId="51" borderId="0" applyNumberFormat="0" applyBorder="0" applyAlignment="0" applyProtection="0"/>
    <xf numFmtId="0" fontId="29" fillId="51" borderId="0" applyNumberFormat="0" applyBorder="0" applyAlignment="0" applyProtection="0"/>
    <xf numFmtId="178" fontId="29" fillId="51" borderId="0" applyNumberFormat="0" applyBorder="0" applyAlignment="0" applyProtection="0"/>
    <xf numFmtId="0" fontId="29" fillId="51" borderId="0" applyNumberFormat="0" applyBorder="0" applyAlignment="0" applyProtection="0"/>
    <xf numFmtId="178" fontId="29" fillId="53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1" fillId="16" borderId="0" applyNumberFormat="0" applyBorder="0" applyAlignment="0" applyProtection="0"/>
    <xf numFmtId="0" fontId="29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29" fillId="51" borderId="0" applyNumberFormat="0" applyBorder="0" applyAlignment="0" applyProtection="0"/>
    <xf numFmtId="178" fontId="28" fillId="66" borderId="0" applyNumberFormat="0" applyBorder="0" applyAlignment="0" applyProtection="0"/>
    <xf numFmtId="178" fontId="28" fillId="69" borderId="0" applyNumberFormat="0" applyBorder="0" applyAlignment="0" applyProtection="0"/>
    <xf numFmtId="178" fontId="29" fillId="67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178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8" fillId="52" borderId="0" applyNumberFormat="0" applyBorder="0" applyAlignment="0" applyProtection="0"/>
    <xf numFmtId="0" fontId="29" fillId="52" borderId="0" applyNumberFormat="0" applyBorder="0" applyAlignment="0" applyProtection="0"/>
    <xf numFmtId="178" fontId="29" fillId="52" borderId="0" applyNumberFormat="0" applyBorder="0" applyAlignment="0" applyProtection="0"/>
    <xf numFmtId="0" fontId="29" fillId="52" borderId="0" applyNumberFormat="0" applyBorder="0" applyAlignment="0" applyProtection="0"/>
    <xf numFmtId="178" fontId="29" fillId="45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1" fillId="20" borderId="0" applyNumberFormat="0" applyBorder="0" applyAlignment="0" applyProtection="0"/>
    <xf numFmtId="0" fontId="29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9" fillId="52" borderId="0" applyNumberFormat="0" applyBorder="0" applyAlignment="0" applyProtection="0"/>
    <xf numFmtId="178" fontId="28" fillId="63" borderId="0" applyNumberFormat="0" applyBorder="0" applyAlignment="0" applyProtection="0"/>
    <xf numFmtId="178" fontId="28" fillId="67" borderId="0" applyNumberFormat="0" applyBorder="0" applyAlignment="0" applyProtection="0"/>
    <xf numFmtId="178" fontId="29" fillId="6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178" fontId="29" fillId="4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7" borderId="0" applyNumberFormat="0" applyBorder="0" applyAlignment="0" applyProtection="0"/>
    <xf numFmtId="0" fontId="58" fillId="47" borderId="0" applyNumberFormat="0" applyBorder="0" applyAlignment="0" applyProtection="0"/>
    <xf numFmtId="0" fontId="29" fillId="47" borderId="0" applyNumberFormat="0" applyBorder="0" applyAlignment="0" applyProtection="0"/>
    <xf numFmtId="178" fontId="29" fillId="47" borderId="0" applyNumberFormat="0" applyBorder="0" applyAlignment="0" applyProtection="0"/>
    <xf numFmtId="0" fontId="29" fillId="70" borderId="0" applyNumberFormat="0" applyBorder="0" applyAlignment="0" applyProtection="0"/>
    <xf numFmtId="178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1" fillId="24" borderId="0" applyNumberFormat="0" applyBorder="0" applyAlignment="0" applyProtection="0"/>
    <xf numFmtId="0" fontId="29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29" fillId="47" borderId="0" applyNumberFormat="0" applyBorder="0" applyAlignment="0" applyProtection="0"/>
    <xf numFmtId="178" fontId="28" fillId="71" borderId="0" applyNumberFormat="0" applyBorder="0" applyAlignment="0" applyProtection="0"/>
    <xf numFmtId="178" fontId="28" fillId="63" borderId="0" applyNumberFormat="0" applyBorder="0" applyAlignment="0" applyProtection="0"/>
    <xf numFmtId="178" fontId="29" fillId="6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178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8" fillId="48" borderId="0" applyNumberFormat="0" applyBorder="0" applyAlignment="0" applyProtection="0"/>
    <xf numFmtId="0" fontId="29" fillId="48" borderId="0" applyNumberFormat="0" applyBorder="0" applyAlignment="0" applyProtection="0"/>
    <xf numFmtId="178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1" fillId="28" borderId="0" applyNumberFormat="0" applyBorder="0" applyAlignment="0" applyProtection="0"/>
    <xf numFmtId="0" fontId="29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29" fillId="48" borderId="0" applyNumberFormat="0" applyBorder="0" applyAlignment="0" applyProtection="0"/>
    <xf numFmtId="178" fontId="28" fillId="66" borderId="0" applyNumberFormat="0" applyBorder="0" applyAlignment="0" applyProtection="0"/>
    <xf numFmtId="178" fontId="28" fillId="72" borderId="0" applyNumberFormat="0" applyBorder="0" applyAlignment="0" applyProtection="0"/>
    <xf numFmtId="178" fontId="29" fillId="7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178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58" fillId="53" borderId="0" applyNumberFormat="0" applyBorder="0" applyAlignment="0" applyProtection="0"/>
    <xf numFmtId="0" fontId="29" fillId="53" borderId="0" applyNumberFormat="0" applyBorder="0" applyAlignment="0" applyProtection="0"/>
    <xf numFmtId="178" fontId="29" fillId="53" borderId="0" applyNumberFormat="0" applyBorder="0" applyAlignment="0" applyProtection="0"/>
    <xf numFmtId="0" fontId="29" fillId="53" borderId="0" applyNumberFormat="0" applyBorder="0" applyAlignment="0" applyProtection="0"/>
    <xf numFmtId="178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1" fillId="32" borderId="0" applyNumberFormat="0" applyBorder="0" applyAlignment="0" applyProtection="0"/>
    <xf numFmtId="0" fontId="29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29" fillId="53" borderId="0" applyNumberFormat="0" applyBorder="0" applyAlignment="0" applyProtection="0"/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86" fontId="5" fillId="54" borderId="17">
      <alignment horizontal="center" vertical="center"/>
    </xf>
    <xf numFmtId="173" fontId="4" fillId="54" borderId="17">
      <alignment horizontal="center" vertical="center"/>
    </xf>
    <xf numFmtId="173" fontId="4" fillId="54" borderId="17">
      <alignment horizontal="center" vertical="center"/>
    </xf>
    <xf numFmtId="0" fontId="59" fillId="0" borderId="0" applyNumberFormat="0" applyFill="0" applyBorder="0" applyAlignment="0">
      <protection locked="0"/>
    </xf>
    <xf numFmtId="187" fontId="25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0" fontId="61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78" fontId="60" fillId="0" borderId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188" fontId="5" fillId="57" borderId="0" applyNumberFormat="0" applyFon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8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62" fillId="37" borderId="0" applyNumberFormat="0" applyBorder="0" applyAlignment="0" applyProtection="0"/>
    <xf numFmtId="0" fontId="30" fillId="37" borderId="0" applyNumberFormat="0" applyBorder="0" applyAlignment="0" applyProtection="0"/>
    <xf numFmtId="178" fontId="30" fillId="37" borderId="0" applyNumberFormat="0" applyBorder="0" applyAlignment="0" applyProtection="0"/>
    <xf numFmtId="0" fontId="30" fillId="37" borderId="0" applyNumberFormat="0" applyBorder="0" applyAlignment="0" applyProtection="0"/>
    <xf numFmtId="178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1" fillId="6" borderId="0" applyNumberFormat="0" applyBorder="0" applyAlignment="0" applyProtection="0"/>
    <xf numFmtId="0" fontId="30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30" fillId="37" borderId="0" applyNumberFormat="0" applyBorder="0" applyAlignment="0" applyProtection="0"/>
    <xf numFmtId="189" fontId="63" fillId="0" borderId="13"/>
    <xf numFmtId="0" fontId="64" fillId="0" borderId="2" applyNumberFormat="0" applyFill="0" applyAlignment="0" applyProtection="0"/>
    <xf numFmtId="38" fontId="63" fillId="0" borderId="13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14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78" fontId="25" fillId="0" borderId="32" applyNumberFormat="0" applyFont="0" applyFill="0" applyAlignment="0" applyProtection="0"/>
    <xf numFmtId="190" fontId="56" fillId="0" borderId="0" applyFont="0" applyFill="0" applyBorder="0" applyAlignment="0" applyProtection="0"/>
    <xf numFmtId="0" fontId="31" fillId="55" borderId="18" applyNumberFormat="0" applyAlignment="0" applyProtection="0"/>
    <xf numFmtId="0" fontId="31" fillId="55" borderId="18" applyNumberFormat="0" applyAlignment="0" applyProtection="0"/>
    <xf numFmtId="178" fontId="31" fillId="55" borderId="18" applyNumberFormat="0" applyAlignment="0" applyProtection="0"/>
    <xf numFmtId="0" fontId="31" fillId="73" borderId="18" applyNumberFormat="0" applyAlignment="0" applyProtection="0"/>
    <xf numFmtId="178" fontId="31" fillId="55" borderId="18" applyNumberFormat="0" applyFont="0" applyBorder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31" fillId="55" borderId="18" applyNumberFormat="0" applyAlignment="0" applyProtection="0"/>
    <xf numFmtId="0" fontId="65" fillId="55" borderId="18" applyNumberFormat="0" applyAlignment="0" applyProtection="0"/>
    <xf numFmtId="0" fontId="31" fillId="55" borderId="18" applyNumberFormat="0" applyAlignment="0" applyProtection="0"/>
    <xf numFmtId="178" fontId="31" fillId="55" borderId="18" applyNumberFormat="0" applyAlignment="0" applyProtection="0"/>
    <xf numFmtId="0" fontId="31" fillId="73" borderId="18" applyNumberFormat="0" applyAlignment="0" applyProtection="0"/>
    <xf numFmtId="178" fontId="66" fillId="73" borderId="18" applyNumberFormat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31" fillId="73" borderId="18" applyNumberFormat="0" applyAlignment="0" applyProtection="0"/>
    <xf numFmtId="0" fontId="15" fillId="9" borderId="6" applyNumberFormat="0" applyAlignment="0" applyProtection="0"/>
    <xf numFmtId="0" fontId="31" fillId="55" borderId="18" applyNumberFormat="0" applyAlignment="0" applyProtection="0"/>
    <xf numFmtId="0" fontId="65" fillId="55" borderId="18" applyNumberFormat="0" applyAlignment="0" applyProtection="0"/>
    <xf numFmtId="0" fontId="65" fillId="55" borderId="18" applyNumberFormat="0" applyAlignment="0" applyProtection="0"/>
    <xf numFmtId="0" fontId="31" fillId="55" borderId="18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178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67" fillId="56" borderId="19" applyNumberFormat="0" applyAlignment="0" applyProtection="0"/>
    <xf numFmtId="0" fontId="32" fillId="56" borderId="19" applyNumberFormat="0" applyAlignment="0" applyProtection="0"/>
    <xf numFmtId="178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32" fillId="56" borderId="19" applyNumberFormat="0" applyAlignment="0" applyProtection="0"/>
    <xf numFmtId="0" fontId="17" fillId="10" borderId="9" applyNumberFormat="0" applyAlignment="0" applyProtection="0"/>
    <xf numFmtId="0" fontId="32" fillId="56" borderId="19" applyNumberFormat="0" applyAlignment="0" applyProtection="0"/>
    <xf numFmtId="0" fontId="67" fillId="56" borderId="19" applyNumberFormat="0" applyAlignment="0" applyProtection="0"/>
    <xf numFmtId="0" fontId="67" fillId="56" borderId="19" applyNumberFormat="0" applyAlignment="0" applyProtection="0"/>
    <xf numFmtId="0" fontId="32" fillId="56" borderId="19" applyNumberFormat="0" applyAlignment="0" applyProtection="0"/>
    <xf numFmtId="37" fontId="56" fillId="0" borderId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191" fontId="5" fillId="0" borderId="0" applyFont="0" applyFill="0" applyBorder="0" applyAlignment="0" applyProtection="0"/>
    <xf numFmtId="37" fontId="54" fillId="0" borderId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ill="0" applyBorder="0" applyAlignment="0" applyProtection="0"/>
    <xf numFmtId="0" fontId="74" fillId="0" borderId="0"/>
    <xf numFmtId="0" fontId="75" fillId="0" borderId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5" fillId="0" borderId="0" applyFill="0" applyBorder="0" applyAlignment="0" applyProtection="0"/>
    <xf numFmtId="0" fontId="74" fillId="0" borderId="0"/>
    <xf numFmtId="0" fontId="75" fillId="0" borderId="0"/>
    <xf numFmtId="192" fontId="25" fillId="0" borderId="24"/>
    <xf numFmtId="193" fontId="5" fillId="0" borderId="0" applyFont="0" applyFill="0" applyBorder="0" applyAlignment="0" applyProtection="0"/>
    <xf numFmtId="194" fontId="56" fillId="0" borderId="0"/>
    <xf numFmtId="178" fontId="68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95" fontId="56" fillId="0" borderId="0" applyFont="0" applyFill="0" applyBorder="0" applyAlignment="0" applyProtection="0"/>
    <xf numFmtId="15" fontId="76" fillId="0" borderId="0">
      <alignment horizontal="center"/>
    </xf>
    <xf numFmtId="15" fontId="76" fillId="0" borderId="0">
      <alignment horizontal="center"/>
    </xf>
    <xf numFmtId="15" fontId="76" fillId="0" borderId="0">
      <alignment horizontal="center"/>
    </xf>
    <xf numFmtId="178" fontId="68" fillId="0" borderId="0" applyFont="0" applyFill="0" applyBorder="0" applyAlignment="0" applyProtection="0"/>
    <xf numFmtId="196" fontId="25" fillId="0" borderId="0" applyFont="0" applyFill="0" applyBorder="0" applyProtection="0">
      <alignment horizontal="right"/>
    </xf>
    <xf numFmtId="0" fontId="77" fillId="0" borderId="0">
      <protection locked="0"/>
    </xf>
    <xf numFmtId="178" fontId="68" fillId="0" borderId="33" applyNumberFormat="0" applyFont="0" applyFill="0" applyAlignment="0" applyProtection="0"/>
    <xf numFmtId="178" fontId="51" fillId="74" borderId="0" applyNumberFormat="0" applyBorder="0" applyAlignment="0" applyProtection="0"/>
    <xf numFmtId="178" fontId="51" fillId="75" borderId="0" applyNumberFormat="0" applyBorder="0" applyAlignment="0" applyProtection="0"/>
    <xf numFmtId="178" fontId="51" fillId="76" borderId="0" applyNumberFormat="0" applyBorder="0" applyAlignment="0" applyProtection="0"/>
    <xf numFmtId="0" fontId="78" fillId="0" borderId="0">
      <protection locked="0"/>
    </xf>
    <xf numFmtId="0" fontId="78" fillId="0" borderId="0">
      <protection locked="0"/>
    </xf>
    <xf numFmtId="178" fontId="56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8" fontId="56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9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78" fontId="29" fillId="77" borderId="0"/>
    <xf numFmtId="198" fontId="28" fillId="0" borderId="0"/>
    <xf numFmtId="178" fontId="79" fillId="0" borderId="0"/>
    <xf numFmtId="178" fontId="28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Alignment="0">
      <alignment horizontal="right" indent="1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6" fontId="26" fillId="0" borderId="0"/>
    <xf numFmtId="0" fontId="77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2" fontId="5" fillId="0" borderId="0" applyFill="0" applyBorder="0" applyAlignment="0" applyProtection="0"/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2" fontId="5" fillId="0" borderId="0" applyFill="0" applyBorder="0" applyAlignment="0" applyProtection="0"/>
    <xf numFmtId="174" fontId="5" fillId="0" borderId="0">
      <protection locked="0"/>
    </xf>
    <xf numFmtId="174" fontId="5" fillId="0" borderId="0">
      <protection locked="0"/>
    </xf>
    <xf numFmtId="178" fontId="81" fillId="0" borderId="0" applyFill="0" applyBorder="0" applyProtection="0">
      <alignment horizontal="left"/>
    </xf>
    <xf numFmtId="0" fontId="82" fillId="1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8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83" fillId="38" borderId="0" applyNumberFormat="0" applyBorder="0" applyAlignment="0" applyProtection="0"/>
    <xf numFmtId="0" fontId="36" fillId="38" borderId="0" applyNumberFormat="0" applyBorder="0" applyAlignment="0" applyProtection="0"/>
    <xf numFmtId="178" fontId="36" fillId="38" borderId="0" applyNumberFormat="0" applyBorder="0" applyAlignment="0" applyProtection="0"/>
    <xf numFmtId="0" fontId="36" fillId="38" borderId="0" applyNumberFormat="0" applyBorder="0" applyAlignment="0" applyProtection="0"/>
    <xf numFmtId="178" fontId="36" fillId="4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0" fillId="5" borderId="0" applyNumberFormat="0" applyBorder="0" applyAlignment="0" applyProtection="0"/>
    <xf numFmtId="0" fontId="36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36" fillId="38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178" fontId="68" fillId="0" borderId="0" applyFont="0" applyFill="0" applyBorder="0" applyAlignment="0" applyProtection="0">
      <alignment horizontal="right"/>
    </xf>
    <xf numFmtId="178" fontId="37" fillId="0" borderId="0" applyNumberFormat="0" applyFill="0" applyBorder="0" applyAlignment="0" applyProtection="0"/>
    <xf numFmtId="178" fontId="84" fillId="0" borderId="0">
      <alignment horizontal="left"/>
    </xf>
    <xf numFmtId="178" fontId="84" fillId="0" borderId="0">
      <alignment horizontal="left"/>
    </xf>
    <xf numFmtId="178" fontId="84" fillId="0" borderId="0">
      <alignment horizontal="left"/>
    </xf>
    <xf numFmtId="0" fontId="37" fillId="0" borderId="0" applyNumberFormat="0" applyFill="0" applyBorder="0" applyAlignment="0" applyProtection="0"/>
    <xf numFmtId="178" fontId="85" fillId="0" borderId="12" applyNumberFormat="0" applyAlignment="0" applyProtection="0">
      <alignment horizontal="left" vertical="center"/>
    </xf>
    <xf numFmtId="178" fontId="85" fillId="0" borderId="15">
      <alignment horizontal="left" vertical="center"/>
    </xf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178" fontId="38" fillId="0" borderId="20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38" fillId="0" borderId="20" applyNumberFormat="0" applyFill="0" applyAlignment="0" applyProtection="0"/>
    <xf numFmtId="0" fontId="87" fillId="0" borderId="20" applyNumberFormat="0" applyFill="0" applyAlignment="0" applyProtection="0"/>
    <xf numFmtId="0" fontId="38" fillId="0" borderId="20" applyNumberFormat="0" applyFill="0" applyAlignment="0" applyProtection="0"/>
    <xf numFmtId="178" fontId="38" fillId="0" borderId="20" applyNumberFormat="0" applyFill="0" applyAlignment="0" applyProtection="0"/>
    <xf numFmtId="0" fontId="86" fillId="0" borderId="34" applyNumberFormat="0" applyFill="0" applyAlignment="0" applyProtection="0"/>
    <xf numFmtId="178" fontId="86" fillId="0" borderId="35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7" fillId="0" borderId="3" applyNumberFormat="0" applyFill="0" applyAlignment="0" applyProtection="0"/>
    <xf numFmtId="0" fontId="38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1" applyNumberFormat="0" applyFill="0" applyAlignment="0" applyProtection="0"/>
    <xf numFmtId="178" fontId="39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178" fontId="39" fillId="0" borderId="21" applyNumberFormat="0" applyFill="0" applyAlignment="0" applyProtection="0"/>
    <xf numFmtId="0" fontId="88" fillId="0" borderId="21" applyNumberFormat="0" applyFill="0" applyAlignment="0" applyProtection="0"/>
    <xf numFmtId="178" fontId="88" fillId="0" borderId="36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8" fillId="0" borderId="21" applyNumberFormat="0" applyFill="0" applyAlignment="0" applyProtection="0"/>
    <xf numFmtId="0" fontId="8" fillId="0" borderId="4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178" fontId="40" fillId="0" borderId="22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40" fillId="0" borderId="22" applyNumberFormat="0" applyFill="0" applyAlignment="0" applyProtection="0"/>
    <xf numFmtId="0" fontId="91" fillId="0" borderId="22" applyNumberFormat="0" applyFill="0" applyAlignment="0" applyProtection="0"/>
    <xf numFmtId="0" fontId="40" fillId="0" borderId="22" applyNumberFormat="0" applyFill="0" applyAlignment="0" applyProtection="0"/>
    <xf numFmtId="178" fontId="40" fillId="0" borderId="22" applyNumberFormat="0" applyFill="0" applyAlignment="0" applyProtection="0"/>
    <xf numFmtId="0" fontId="90" fillId="0" borderId="37" applyNumberFormat="0" applyFill="0" applyAlignment="0" applyProtection="0"/>
    <xf numFmtId="178" fontId="90" fillId="0" borderId="38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" fillId="0" borderId="5" applyNumberFormat="0" applyFill="0" applyAlignment="0" applyProtection="0"/>
    <xf numFmtId="0" fontId="40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8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5" fontId="5" fillId="0" borderId="0">
      <protection locked="0"/>
    </xf>
    <xf numFmtId="178" fontId="92" fillId="0" borderId="0"/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78" fontId="5" fillId="0" borderId="0" applyNumberFormat="0" applyFill="0" applyBorder="0" applyProtection="0">
      <alignment horizontal="justify" vertical="top" wrapText="1"/>
    </xf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78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0" fontId="24" fillId="58" borderId="24" applyNumberFormat="0" applyBorder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13" fillId="8" borderId="6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94" fillId="41" borderId="18" applyNumberFormat="0" applyAlignment="0" applyProtection="0"/>
    <xf numFmtId="0" fontId="43" fillId="41" borderId="18" applyNumberFormat="0" applyAlignment="0" applyProtection="0"/>
    <xf numFmtId="0" fontId="94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Font="0" applyBorder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94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178" fontId="43" fillId="60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13" fillId="8" borderId="6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13" fillId="8" borderId="6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178" fontId="43" fillId="41" borderId="18" applyNumberFormat="0" applyAlignment="0" applyProtection="0"/>
    <xf numFmtId="178" fontId="43" fillId="41" borderId="18" applyNumberFormat="0" applyAlignment="0" applyProtection="0"/>
    <xf numFmtId="0" fontId="13" fillId="8" borderId="6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0" fontId="43" fillId="41" borderId="18" applyNumberFormat="0" applyAlignment="0" applyProtection="0"/>
    <xf numFmtId="41" fontId="41" fillId="59" borderId="39">
      <alignment horizontal="left"/>
      <protection locked="0"/>
    </xf>
    <xf numFmtId="178" fontId="95" fillId="78" borderId="40" applyNumberFormat="0" applyBorder="0" applyAlignment="0" applyProtection="0"/>
    <xf numFmtId="178" fontId="96" fillId="79" borderId="0" applyNumberFormat="0"/>
    <xf numFmtId="178" fontId="24" fillId="57" borderId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178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178" fontId="44" fillId="0" borderId="25" applyNumberFormat="0" applyFill="0" applyAlignment="0" applyProtection="0"/>
    <xf numFmtId="0" fontId="44" fillId="0" borderId="25" applyNumberFormat="0" applyFill="0" applyAlignment="0" applyProtection="0"/>
    <xf numFmtId="178" fontId="53" fillId="0" borderId="41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6" fillId="0" borderId="8" applyNumberFormat="0" applyFill="0" applyAlignment="0" applyProtection="0"/>
    <xf numFmtId="0" fontId="44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44" fillId="0" borderId="25" applyNumberFormat="0" applyFill="0" applyAlignment="0" applyProtection="0"/>
    <xf numFmtId="200" fontId="22" fillId="0" borderId="0" applyFill="0" applyBorder="0" applyProtection="0">
      <alignment horizontal="right"/>
    </xf>
    <xf numFmtId="0" fontId="98" fillId="0" borderId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99" fillId="0" borderId="0"/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206" fontId="5" fillId="0" borderId="0" applyFont="0" applyFill="0" applyBorder="0" applyProtection="0">
      <alignment horizontal="right"/>
    </xf>
    <xf numFmtId="178" fontId="100" fillId="0" borderId="14"/>
    <xf numFmtId="179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68" fillId="0" borderId="0" applyFont="0" applyFill="0" applyBorder="0" applyAlignment="0" applyProtection="0">
      <alignment horizontal="right"/>
    </xf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178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01" fillId="60" borderId="0" applyNumberFormat="0" applyBorder="0" applyAlignment="0" applyProtection="0"/>
    <xf numFmtId="0" fontId="46" fillId="60" borderId="0" applyNumberFormat="0" applyBorder="0" applyAlignment="0" applyProtection="0"/>
    <xf numFmtId="178" fontId="46" fillId="60" borderId="0" applyNumberFormat="0" applyBorder="0" applyAlignment="0" applyProtection="0"/>
    <xf numFmtId="0" fontId="46" fillId="60" borderId="0" applyNumberFormat="0" applyBorder="0" applyAlignment="0" applyProtection="0"/>
    <xf numFmtId="178" fontId="102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2" fillId="7" borderId="0" applyNumberFormat="0" applyBorder="0" applyAlignment="0" applyProtection="0"/>
    <xf numFmtId="0" fontId="46" fillId="60" borderId="0" applyNumberFormat="0" applyBorder="0" applyAlignment="0" applyProtection="0"/>
    <xf numFmtId="0" fontId="101" fillId="60" borderId="0" applyNumberFormat="0" applyBorder="0" applyAlignment="0" applyProtection="0"/>
    <xf numFmtId="0" fontId="101" fillId="60" borderId="0" applyNumberFormat="0" applyBorder="0" applyAlignment="0" applyProtection="0"/>
    <xf numFmtId="0" fontId="46" fillId="60" borderId="0" applyNumberFormat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03" fillId="0" borderId="0"/>
    <xf numFmtId="0" fontId="10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4" fontId="5" fillId="0" borderId="0">
      <alignment horizontal="left" wrapText="1"/>
    </xf>
    <xf numFmtId="178" fontId="1" fillId="0" borderId="0"/>
    <xf numFmtId="178" fontId="1" fillId="0" borderId="0"/>
    <xf numFmtId="178" fontId="1" fillId="0" borderId="0"/>
    <xf numFmtId="0" fontId="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5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178" fontId="5" fillId="0" borderId="0"/>
    <xf numFmtId="0" fontId="5" fillId="0" borderId="0"/>
    <xf numFmtId="178" fontId="28" fillId="0" borderId="0"/>
    <xf numFmtId="0" fontId="73" fillId="0" borderId="0"/>
    <xf numFmtId="178" fontId="5" fillId="0" borderId="0"/>
    <xf numFmtId="0" fontId="73" fillId="0" borderId="0"/>
    <xf numFmtId="178" fontId="28" fillId="0" borderId="0"/>
    <xf numFmtId="178" fontId="2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73" fillId="0" borderId="0"/>
    <xf numFmtId="0" fontId="2" fillId="0" borderId="0"/>
    <xf numFmtId="178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8" fontId="1" fillId="0" borderId="0"/>
    <xf numFmtId="178" fontId="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5" fillId="0" borderId="0"/>
    <xf numFmtId="0" fontId="5" fillId="0" borderId="0"/>
    <xf numFmtId="178" fontId="5" fillId="0" borderId="0"/>
    <xf numFmtId="178" fontId="5" fillId="0" borderId="0"/>
    <xf numFmtId="0" fontId="5" fillId="0" borderId="0"/>
    <xf numFmtId="178" fontId="71" fillId="0" borderId="0"/>
    <xf numFmtId="178" fontId="2" fillId="0" borderId="0"/>
    <xf numFmtId="178" fontId="1" fillId="0" borderId="0"/>
    <xf numFmtId="178" fontId="2" fillId="0" borderId="0"/>
    <xf numFmtId="178" fontId="5" fillId="0" borderId="0"/>
    <xf numFmtId="0" fontId="5" fillId="0" borderId="0"/>
    <xf numFmtId="178" fontId="5" fillId="0" borderId="0"/>
    <xf numFmtId="178" fontId="5" fillId="0" borderId="0"/>
    <xf numFmtId="178" fontId="1" fillId="0" borderId="0"/>
    <xf numFmtId="178" fontId="5" fillId="0" borderId="0"/>
    <xf numFmtId="178" fontId="5" fillId="0" borderId="0"/>
    <xf numFmtId="0" fontId="5" fillId="0" borderId="0"/>
    <xf numFmtId="178" fontId="7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3" fillId="0" borderId="0"/>
    <xf numFmtId="0" fontId="73" fillId="0" borderId="0"/>
    <xf numFmtId="178" fontId="5" fillId="0" borderId="0"/>
    <xf numFmtId="0" fontId="5" fillId="0" borderId="0"/>
    <xf numFmtId="178" fontId="1" fillId="0" borderId="0"/>
    <xf numFmtId="0" fontId="73" fillId="0" borderId="0"/>
    <xf numFmtId="178" fontId="1" fillId="0" borderId="0"/>
    <xf numFmtId="0" fontId="73" fillId="0" borderId="0"/>
    <xf numFmtId="178" fontId="1" fillId="0" borderId="0"/>
    <xf numFmtId="17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5" fillId="0" borderId="0"/>
    <xf numFmtId="178" fontId="1" fillId="0" borderId="0"/>
    <xf numFmtId="178" fontId="27" fillId="0" borderId="0"/>
    <xf numFmtId="178" fontId="2" fillId="0" borderId="0"/>
    <xf numFmtId="0" fontId="54" fillId="0" borderId="0"/>
    <xf numFmtId="178" fontId="2" fillId="0" borderId="0"/>
    <xf numFmtId="0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37" fontId="5" fillId="0" borderId="0"/>
    <xf numFmtId="178" fontId="1" fillId="0" borderId="0"/>
    <xf numFmtId="178" fontId="5" fillId="0" borderId="0"/>
    <xf numFmtId="0" fontId="54" fillId="0" borderId="0"/>
    <xf numFmtId="178" fontId="5" fillId="0" borderId="0"/>
    <xf numFmtId="0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73" fillId="0" borderId="0"/>
    <xf numFmtId="0" fontId="5" fillId="0" borderId="0"/>
    <xf numFmtId="178" fontId="1" fillId="0" borderId="0"/>
    <xf numFmtId="178" fontId="1" fillId="0" borderId="0"/>
    <xf numFmtId="0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73" fillId="0" borderId="0"/>
    <xf numFmtId="178" fontId="1" fillId="0" borderId="0"/>
    <xf numFmtId="178" fontId="1" fillId="0" borderId="0"/>
    <xf numFmtId="0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7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73" fillId="0" borderId="0"/>
    <xf numFmtId="178" fontId="7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73" fillId="0" borderId="0"/>
    <xf numFmtId="178" fontId="73" fillId="0" borderId="0"/>
    <xf numFmtId="178" fontId="1" fillId="0" borderId="0"/>
    <xf numFmtId="0" fontId="73" fillId="0" borderId="0"/>
    <xf numFmtId="178" fontId="73" fillId="0" borderId="0"/>
    <xf numFmtId="178" fontId="71" fillId="0" borderId="0"/>
    <xf numFmtId="0" fontId="5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8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8" fontId="7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8" fontId="5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8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178" fontId="5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3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71" fillId="0" borderId="0"/>
    <xf numFmtId="0" fontId="1" fillId="0" borderId="0"/>
    <xf numFmtId="178" fontId="24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56" fillId="0" borderId="0"/>
    <xf numFmtId="0" fontId="73" fillId="0" borderId="0"/>
    <xf numFmtId="178" fontId="7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66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27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24" fillId="61" borderId="27" applyNumberFormat="0" applyFont="0" applyAlignment="0" applyProtection="0"/>
    <xf numFmtId="0" fontId="73" fillId="61" borderId="27" applyNumberFormat="0" applyFont="0" applyAlignment="0" applyProtection="0"/>
    <xf numFmtId="0" fontId="73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24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4" fillId="61" borderId="27" applyNumberFormat="0" applyFont="0" applyAlignment="0" applyProtection="0"/>
    <xf numFmtId="0" fontId="73" fillId="61" borderId="27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24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178" fontId="5" fillId="61" borderId="27" applyNumberFormat="0" applyFont="0" applyAlignment="0" applyProtection="0"/>
    <xf numFmtId="178" fontId="5" fillId="61" borderId="27" applyNumberFormat="0" applyFont="0" applyAlignment="0" applyProtection="0"/>
    <xf numFmtId="178" fontId="24" fillId="61" borderId="27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24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178" fontId="5" fillId="61" borderId="27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5" fillId="61" borderId="27" applyNumberFormat="0" applyFont="0" applyAlignment="0" applyProtection="0"/>
    <xf numFmtId="0" fontId="5" fillId="61" borderId="42" applyNumberFormat="0" applyFont="0" applyAlignment="0" applyProtection="0"/>
    <xf numFmtId="178" fontId="24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42" applyNumberFormat="0" applyFont="0" applyAlignment="0" applyProtection="0"/>
    <xf numFmtId="0" fontId="5" fillId="61" borderId="27" applyNumberFormat="0" applyFont="0" applyAlignment="0" applyProtection="0"/>
    <xf numFmtId="0" fontId="5" fillId="61" borderId="27" applyNumberFormat="0" applyFont="0" applyAlignment="0" applyProtection="0"/>
    <xf numFmtId="0" fontId="5" fillId="61" borderId="27" applyNumberFormat="0" applyFont="0" applyAlignment="0" applyProtection="0"/>
    <xf numFmtId="0" fontId="5" fillId="61" borderId="42" applyNumberFormat="0" applyFont="0" applyAlignment="0" applyProtection="0"/>
    <xf numFmtId="43" fontId="104" fillId="0" borderId="0"/>
    <xf numFmtId="3" fontId="76" fillId="80" borderId="0" applyNumberFormat="0"/>
    <xf numFmtId="2" fontId="57" fillId="0" borderId="0" applyFont="0" applyFill="0" applyBorder="0" applyAlignment="0" applyProtection="0"/>
    <xf numFmtId="208" fontId="52" fillId="0" borderId="0"/>
    <xf numFmtId="0" fontId="49" fillId="55" borderId="28" applyNumberFormat="0" applyAlignment="0" applyProtection="0"/>
    <xf numFmtId="0" fontId="49" fillId="55" borderId="28" applyNumberFormat="0" applyAlignment="0" applyProtection="0"/>
    <xf numFmtId="178" fontId="49" fillId="55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55" borderId="28" applyNumberFormat="0" applyAlignment="0" applyProtection="0"/>
    <xf numFmtId="0" fontId="105" fillId="55" borderId="28" applyNumberFormat="0" applyAlignment="0" applyProtection="0"/>
    <xf numFmtId="0" fontId="49" fillId="55" borderId="28" applyNumberFormat="0" applyAlignment="0" applyProtection="0"/>
    <xf numFmtId="178" fontId="49" fillId="55" borderId="28" applyNumberFormat="0" applyAlignment="0" applyProtection="0"/>
    <xf numFmtId="0" fontId="49" fillId="73" borderId="28" applyNumberFormat="0" applyAlignment="0" applyProtection="0"/>
    <xf numFmtId="178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49" fillId="73" borderId="28" applyNumberFormat="0" applyAlignment="0" applyProtection="0"/>
    <xf numFmtId="0" fontId="14" fillId="9" borderId="7" applyNumberFormat="0" applyAlignment="0" applyProtection="0"/>
    <xf numFmtId="0" fontId="49" fillId="55" borderId="28" applyNumberFormat="0" applyAlignment="0" applyProtection="0"/>
    <xf numFmtId="0" fontId="105" fillId="55" borderId="28" applyNumberFormat="0" applyAlignment="0" applyProtection="0"/>
    <xf numFmtId="0" fontId="105" fillId="55" borderId="28" applyNumberFormat="0" applyAlignment="0" applyProtection="0"/>
    <xf numFmtId="0" fontId="49" fillId="55" borderId="28" applyNumberFormat="0" applyAlignment="0" applyProtection="0"/>
    <xf numFmtId="209" fontId="54" fillId="73" borderId="0">
      <alignment horizontal="right"/>
    </xf>
    <xf numFmtId="178" fontId="106" fillId="0" borderId="0" applyFill="0" applyBorder="0" applyProtection="0">
      <alignment horizontal="left"/>
    </xf>
    <xf numFmtId="178" fontId="107" fillId="0" borderId="0" applyFill="0" applyBorder="0" applyProtection="0">
      <alignment horizontal="left"/>
    </xf>
    <xf numFmtId="1" fontId="108" fillId="0" borderId="0" applyProtection="0">
      <alignment horizontal="right" vertical="center"/>
    </xf>
    <xf numFmtId="205" fontId="56" fillId="0" borderId="0"/>
    <xf numFmtId="0" fontId="109" fillId="0" borderId="43" applyNumberFormat="0" applyAlignment="0" applyProtection="0"/>
    <xf numFmtId="0" fontId="63" fillId="59" borderId="0" applyNumberFormat="0" applyFont="0" applyBorder="0" applyAlignment="0" applyProtection="0"/>
    <xf numFmtId="0" fontId="24" fillId="81" borderId="30" applyNumberFormat="0" applyFont="0" applyBorder="0" applyAlignment="0" applyProtection="0">
      <alignment horizontal="center"/>
    </xf>
    <xf numFmtId="0" fontId="24" fillId="54" borderId="30" applyNumberFormat="0" applyFont="0" applyBorder="0" applyAlignment="0" applyProtection="0">
      <alignment horizontal="center"/>
    </xf>
    <xf numFmtId="0" fontId="63" fillId="0" borderId="44" applyNumberFormat="0" applyAlignment="0" applyProtection="0"/>
    <xf numFmtId="0" fontId="63" fillId="0" borderId="45" applyNumberFormat="0" applyAlignment="0" applyProtection="0"/>
    <xf numFmtId="0" fontId="109" fillId="0" borderId="46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10" fontId="11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10" fontId="11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10" fontId="11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1" fontId="11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178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2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178" fontId="113" fillId="0" borderId="14">
      <alignment horizontal="center"/>
    </xf>
    <xf numFmtId="0" fontId="113" fillId="0" borderId="14">
      <alignment horizontal="center"/>
    </xf>
    <xf numFmtId="0" fontId="113" fillId="0" borderId="14">
      <alignment horizontal="center"/>
    </xf>
    <xf numFmtId="0" fontId="113" fillId="0" borderId="14">
      <alignment horizontal="center"/>
    </xf>
    <xf numFmtId="0" fontId="113" fillId="0" borderId="14">
      <alignment horizontal="center"/>
    </xf>
    <xf numFmtId="0" fontId="113" fillId="0" borderId="14">
      <alignment horizontal="center"/>
    </xf>
    <xf numFmtId="0" fontId="113" fillId="0" borderId="14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78" fontId="57" fillId="82" borderId="0" applyNumberFormat="0" applyFont="0" applyBorder="0" applyAlignment="0" applyProtection="0"/>
    <xf numFmtId="0" fontId="57" fillId="82" borderId="0" applyNumberFormat="0" applyFont="0" applyBorder="0" applyAlignment="0" applyProtection="0"/>
    <xf numFmtId="0" fontId="57" fillId="82" borderId="0" applyNumberFormat="0" applyFont="0" applyBorder="0" applyAlignment="0" applyProtection="0"/>
    <xf numFmtId="0" fontId="57" fillId="82" borderId="0" applyNumberFormat="0" applyFont="0" applyBorder="0" applyAlignment="0" applyProtection="0"/>
    <xf numFmtId="0" fontId="57" fillId="82" borderId="0" applyNumberFormat="0" applyFont="0" applyBorder="0" applyAlignment="0" applyProtection="0"/>
    <xf numFmtId="0" fontId="57" fillId="82" borderId="0" applyNumberFormat="0" applyFont="0" applyBorder="0" applyAlignment="0" applyProtection="0"/>
    <xf numFmtId="2" fontId="57" fillId="0" borderId="0" applyFont="0" applyFill="0" applyBorder="0" applyAlignment="0" applyProtection="0"/>
    <xf numFmtId="0" fontId="114" fillId="73" borderId="0" applyNumberFormat="0" applyFont="0" applyFill="0" applyBorder="0" applyAlignment="0" applyProtection="0"/>
    <xf numFmtId="0" fontId="114" fillId="83" borderId="0" applyNumberFormat="0" applyFont="0" applyFill="0" applyBorder="0" applyAlignment="0" applyProtection="0"/>
    <xf numFmtId="43" fontId="24" fillId="0" borderId="0" applyFont="0" applyFill="0" applyBorder="0" applyAlignment="0" applyProtection="0"/>
    <xf numFmtId="4" fontId="115" fillId="84" borderId="47">
      <alignment vertical="center"/>
    </xf>
    <xf numFmtId="4" fontId="115" fillId="84" borderId="47">
      <alignment vertical="center"/>
    </xf>
    <xf numFmtId="4" fontId="115" fillId="84" borderId="47">
      <alignment vertical="center"/>
    </xf>
    <xf numFmtId="4" fontId="115" fillId="84" borderId="47">
      <alignment vertical="center"/>
    </xf>
    <xf numFmtId="4" fontId="115" fillId="84" borderId="47">
      <alignment vertical="center"/>
    </xf>
    <xf numFmtId="4" fontId="115" fillId="84" borderId="47">
      <alignment vertical="center"/>
    </xf>
    <xf numFmtId="4" fontId="115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6" fillId="84" borderId="47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7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8" fillId="85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7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118" fillId="86" borderId="21">
      <alignment vertical="center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4" fontId="33" fillId="84" borderId="47">
      <alignment horizontal="left" vertical="center" indent="1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4" fontId="33" fillId="87" borderId="0">
      <alignment horizontal="left" vertical="center" indent="1"/>
    </xf>
    <xf numFmtId="4" fontId="33" fillId="87" borderId="0">
      <alignment horizontal="left" vertical="center" indent="1"/>
    </xf>
    <xf numFmtId="4" fontId="33" fillId="87" borderId="0">
      <alignment horizontal="left" vertical="center" indent="1"/>
    </xf>
    <xf numFmtId="4" fontId="33" fillId="87" borderId="0">
      <alignment horizontal="left" vertical="center" indent="1"/>
    </xf>
    <xf numFmtId="4" fontId="33" fillId="87" borderId="0">
      <alignment horizontal="left" vertical="center" indent="1"/>
    </xf>
    <xf numFmtId="4" fontId="33" fillId="87" borderId="0">
      <alignment horizontal="left" vertical="center" indent="1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8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89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90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59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1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2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3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94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33" fillId="85" borderId="47" applyNumberFormat="0" applyProtection="0">
      <alignment horizontal="right" vertical="center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95" borderId="48">
      <alignment horizontal="left" vertical="center" indent="1"/>
    </xf>
    <xf numFmtId="4" fontId="115" fillId="54" borderId="0">
      <alignment horizontal="left" vertical="center" indent="1"/>
    </xf>
    <xf numFmtId="4" fontId="115" fillId="54" borderId="0">
      <alignment horizontal="left" vertical="center" indent="1"/>
    </xf>
    <xf numFmtId="4" fontId="115" fillId="54" borderId="0">
      <alignment horizontal="left" vertical="center" indent="1"/>
    </xf>
    <xf numFmtId="4" fontId="115" fillId="54" borderId="0">
      <alignment horizontal="left" vertical="center" indent="1"/>
    </xf>
    <xf numFmtId="4" fontId="115" fillId="54" borderId="0">
      <alignment horizontal="left" vertical="center" indent="1"/>
    </xf>
    <xf numFmtId="4" fontId="115" fillId="54" borderId="0">
      <alignment horizontal="left" vertical="center" indent="1"/>
    </xf>
    <xf numFmtId="4" fontId="115" fillId="87" borderId="0">
      <alignment horizontal="left" vertical="center" indent="1"/>
    </xf>
    <xf numFmtId="4" fontId="115" fillId="87" borderId="0">
      <alignment horizontal="left" vertical="center" indent="1"/>
    </xf>
    <xf numFmtId="4" fontId="115" fillId="87" borderId="0">
      <alignment horizontal="left" vertical="center" indent="1"/>
    </xf>
    <xf numFmtId="4" fontId="115" fillId="87" borderId="0">
      <alignment horizontal="left" vertical="center" indent="1"/>
    </xf>
    <xf numFmtId="4" fontId="115" fillId="87" borderId="0">
      <alignment horizontal="left" vertical="center" indent="1"/>
    </xf>
    <xf numFmtId="4" fontId="115" fillId="87" borderId="0">
      <alignment horizontal="left" vertical="center" indent="1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47">
      <alignment horizontal="right" vertical="center"/>
    </xf>
    <xf numFmtId="4" fontId="33" fillId="54" borderId="0">
      <alignment horizontal="left" vertical="center" indent="1"/>
    </xf>
    <xf numFmtId="4" fontId="33" fillId="54" borderId="0">
      <alignment horizontal="left" vertical="center" indent="1"/>
    </xf>
    <xf numFmtId="4" fontId="33" fillId="54" borderId="0">
      <alignment horizontal="left" vertical="center" indent="1"/>
    </xf>
    <xf numFmtId="4" fontId="33" fillId="54" borderId="0">
      <alignment horizontal="left" vertical="center" indent="1"/>
    </xf>
    <xf numFmtId="4" fontId="33" fillId="54" borderId="0">
      <alignment horizontal="left" vertical="center" indent="1"/>
    </xf>
    <xf numFmtId="4" fontId="33" fillId="54" borderId="0">
      <alignment horizontal="left" vertical="center" indent="1"/>
    </xf>
    <xf numFmtId="4" fontId="54" fillId="54" borderId="0">
      <alignment horizontal="left" vertical="center" indent="1"/>
    </xf>
    <xf numFmtId="4" fontId="54" fillId="54" borderId="0">
      <alignment horizontal="left" vertical="center" indent="1"/>
    </xf>
    <xf numFmtId="4" fontId="54" fillId="54" borderId="0">
      <alignment horizontal="left" vertical="center" indent="1"/>
    </xf>
    <xf numFmtId="4" fontId="54" fillId="54" borderId="0">
      <alignment horizontal="left" vertical="center" indent="1"/>
    </xf>
    <xf numFmtId="4" fontId="54" fillId="54" borderId="0">
      <alignment horizontal="left" vertical="center" indent="1"/>
    </xf>
    <xf numFmtId="4" fontId="54" fillId="54" borderId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protection locked="0"/>
    </xf>
    <xf numFmtId="0" fontId="5" fillId="0" borderId="0" applyNumberFormat="0" applyFont="0" applyFill="0" applyBorder="0" applyAlignment="0" applyProtection="0">
      <protection locked="0"/>
    </xf>
    <xf numFmtId="0" fontId="5" fillId="0" borderId="0" applyNumberFormat="0" applyFont="0" applyFill="0" applyBorder="0" applyAlignment="0" applyProtection="0">
      <protection locked="0"/>
    </xf>
    <xf numFmtId="0" fontId="5" fillId="0" borderId="0" applyNumberFormat="0" applyFont="0" applyFill="0" applyBorder="0" applyAlignment="0" applyProtection="0">
      <protection locked="0"/>
    </xf>
    <xf numFmtId="0" fontId="5" fillId="0" borderId="0" applyNumberFormat="0" applyFont="0" applyFill="0" applyBorder="0" applyAlignment="0" applyProtection="0">
      <protection locked="0"/>
    </xf>
    <xf numFmtId="0" fontId="5" fillId="0" borderId="0" applyNumberFormat="0" applyFont="0" applyFill="0" applyBorder="0" applyAlignment="0" applyProtection="0">
      <protection locked="0"/>
    </xf>
    <xf numFmtId="0" fontId="119" fillId="0" borderId="0">
      <alignment horizontal="left" vertical="center"/>
      <protection locked="0"/>
    </xf>
    <xf numFmtId="0" fontId="119" fillId="0" borderId="0">
      <alignment horizontal="left" vertical="center"/>
      <protection locked="0"/>
    </xf>
    <xf numFmtId="0" fontId="119" fillId="0" borderId="0">
      <alignment horizontal="left" vertical="center"/>
      <protection locked="0"/>
    </xf>
    <xf numFmtId="0" fontId="119" fillId="0" borderId="0">
      <alignment horizontal="left" vertical="center"/>
      <protection locked="0"/>
    </xf>
    <xf numFmtId="0" fontId="119" fillId="0" borderId="0">
      <alignment horizontal="left" vertical="center"/>
      <protection locked="0"/>
    </xf>
    <xf numFmtId="0" fontId="119" fillId="0" borderId="0">
      <alignment horizontal="left" vertical="center"/>
      <protection locked="0"/>
    </xf>
    <xf numFmtId="0" fontId="5" fillId="96" borderId="49" applyNumberFormat="0" applyFont="0" applyAlignment="0"/>
    <xf numFmtId="0" fontId="5" fillId="96" borderId="49" applyNumberFormat="0" applyFont="0" applyAlignment="0"/>
    <xf numFmtId="0" fontId="5" fillId="96" borderId="49" applyNumberFormat="0" applyFont="0" applyAlignment="0"/>
    <xf numFmtId="0" fontId="5" fillId="96" borderId="49" applyNumberFormat="0" applyFont="0" applyAlignment="0"/>
    <xf numFmtId="0" fontId="5" fillId="96" borderId="49" applyNumberFormat="0" applyFont="0" applyAlignment="0"/>
    <xf numFmtId="0" fontId="5" fillId="96" borderId="49" applyNumberFormat="0" applyFont="0" applyAlignment="0"/>
    <xf numFmtId="0" fontId="5" fillId="96" borderId="49" applyNumberFormat="0" applyFont="0" applyAlignment="0"/>
    <xf numFmtId="4" fontId="54" fillId="87" borderId="0">
      <alignment horizontal="left" vertical="center" indent="1"/>
    </xf>
    <xf numFmtId="4" fontId="54" fillId="87" borderId="0">
      <alignment horizontal="left" vertical="center" indent="1"/>
    </xf>
    <xf numFmtId="4" fontId="54" fillId="87" borderId="0">
      <alignment horizontal="left" vertical="center" indent="1"/>
    </xf>
    <xf numFmtId="4" fontId="54" fillId="87" borderId="0">
      <alignment horizontal="left" vertical="center" indent="1"/>
    </xf>
    <xf numFmtId="4" fontId="54" fillId="87" borderId="0">
      <alignment horizontal="left" vertical="center" indent="1"/>
    </xf>
    <xf numFmtId="4" fontId="54" fillId="87" borderId="0">
      <alignment horizontal="left" vertical="center" indent="1"/>
    </xf>
    <xf numFmtId="4" fontId="33" fillId="81" borderId="47">
      <alignment vertical="center"/>
    </xf>
    <xf numFmtId="4" fontId="33" fillId="81" borderId="47">
      <alignment vertical="center"/>
    </xf>
    <xf numFmtId="4" fontId="33" fillId="81" borderId="47">
      <alignment vertical="center"/>
    </xf>
    <xf numFmtId="4" fontId="33" fillId="81" borderId="47">
      <alignment vertical="center"/>
    </xf>
    <xf numFmtId="4" fontId="33" fillId="81" borderId="47">
      <alignment vertical="center"/>
    </xf>
    <xf numFmtId="4" fontId="33" fillId="81" borderId="47">
      <alignment vertical="center"/>
    </xf>
    <xf numFmtId="4" fontId="33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0" fillId="81" borderId="47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121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69" fillId="85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121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69" fillId="86" borderId="50">
      <alignment vertical="center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115" fillId="54" borderId="51">
      <alignment horizontal="left" vertical="center" indent="1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33" fillId="97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0" fillId="81" borderId="47">
      <alignment horizontal="right"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2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3" fillId="85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2" fillId="86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23" fillId="88" borderId="50">
      <alignment vertical="center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0" borderId="47">
      <alignment horizontal="left" vertical="center" indent="1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right" vertical="center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54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horizontal="left" vertical="center" indent="1"/>
    </xf>
    <xf numFmtId="4" fontId="115" fillId="81" borderId="47">
      <alignment vertical="center"/>
    </xf>
    <xf numFmtId="4" fontId="115" fillId="81" borderId="47">
      <alignment vertical="center"/>
    </xf>
    <xf numFmtId="4" fontId="115" fillId="81" borderId="47">
      <alignment vertical="center"/>
    </xf>
    <xf numFmtId="4" fontId="115" fillId="81" borderId="47">
      <alignment vertical="center"/>
    </xf>
    <xf numFmtId="4" fontId="115" fillId="81" borderId="47">
      <alignment vertical="center"/>
    </xf>
    <xf numFmtId="4" fontId="115" fillId="81" borderId="47">
      <alignment vertical="center"/>
    </xf>
    <xf numFmtId="4" fontId="115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6" fillId="81" borderId="47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7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8" fillId="85" borderId="52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7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8" fillId="86" borderId="50">
      <alignment vertical="center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15" fillId="58" borderId="47">
      <alignment horizontal="left" vertical="center" indent="1"/>
    </xf>
    <xf numFmtId="4" fontId="124" fillId="83" borderId="0">
      <alignment horizontal="left" vertical="center" indent="1"/>
    </xf>
    <xf numFmtId="4" fontId="124" fillId="83" borderId="0">
      <alignment horizontal="left" vertical="center" indent="1"/>
    </xf>
    <xf numFmtId="4" fontId="124" fillId="83" borderId="0">
      <alignment horizontal="left" vertical="center" indent="1"/>
    </xf>
    <xf numFmtId="4" fontId="124" fillId="83" borderId="0">
      <alignment horizontal="left" vertical="center" indent="1"/>
    </xf>
    <xf numFmtId="4" fontId="124" fillId="83" borderId="0">
      <alignment horizontal="left" vertical="center" indent="1"/>
    </xf>
    <xf numFmtId="4" fontId="124" fillId="83" borderId="0">
      <alignment horizontal="left" vertical="center" indent="1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4" fontId="99" fillId="81" borderId="47">
      <alignment horizontal="right" vertical="center"/>
    </xf>
    <xf numFmtId="178" fontId="63" fillId="98" borderId="0" applyNumberFormat="0" applyFont="0" applyBorder="0" applyAlignment="0" applyProtection="0"/>
    <xf numFmtId="178" fontId="125" fillId="59" borderId="0" applyNumberFormat="0" applyFont="0" applyBorder="0" applyAlignment="0" applyProtection="0">
      <alignment horizontal="center"/>
    </xf>
    <xf numFmtId="178" fontId="126" fillId="0" borderId="0" applyNumberFormat="0" applyFill="0" applyBorder="0" applyAlignment="0" applyProtection="0"/>
    <xf numFmtId="178" fontId="127" fillId="0" borderId="0"/>
    <xf numFmtId="172" fontId="5" fillId="0" borderId="0">
      <alignment horizontal="left" wrapText="1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8" fontId="54" fillId="0" borderId="0">
      <alignment vertical="top"/>
    </xf>
    <xf numFmtId="38" fontId="57" fillId="0" borderId="0" applyFont="0" applyFill="0" applyBorder="0" applyAlignment="0" applyProtection="0"/>
    <xf numFmtId="0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38" fontId="57" fillId="0" borderId="0" applyFont="0" applyFill="0" applyBorder="0" applyAlignment="0" applyProtection="0"/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8" fontId="54" fillId="0" borderId="0">
      <alignment vertical="top"/>
    </xf>
    <xf numFmtId="178" fontId="54" fillId="0" borderId="0">
      <alignment vertical="top"/>
    </xf>
    <xf numFmtId="172" fontId="5" fillId="0" borderId="0">
      <alignment horizontal="left" wrapText="1"/>
    </xf>
    <xf numFmtId="178" fontId="54" fillId="0" borderId="0">
      <alignment vertical="top"/>
    </xf>
    <xf numFmtId="38" fontId="57" fillId="0" borderId="0" applyFont="0" applyFill="0" applyBorder="0" applyAlignment="0" applyProtection="0"/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54" fillId="0" borderId="0">
      <alignment vertical="top"/>
    </xf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8" fillId="98" borderId="0" applyNumberFormat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29" fillId="0" borderId="0" applyNumberFormat="0" applyFill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130" fillId="98" borderId="0" applyNumberFormat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85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4" fillId="0" borderId="0" applyNumberFormat="0" applyFill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Alignment="0" applyProtection="0"/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67" fillId="99" borderId="0" applyNumberFormat="0" applyBorder="0" applyProtection="0">
      <alignment horizontal="center"/>
    </xf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131" fillId="99" borderId="0" applyNumberFormat="0" applyBorder="0" applyAlignment="0" applyProtection="0"/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righ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5" fillId="0" borderId="0" applyNumberFormat="0" applyFont="0" applyFill="0" applyBorder="0" applyProtection="0">
      <alignment horizontal="left"/>
    </xf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132" fillId="0" borderId="0" applyNumberFormat="0" applyFill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178" fontId="5" fillId="96" borderId="0" applyNumberFormat="0" applyFont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5" fillId="0" borderId="14" applyNumberFormat="0" applyFont="0" applyFill="0" applyAlignment="0" applyProtection="0"/>
    <xf numFmtId="178" fontId="133" fillId="0" borderId="0"/>
    <xf numFmtId="178" fontId="134" fillId="54" borderId="0"/>
    <xf numFmtId="178" fontId="76" fillId="0" borderId="0"/>
    <xf numFmtId="178" fontId="45" fillId="0" borderId="0" applyFill="0" applyBorder="0" applyProtection="0">
      <alignment horizontal="center" vertical="center"/>
    </xf>
    <xf numFmtId="178" fontId="135" fillId="0" borderId="0" applyBorder="0" applyProtection="0">
      <alignment vertical="center"/>
    </xf>
    <xf numFmtId="178" fontId="135" fillId="0" borderId="2" applyBorder="0" applyProtection="0">
      <alignment horizontal="right" vertical="center"/>
    </xf>
    <xf numFmtId="178" fontId="136" fillId="100" borderId="0" applyBorder="0" applyProtection="0">
      <alignment horizontal="centerContinuous" vertical="center"/>
    </xf>
    <xf numFmtId="178" fontId="136" fillId="99" borderId="2" applyBorder="0" applyProtection="0">
      <alignment horizontal="centerContinuous" vertical="center"/>
    </xf>
    <xf numFmtId="178" fontId="45" fillId="0" borderId="0" applyFill="0" applyBorder="0" applyProtection="0"/>
    <xf numFmtId="178" fontId="4" fillId="0" borderId="0" applyFill="0" applyBorder="0" applyProtection="0">
      <alignment horizontal="left"/>
    </xf>
    <xf numFmtId="178" fontId="81" fillId="0" borderId="31" applyFill="0" applyBorder="0" applyProtection="0">
      <alignment horizontal="left" vertical="top"/>
    </xf>
    <xf numFmtId="49" fontId="5" fillId="0" borderId="0" applyFont="0" applyFill="0" applyBorder="0" applyAlignment="0" applyProtection="0"/>
    <xf numFmtId="205" fontId="137" fillId="0" borderId="0"/>
    <xf numFmtId="40" fontId="138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8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0" fontId="20" fillId="0" borderId="11" applyNumberFormat="0" applyFill="0" applyAlignment="0" applyProtection="0"/>
    <xf numFmtId="175" fontId="5" fillId="0" borderId="16">
      <protection locked="0"/>
    </xf>
    <xf numFmtId="0" fontId="51" fillId="0" borderId="29" applyNumberFormat="0" applyFill="0" applyAlignment="0" applyProtection="0"/>
    <xf numFmtId="0" fontId="139" fillId="0" borderId="29" applyNumberFormat="0" applyFill="0" applyAlignment="0" applyProtection="0"/>
    <xf numFmtId="0" fontId="139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178" fontId="51" fillId="0" borderId="29" applyNumberFormat="0" applyFill="0" applyAlignment="0" applyProtection="0"/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0" fontId="51" fillId="0" borderId="29" applyNumberFormat="0" applyFill="0" applyAlignment="0" applyProtection="0"/>
    <xf numFmtId="0" fontId="139" fillId="0" borderId="29" applyNumberFormat="0" applyFill="0" applyAlignment="0" applyProtection="0"/>
    <xf numFmtId="0" fontId="51" fillId="0" borderId="29" applyNumberFormat="0" applyFill="0" applyAlignment="0" applyProtection="0"/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8" fontId="51" fillId="0" borderId="29" applyNumberFormat="0" applyFill="0" applyAlignment="0" applyProtection="0"/>
    <xf numFmtId="175" fontId="5" fillId="0" borderId="16">
      <protection locked="0"/>
    </xf>
    <xf numFmtId="175" fontId="5" fillId="0" borderId="16">
      <protection locked="0"/>
    </xf>
    <xf numFmtId="178" fontId="51" fillId="0" borderId="29" applyNumberFormat="0" applyFill="0" applyAlignment="0" applyProtection="0"/>
    <xf numFmtId="178" fontId="51" fillId="0" borderId="29" applyNumberFormat="0" applyFill="0" applyAlignment="0" applyProtection="0"/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8" fontId="51" fillId="0" borderId="29" applyNumberFormat="0" applyFill="0" applyAlignment="0" applyProtection="0"/>
    <xf numFmtId="175" fontId="5" fillId="0" borderId="16">
      <protection locked="0"/>
    </xf>
    <xf numFmtId="178" fontId="51" fillId="0" borderId="53" applyNumberFormat="0" applyFill="0" applyAlignment="0" applyProtection="0"/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75" fontId="5" fillId="0" borderId="16">
      <protection locked="0"/>
    </xf>
    <xf numFmtId="196" fontId="140" fillId="0" borderId="0">
      <alignment horizontal="left"/>
      <protection locked="0"/>
    </xf>
    <xf numFmtId="3" fontId="141" fillId="0" borderId="0">
      <alignment horizontal="left"/>
    </xf>
    <xf numFmtId="178" fontId="142" fillId="0" borderId="0" applyNumberFormat="0" applyFont="0" applyFill="0"/>
    <xf numFmtId="37" fontId="24" fillId="62" borderId="0" applyNumberFormat="0" applyBorder="0" applyAlignment="0" applyProtection="0"/>
    <xf numFmtId="37" fontId="24" fillId="62" borderId="0" applyNumberFormat="0" applyBorder="0" applyAlignment="0" applyProtection="0"/>
    <xf numFmtId="37" fontId="24" fillId="62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62" borderId="0" applyNumberFormat="0" applyBorder="0" applyAlignment="0" applyProtection="0"/>
    <xf numFmtId="14" fontId="125" fillId="0" borderId="0" applyNumberFormat="0" applyFont="0" applyBorder="0" applyAlignment="0" applyProtection="0">
      <alignment horizontal="center"/>
    </xf>
    <xf numFmtId="178" fontId="143" fillId="10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145" fillId="0" borderId="0" applyAlignment="0">
      <alignment horizontal="center"/>
    </xf>
    <xf numFmtId="0" fontId="64" fillId="0" borderId="2" applyNumberFormat="0" applyFill="0" applyAlignment="0" applyProtection="0"/>
    <xf numFmtId="0" fontId="5" fillId="0" borderId="0"/>
    <xf numFmtId="43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3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Fill="1"/>
    <xf numFmtId="44" fontId="0" fillId="0" borderId="0" xfId="3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NumberFormat="1" applyFont="1"/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4" fontId="0" fillId="0" borderId="0" xfId="0" applyNumberFormat="1"/>
    <xf numFmtId="14" fontId="4" fillId="0" borderId="0" xfId="0" applyNumberFormat="1" applyFont="1"/>
    <xf numFmtId="165" fontId="0" fillId="0" borderId="0" xfId="0" applyNumberFormat="1" applyAlignment="1">
      <alignment horizontal="right"/>
    </xf>
    <xf numFmtId="166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/>
    <xf numFmtId="14" fontId="3" fillId="0" borderId="0" xfId="0" applyNumberFormat="1" applyFont="1"/>
    <xf numFmtId="164" fontId="0" fillId="0" borderId="0" xfId="3" applyNumberFormat="1" applyFont="1" applyFill="1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Fill="1"/>
    <xf numFmtId="164" fontId="0" fillId="0" borderId="0" xfId="3" applyNumberFormat="1" applyFont="1" applyFill="1" applyBorder="1"/>
    <xf numFmtId="49" fontId="0" fillId="0" borderId="0" xfId="0" applyNumberFormat="1" applyFill="1" applyAlignment="1">
      <alignment horizontal="right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/>
    </xf>
    <xf numFmtId="9" fontId="0" fillId="0" borderId="0" xfId="2" applyFont="1"/>
    <xf numFmtId="9" fontId="0" fillId="0" borderId="0" xfId="0" applyNumberFormat="1"/>
    <xf numFmtId="7" fontId="0" fillId="0" borderId="0" xfId="3" applyNumberFormat="1" applyFont="1"/>
    <xf numFmtId="44" fontId="0" fillId="0" borderId="0" xfId="0" applyNumberFormat="1"/>
    <xf numFmtId="0" fontId="4" fillId="0" borderId="0" xfId="0" applyFont="1" applyAlignment="1">
      <alignment horizontal="center"/>
    </xf>
    <xf numFmtId="7" fontId="0" fillId="3" borderId="0" xfId="3" applyNumberFormat="1" applyFont="1" applyFill="1"/>
    <xf numFmtId="44" fontId="0" fillId="3" borderId="0" xfId="0" applyNumberFormat="1" applyFill="1"/>
    <xf numFmtId="0" fontId="4" fillId="0" borderId="0" xfId="0" applyFont="1" applyAlignment="1">
      <alignment horizontal="center"/>
    </xf>
    <xf numFmtId="43" fontId="3" fillId="0" borderId="0" xfId="1" applyFont="1"/>
    <xf numFmtId="10" fontId="0" fillId="0" borderId="0" xfId="0" applyNumberForma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0" fontId="0" fillId="0" borderId="0" xfId="1" applyNumberFormat="1" applyFont="1"/>
    <xf numFmtId="167" fontId="0" fillId="0" borderId="0" xfId="3" applyNumberFormat="1" applyFont="1"/>
    <xf numFmtId="164" fontId="0" fillId="3" borderId="0" xfId="0" applyNumberFormat="1" applyFill="1"/>
    <xf numFmtId="43" fontId="0" fillId="3" borderId="0" xfId="0" applyNumberFormat="1" applyFill="1"/>
    <xf numFmtId="44" fontId="0" fillId="0" borderId="0" xfId="3" applyFont="1" applyFill="1"/>
    <xf numFmtId="0" fontId="0" fillId="0" borderId="0" xfId="0" quotePrefix="1"/>
    <xf numFmtId="164" fontId="3" fillId="0" borderId="0" xfId="0" applyNumberFormat="1" applyFont="1"/>
    <xf numFmtId="0" fontId="3" fillId="0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166" fontId="0" fillId="0" borderId="0" xfId="1" applyNumberFormat="1" applyFont="1" applyFill="1" applyAlignment="1">
      <alignment horizontal="right"/>
    </xf>
    <xf numFmtId="164" fontId="3" fillId="0" borderId="1" xfId="0" applyNumberFormat="1" applyFont="1" applyBorder="1"/>
    <xf numFmtId="164" fontId="3" fillId="0" borderId="0" xfId="0" applyNumberFormat="1" applyFon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6" fontId="0" fillId="0" borderId="0" xfId="1" applyNumberFormat="1" applyFont="1"/>
    <xf numFmtId="164" fontId="0" fillId="4" borderId="0" xfId="3" applyNumberFormat="1" applyFont="1" applyFill="1"/>
    <xf numFmtId="1" fontId="0" fillId="0" borderId="0" xfId="0" applyNumberFormat="1"/>
    <xf numFmtId="0" fontId="0" fillId="0" borderId="2" xfId="0" applyBorder="1" applyAlignment="1">
      <alignment horizontal="center"/>
    </xf>
    <xf numFmtId="164" fontId="2" fillId="0" borderId="0" xfId="18" applyNumberFormat="1" applyFill="1" applyBorder="1"/>
    <xf numFmtId="0" fontId="2" fillId="0" borderId="0" xfId="18" applyFill="1" applyBorder="1"/>
    <xf numFmtId="164" fontId="2" fillId="0" borderId="0" xfId="16" applyNumberFormat="1" applyFont="1" applyBorder="1"/>
    <xf numFmtId="0" fontId="2" fillId="0" borderId="0" xfId="18" applyFill="1" applyBorder="1" applyAlignment="1">
      <alignment horizontal="center"/>
    </xf>
    <xf numFmtId="0" fontId="2" fillId="0" borderId="0" xfId="18" applyBorder="1" applyAlignment="1">
      <alignment horizontal="center"/>
    </xf>
    <xf numFmtId="0" fontId="3" fillId="0" borderId="0" xfId="18" applyFont="1" applyBorder="1" applyAlignment="1">
      <alignment horizontal="center" vertical="center" wrapText="1"/>
    </xf>
    <xf numFmtId="164" fontId="2" fillId="0" borderId="0" xfId="18" applyNumberFormat="1" applyBorder="1"/>
    <xf numFmtId="0" fontId="2" fillId="0" borderId="0" xfId="18" applyBorder="1"/>
    <xf numFmtId="0" fontId="3" fillId="0" borderId="0" xfId="18" applyFont="1" applyBorder="1"/>
    <xf numFmtId="170" fontId="2" fillId="0" borderId="0" xfId="18" applyNumberFormat="1" applyFill="1" applyBorder="1" applyAlignment="1">
      <alignment wrapText="1"/>
    </xf>
    <xf numFmtId="0" fontId="3" fillId="0" borderId="0" xfId="18" applyFont="1" applyFill="1" applyBorder="1" applyAlignment="1">
      <alignment horizontal="center" wrapText="1"/>
    </xf>
    <xf numFmtId="0" fontId="3" fillId="0" borderId="0" xfId="18" applyFont="1" applyFill="1" applyBorder="1" applyAlignment="1">
      <alignment horizontal="center" vertical="center" wrapText="1"/>
    </xf>
    <xf numFmtId="0" fontId="0" fillId="0" borderId="0" xfId="18" applyFont="1" applyBorder="1" applyAlignment="1">
      <alignment horizontal="center"/>
    </xf>
    <xf numFmtId="37" fontId="2" fillId="0" borderId="0" xfId="18" applyNumberFormat="1" applyBorder="1"/>
    <xf numFmtId="0" fontId="146" fillId="0" borderId="0" xfId="18" applyFon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6890">
    <cellStyle name="_x0013_" xfId="3230"/>
    <cellStyle name=" 1" xfId="3231"/>
    <cellStyle name=" 1 2" xfId="3232"/>
    <cellStyle name=" 1 2 2" xfId="3233"/>
    <cellStyle name=" 1 2 2 2" xfId="3234"/>
    <cellStyle name=" 1 2 3" xfId="3235"/>
    <cellStyle name=" 1 2_Actual" xfId="3236"/>
    <cellStyle name=" 1 3" xfId="3237"/>
    <cellStyle name=" 1 3 2" xfId="3238"/>
    <cellStyle name=" 1 4" xfId="3239"/>
    <cellStyle name=" 1_Actual" xfId="3240"/>
    <cellStyle name="_x0013_ 2" xfId="3241"/>
    <cellStyle name="_x0013_ 2 2" xfId="3242"/>
    <cellStyle name="_x0013_ 2 2 2" xfId="3243"/>
    <cellStyle name="_x0013_ 3" xfId="3244"/>
    <cellStyle name="_x0013_ 4" xfId="3245"/>
    <cellStyle name="_x0013_ 5" xfId="3246"/>
    <cellStyle name="??" xfId="3247"/>
    <cellStyle name="?? [0]_BINV" xfId="3248"/>
    <cellStyle name="???[0]_BINV" xfId="3249"/>
    <cellStyle name="???_BINV" xfId="3250"/>
    <cellStyle name="??[0]_laroux" xfId="3251"/>
    <cellStyle name="??_BINV" xfId="3252"/>
    <cellStyle name="_4C 0105 to 0905" xfId="3253"/>
    <cellStyle name="_4C 0105 to 0905 2" xfId="3254"/>
    <cellStyle name="_4C 0105 to 0905 2 2" xfId="3255"/>
    <cellStyle name="_4C 0105 to 0905 2 2 2" xfId="3256"/>
    <cellStyle name="_4C 0105 to 0905 2 3" xfId="3257"/>
    <cellStyle name="_4C 0105 to 0905 2_Actual" xfId="3258"/>
    <cellStyle name="_4C 0105 to 0905 2_Actual 2" xfId="3259"/>
    <cellStyle name="_4C 0105 to 0905 3" xfId="3260"/>
    <cellStyle name="_4C 0105 to 0905 3 2" xfId="3261"/>
    <cellStyle name="_4C 0105 to 0905 3_Actual" xfId="3262"/>
    <cellStyle name="_4C 0105 to 0905 3_Actual 2" xfId="3263"/>
    <cellStyle name="_4C 0105 to 0905 4" xfId="3264"/>
    <cellStyle name="_4C 0105 to 0905 4 2" xfId="3265"/>
    <cellStyle name="_4C 0105 to 0905 4 2 2" xfId="3266"/>
    <cellStyle name="_4C 0105 to 0905 4 3" xfId="3267"/>
    <cellStyle name="_4C 0105 to 0905 4_Actual" xfId="3268"/>
    <cellStyle name="_4C 0105 to 0905 4_Actual 2" xfId="3269"/>
    <cellStyle name="_4C 0105 to 0905 5" xfId="3270"/>
    <cellStyle name="_4C 0105 to 0905_2010 Q2RF TX 07152010 b (2)" xfId="3271"/>
    <cellStyle name="_4C 0105 to 0905_Actual" xfId="3272"/>
    <cellStyle name="_4C 0105 to 0905_Actual 2" xfId="3273"/>
    <cellStyle name="_4C 0105 to 0905_Actual 2 2" xfId="3274"/>
    <cellStyle name="_4C 0105 to 0905_Actual 2 2 2" xfId="3275"/>
    <cellStyle name="_4C 0105 to 0905_Actual 2 3" xfId="3276"/>
    <cellStyle name="_4C 0105 to 0905_Actual 2_Actual" xfId="3277"/>
    <cellStyle name="_4C 0105 to 0905_Actual 2_Actual 2" xfId="3278"/>
    <cellStyle name="_4C 0105 to 0905_Actual 3" xfId="3279"/>
    <cellStyle name="_4C 0105 to 0905_Actual 3 2" xfId="3280"/>
    <cellStyle name="_4C 0105 to 0905_Actual 3_Actual" xfId="3281"/>
    <cellStyle name="_4C 0105 to 0905_Actual 3_Actual 2" xfId="3282"/>
    <cellStyle name="_4C 0105 to 0905_Actual 4" xfId="3283"/>
    <cellStyle name="_4C 0105 to 0905_Actual_1" xfId="3284"/>
    <cellStyle name="_4C 0105 to 0905_Actual_1 2" xfId="3285"/>
    <cellStyle name="_4C 0105 to 0905_Actual_Actual" xfId="3286"/>
    <cellStyle name="_4C 0105 to 0905_Actual_Actual 2" xfId="3287"/>
    <cellStyle name="_4C 0105 to 0905_Actual_Actual 2 2" xfId="3288"/>
    <cellStyle name="_4C 0105 to 0905_Actual_Actual 3" xfId="3289"/>
    <cellStyle name="_AMS-Cost-Benefit-v10" xfId="3290"/>
    <cellStyle name="_AMS-Cost-Benefit-v10 10" xfId="3291"/>
    <cellStyle name="_AMS-Cost-Benefit-v10 11" xfId="3292"/>
    <cellStyle name="_AMS-Cost-Benefit-v10 12" xfId="3293"/>
    <cellStyle name="_AMS-Cost-Benefit-v10 13" xfId="3294"/>
    <cellStyle name="_AMS-Cost-Benefit-v10 14" xfId="3295"/>
    <cellStyle name="_AMS-Cost-Benefit-v10 15" xfId="3296"/>
    <cellStyle name="_AMS-Cost-Benefit-v10 16" xfId="3297"/>
    <cellStyle name="_AMS-Cost-Benefit-v10 17" xfId="3298"/>
    <cellStyle name="_AMS-Cost-Benefit-v10 18" xfId="3299"/>
    <cellStyle name="_AMS-Cost-Benefit-v10 19" xfId="3300"/>
    <cellStyle name="_AMS-Cost-Benefit-v10 2" xfId="3301"/>
    <cellStyle name="_AMS-Cost-Benefit-v10 20" xfId="3302"/>
    <cellStyle name="_AMS-Cost-Benefit-v10 21" xfId="3303"/>
    <cellStyle name="_AMS-Cost-Benefit-v10 22" xfId="3304"/>
    <cellStyle name="_AMS-Cost-Benefit-v10 23" xfId="3305"/>
    <cellStyle name="_AMS-Cost-Benefit-v10 24" xfId="3306"/>
    <cellStyle name="_AMS-Cost-Benefit-v10 25" xfId="3307"/>
    <cellStyle name="_AMS-Cost-Benefit-v10 26" xfId="3308"/>
    <cellStyle name="_AMS-Cost-Benefit-v10 27" xfId="3309"/>
    <cellStyle name="_AMS-Cost-Benefit-v10 28" xfId="3310"/>
    <cellStyle name="_AMS-Cost-Benefit-v10 29" xfId="3311"/>
    <cellStyle name="_AMS-Cost-Benefit-v10 3" xfId="3312"/>
    <cellStyle name="_AMS-Cost-Benefit-v10 30" xfId="3313"/>
    <cellStyle name="_AMS-Cost-Benefit-v10 4" xfId="3314"/>
    <cellStyle name="_AMS-Cost-Benefit-v10 5" xfId="3315"/>
    <cellStyle name="_AMS-Cost-Benefit-v10 6" xfId="3316"/>
    <cellStyle name="_AMS-Cost-Benefit-v10 7" xfId="3317"/>
    <cellStyle name="_AMS-Cost-Benefit-v10 8" xfId="3318"/>
    <cellStyle name="_AMS-Cost-Benefit-v10 9" xfId="3319"/>
    <cellStyle name="_Copy of 2009Q2RF Forecast of Large Customers for RPS Exclusion analysis" xfId="3320"/>
    <cellStyle name="_II-E-4.2" xfId="3321"/>
    <cellStyle name="_II-E-4.2_2010 Q2RF TX 07152010 b (2)" xfId="3322"/>
    <cellStyle name="_Inputs" xfId="3323"/>
    <cellStyle name="_Lg Cust Cap" xfId="3324"/>
    <cellStyle name="_Most Likely reg asset and amort (2)" xfId="2992"/>
    <cellStyle name="_Most Likely reg asset and amort (2) 2" xfId="2993"/>
    <cellStyle name="_Palo Verde 0105 to 0905" xfId="3325"/>
    <cellStyle name="_Palo Verde 0105 to 0905 2" xfId="3326"/>
    <cellStyle name="_Palo Verde 0105 to 0905 2 2" xfId="3327"/>
    <cellStyle name="_Palo Verde 0105 to 0905 2 2 2" xfId="3328"/>
    <cellStyle name="_Palo Verde 0105 to 0905 2 3" xfId="3329"/>
    <cellStyle name="_Palo Verde 0105 to 0905 2_Actual" xfId="3330"/>
    <cellStyle name="_Palo Verde 0105 to 0905 2_Actual 2" xfId="3331"/>
    <cellStyle name="_Palo Verde 0105 to 0905 3" xfId="3332"/>
    <cellStyle name="_Palo Verde 0105 to 0905 3 2" xfId="3333"/>
    <cellStyle name="_Palo Verde 0105 to 0905 3_Actual" xfId="3334"/>
    <cellStyle name="_Palo Verde 0105 to 0905 3_Actual 2" xfId="3335"/>
    <cellStyle name="_Palo Verde 0105 to 0905 4" xfId="3336"/>
    <cellStyle name="_Palo Verde 0105 to 0905 4 2" xfId="3337"/>
    <cellStyle name="_Palo Verde 0105 to 0905 4 2 2" xfId="3338"/>
    <cellStyle name="_Palo Verde 0105 to 0905 4 3" xfId="3339"/>
    <cellStyle name="_Palo Verde 0105 to 0905 4_Actual" xfId="3340"/>
    <cellStyle name="_Palo Verde 0105 to 0905 4_Actual 2" xfId="3341"/>
    <cellStyle name="_Palo Verde 0105 to 0905 5" xfId="3342"/>
    <cellStyle name="_Palo Verde 0105 to 0905_2010 Q2RF TX 07152010 b (2)" xfId="3343"/>
    <cellStyle name="_Palo Verde 0105 to 0905_Actual" xfId="3344"/>
    <cellStyle name="_Palo Verde 0105 to 0905_Actual 2" xfId="3345"/>
    <cellStyle name="_Palo Verde 0105 to 0905_Actual 2 2" xfId="3346"/>
    <cellStyle name="_Palo Verde 0105 to 0905_Actual 2 2 2" xfId="3347"/>
    <cellStyle name="_Palo Verde 0105 to 0905_Actual 2 3" xfId="3348"/>
    <cellStyle name="_Palo Verde 0105 to 0905_Actual 2_Actual" xfId="3349"/>
    <cellStyle name="_Palo Verde 0105 to 0905_Actual 2_Actual 2" xfId="3350"/>
    <cellStyle name="_Palo Verde 0105 to 0905_Actual 3" xfId="3351"/>
    <cellStyle name="_Palo Verde 0105 to 0905_Actual 3 2" xfId="3352"/>
    <cellStyle name="_Palo Verde 0105 to 0905_Actual 3_Actual" xfId="3353"/>
    <cellStyle name="_Palo Verde 0105 to 0905_Actual 3_Actual 2" xfId="3354"/>
    <cellStyle name="_Palo Verde 0105 to 0905_Actual 4" xfId="3355"/>
    <cellStyle name="_Palo Verde 0105 to 0905_Actual_1" xfId="3356"/>
    <cellStyle name="_Palo Verde 0105 to 0905_Actual_1 2" xfId="3357"/>
    <cellStyle name="_Palo Verde 0105 to 0905_Actual_Actual" xfId="3358"/>
    <cellStyle name="_Palo Verde 0105 to 0905_Actual_Actual 2" xfId="3359"/>
    <cellStyle name="_Palo Verde 0105 to 0905_Actual_Actual 2 2" xfId="3360"/>
    <cellStyle name="_Palo Verde 0105 to 0905_Actual_Actual 3" xfId="3361"/>
    <cellStyle name="_Philadelphia (6-27-05)" xfId="3362"/>
    <cellStyle name="_Philadelphia (6-27-05) 10" xfId="3363"/>
    <cellStyle name="_Philadelphia (6-27-05) 11" xfId="3364"/>
    <cellStyle name="_Philadelphia (6-27-05) 12" xfId="3365"/>
    <cellStyle name="_Philadelphia (6-27-05) 13" xfId="3366"/>
    <cellStyle name="_Philadelphia (6-27-05) 14" xfId="3367"/>
    <cellStyle name="_Philadelphia (6-27-05) 15" xfId="3368"/>
    <cellStyle name="_Philadelphia (6-27-05) 16" xfId="3369"/>
    <cellStyle name="_Philadelphia (6-27-05) 17" xfId="3370"/>
    <cellStyle name="_Philadelphia (6-27-05) 18" xfId="3371"/>
    <cellStyle name="_Philadelphia (6-27-05) 19" xfId="3372"/>
    <cellStyle name="_Philadelphia (6-27-05) 2" xfId="3373"/>
    <cellStyle name="_Philadelphia (6-27-05) 20" xfId="3374"/>
    <cellStyle name="_Philadelphia (6-27-05) 21" xfId="3375"/>
    <cellStyle name="_Philadelphia (6-27-05) 22" xfId="3376"/>
    <cellStyle name="_Philadelphia (6-27-05) 23" xfId="3377"/>
    <cellStyle name="_Philadelphia (6-27-05) 24" xfId="3378"/>
    <cellStyle name="_Philadelphia (6-27-05) 25" xfId="3379"/>
    <cellStyle name="_Philadelphia (6-27-05) 26" xfId="3380"/>
    <cellStyle name="_Philadelphia (6-27-05) 27" xfId="3381"/>
    <cellStyle name="_Philadelphia (6-27-05) 28" xfId="3382"/>
    <cellStyle name="_Philadelphia (6-27-05) 29" xfId="3383"/>
    <cellStyle name="_Philadelphia (6-27-05) 3" xfId="3384"/>
    <cellStyle name="_Philadelphia (6-27-05) 30" xfId="3385"/>
    <cellStyle name="_Philadelphia (6-27-05) 4" xfId="3386"/>
    <cellStyle name="_Philadelphia (6-27-05) 5" xfId="3387"/>
    <cellStyle name="_Philadelphia (6-27-05) 6" xfId="3388"/>
    <cellStyle name="_Philadelphia (6-27-05) 7" xfId="3389"/>
    <cellStyle name="_Philadelphia (6-27-05) 8" xfId="3390"/>
    <cellStyle name="_Philadelphia (6-27-05) 9" xfId="3391"/>
    <cellStyle name="_Pricing Updates" xfId="3392"/>
    <cellStyle name="_Utility Solar" xfId="3393"/>
    <cellStyle name="_VariableRef" xfId="3394"/>
    <cellStyle name="£ BP" xfId="3395"/>
    <cellStyle name="¥ JY" xfId="3396"/>
    <cellStyle name="20% - Accent1 10" xfId="3397"/>
    <cellStyle name="20% - Accent1 11" xfId="3398"/>
    <cellStyle name="20% - Accent1 2" xfId="2994"/>
    <cellStyle name="20% - Accent1 2 2" xfId="3399"/>
    <cellStyle name="20% - Accent1 2 2 2" xfId="3400"/>
    <cellStyle name="20% - Accent1 2 3" xfId="3401"/>
    <cellStyle name="20% - Accent1 2 4" xfId="3402"/>
    <cellStyle name="20% - Accent1 2 5" xfId="3403"/>
    <cellStyle name="20% - Accent1 2 6" xfId="3404"/>
    <cellStyle name="20% - Accent1 2 7" xfId="3405"/>
    <cellStyle name="20% - Accent1 3" xfId="2995"/>
    <cellStyle name="20% - Accent1 3 2" xfId="3406"/>
    <cellStyle name="20% - Accent1 3 2 2" xfId="3407"/>
    <cellStyle name="20% - Accent1 3 3" xfId="3408"/>
    <cellStyle name="20% - Accent1 3 3 2" xfId="3409"/>
    <cellStyle name="20% - Accent1 3 4" xfId="3410"/>
    <cellStyle name="20% - Accent1 4" xfId="3185"/>
    <cellStyle name="20% - Accent1 4 2" xfId="3411"/>
    <cellStyle name="20% - Accent1 4 3" xfId="3412"/>
    <cellStyle name="20% - Accent1 4 4" xfId="3413"/>
    <cellStyle name="20% - Accent1 5" xfId="3414"/>
    <cellStyle name="20% - Accent1 5 2" xfId="3415"/>
    <cellStyle name="20% - Accent1 6" xfId="3416"/>
    <cellStyle name="20% - Accent1 6 2" xfId="3417"/>
    <cellStyle name="20% - Accent1 7" xfId="3418"/>
    <cellStyle name="20% - Accent1 7 10" xfId="3419"/>
    <cellStyle name="20% - Accent1 7 11" xfId="3420"/>
    <cellStyle name="20% - Accent1 7 12" xfId="3421"/>
    <cellStyle name="20% - Accent1 7 13" xfId="3422"/>
    <cellStyle name="20% - Accent1 7 14" xfId="3423"/>
    <cellStyle name="20% - Accent1 7 2" xfId="3424"/>
    <cellStyle name="20% - Accent1 7 2 10" xfId="3425"/>
    <cellStyle name="20% - Accent1 7 2 11" xfId="3426"/>
    <cellStyle name="20% - Accent1 7 2 12" xfId="3427"/>
    <cellStyle name="20% - Accent1 7 2 13" xfId="3428"/>
    <cellStyle name="20% - Accent1 7 2 2" xfId="3429"/>
    <cellStyle name="20% - Accent1 7 2 2 10" xfId="3430"/>
    <cellStyle name="20% - Accent1 7 2 2 11" xfId="3431"/>
    <cellStyle name="20% - Accent1 7 2 2 12" xfId="3432"/>
    <cellStyle name="20% - Accent1 7 2 2 2" xfId="3433"/>
    <cellStyle name="20% - Accent1 7 2 2 2 10" xfId="3434"/>
    <cellStyle name="20% - Accent1 7 2 2 2 11" xfId="3435"/>
    <cellStyle name="20% - Accent1 7 2 2 2 2" xfId="3436"/>
    <cellStyle name="20% - Accent1 7 2 2 2 2 2" xfId="3437"/>
    <cellStyle name="20% - Accent1 7 2 2 2 2 2 2" xfId="3438"/>
    <cellStyle name="20% - Accent1 7 2 2 2 2 2 3" xfId="3439"/>
    <cellStyle name="20% - Accent1 7 2 2 2 2 3" xfId="3440"/>
    <cellStyle name="20% - Accent1 7 2 2 2 2 3 2" xfId="3441"/>
    <cellStyle name="20% - Accent1 7 2 2 2 2 4" xfId="3442"/>
    <cellStyle name="20% - Accent1 7 2 2 2 2 5" xfId="3443"/>
    <cellStyle name="20% - Accent1 7 2 2 2 2 6" xfId="3444"/>
    <cellStyle name="20% - Accent1 7 2 2 2 2 7" xfId="3445"/>
    <cellStyle name="20% - Accent1 7 2 2 2 2 8" xfId="3446"/>
    <cellStyle name="20% - Accent1 7 2 2 2 3" xfId="3447"/>
    <cellStyle name="20% - Accent1 7 2 2 2 3 2" xfId="3448"/>
    <cellStyle name="20% - Accent1 7 2 2 2 3 2 2" xfId="3449"/>
    <cellStyle name="20% - Accent1 7 2 2 2 3 3" xfId="3450"/>
    <cellStyle name="20% - Accent1 7 2 2 2 3 4" xfId="3451"/>
    <cellStyle name="20% - Accent1 7 2 2 2 4" xfId="3452"/>
    <cellStyle name="20% - Accent1 7 2 2 2 4 2" xfId="3453"/>
    <cellStyle name="20% - Accent1 7 2 2 2 5" xfId="3454"/>
    <cellStyle name="20% - Accent1 7 2 2 2 5 2" xfId="3455"/>
    <cellStyle name="20% - Accent1 7 2 2 2 6" xfId="3456"/>
    <cellStyle name="20% - Accent1 7 2 2 2 6 2" xfId="3457"/>
    <cellStyle name="20% - Accent1 7 2 2 2 7" xfId="3458"/>
    <cellStyle name="20% - Accent1 7 2 2 2 8" xfId="3459"/>
    <cellStyle name="20% - Accent1 7 2 2 2 9" xfId="3460"/>
    <cellStyle name="20% - Accent1 7 2 2 3" xfId="3461"/>
    <cellStyle name="20% - Accent1 7 2 2 3 2" xfId="3462"/>
    <cellStyle name="20% - Accent1 7 2 2 3 2 2" xfId="3463"/>
    <cellStyle name="20% - Accent1 7 2 2 3 2 3" xfId="3464"/>
    <cellStyle name="20% - Accent1 7 2 2 3 3" xfId="3465"/>
    <cellStyle name="20% - Accent1 7 2 2 3 3 2" xfId="3466"/>
    <cellStyle name="20% - Accent1 7 2 2 3 4" xfId="3467"/>
    <cellStyle name="20% - Accent1 7 2 2 3 5" xfId="3468"/>
    <cellStyle name="20% - Accent1 7 2 2 3 6" xfId="3469"/>
    <cellStyle name="20% - Accent1 7 2 2 3 7" xfId="3470"/>
    <cellStyle name="20% - Accent1 7 2 2 3 8" xfId="3471"/>
    <cellStyle name="20% - Accent1 7 2 2 4" xfId="3472"/>
    <cellStyle name="20% - Accent1 7 2 2 4 2" xfId="3473"/>
    <cellStyle name="20% - Accent1 7 2 2 4 2 2" xfId="3474"/>
    <cellStyle name="20% - Accent1 7 2 2 4 3" xfId="3475"/>
    <cellStyle name="20% - Accent1 7 2 2 4 4" xfId="3476"/>
    <cellStyle name="20% - Accent1 7 2 2 5" xfId="3477"/>
    <cellStyle name="20% - Accent1 7 2 2 5 2" xfId="3478"/>
    <cellStyle name="20% - Accent1 7 2 2 6" xfId="3479"/>
    <cellStyle name="20% - Accent1 7 2 2 6 2" xfId="3480"/>
    <cellStyle name="20% - Accent1 7 2 2 7" xfId="3481"/>
    <cellStyle name="20% - Accent1 7 2 2 7 2" xfId="3482"/>
    <cellStyle name="20% - Accent1 7 2 2 8" xfId="3483"/>
    <cellStyle name="20% - Accent1 7 2 2 9" xfId="3484"/>
    <cellStyle name="20% - Accent1 7 2 3" xfId="3485"/>
    <cellStyle name="20% - Accent1 7 2 3 10" xfId="3486"/>
    <cellStyle name="20% - Accent1 7 2 3 11" xfId="3487"/>
    <cellStyle name="20% - Accent1 7 2 3 2" xfId="3488"/>
    <cellStyle name="20% - Accent1 7 2 3 2 2" xfId="3489"/>
    <cellStyle name="20% - Accent1 7 2 3 2 2 2" xfId="3490"/>
    <cellStyle name="20% - Accent1 7 2 3 2 2 3" xfId="3491"/>
    <cellStyle name="20% - Accent1 7 2 3 2 3" xfId="3492"/>
    <cellStyle name="20% - Accent1 7 2 3 2 3 2" xfId="3493"/>
    <cellStyle name="20% - Accent1 7 2 3 2 4" xfId="3494"/>
    <cellStyle name="20% - Accent1 7 2 3 2 5" xfId="3495"/>
    <cellStyle name="20% - Accent1 7 2 3 2 6" xfId="3496"/>
    <cellStyle name="20% - Accent1 7 2 3 2 7" xfId="3497"/>
    <cellStyle name="20% - Accent1 7 2 3 2 8" xfId="3498"/>
    <cellStyle name="20% - Accent1 7 2 3 3" xfId="3499"/>
    <cellStyle name="20% - Accent1 7 2 3 3 2" xfId="3500"/>
    <cellStyle name="20% - Accent1 7 2 3 3 2 2" xfId="3501"/>
    <cellStyle name="20% - Accent1 7 2 3 3 3" xfId="3502"/>
    <cellStyle name="20% - Accent1 7 2 3 3 4" xfId="3503"/>
    <cellStyle name="20% - Accent1 7 2 3 4" xfId="3504"/>
    <cellStyle name="20% - Accent1 7 2 3 4 2" xfId="3505"/>
    <cellStyle name="20% - Accent1 7 2 3 5" xfId="3506"/>
    <cellStyle name="20% - Accent1 7 2 3 5 2" xfId="3507"/>
    <cellStyle name="20% - Accent1 7 2 3 6" xfId="3508"/>
    <cellStyle name="20% - Accent1 7 2 3 6 2" xfId="3509"/>
    <cellStyle name="20% - Accent1 7 2 3 7" xfId="3510"/>
    <cellStyle name="20% - Accent1 7 2 3 8" xfId="3511"/>
    <cellStyle name="20% - Accent1 7 2 3 9" xfId="3512"/>
    <cellStyle name="20% - Accent1 7 2 4" xfId="3513"/>
    <cellStyle name="20% - Accent1 7 2 4 2" xfId="3514"/>
    <cellStyle name="20% - Accent1 7 2 4 2 2" xfId="3515"/>
    <cellStyle name="20% - Accent1 7 2 4 2 3" xfId="3516"/>
    <cellStyle name="20% - Accent1 7 2 4 3" xfId="3517"/>
    <cellStyle name="20% - Accent1 7 2 4 3 2" xfId="3518"/>
    <cellStyle name="20% - Accent1 7 2 4 4" xfId="3519"/>
    <cellStyle name="20% - Accent1 7 2 4 5" xfId="3520"/>
    <cellStyle name="20% - Accent1 7 2 4 6" xfId="3521"/>
    <cellStyle name="20% - Accent1 7 2 4 7" xfId="3522"/>
    <cellStyle name="20% - Accent1 7 2 4 8" xfId="3523"/>
    <cellStyle name="20% - Accent1 7 2 5" xfId="3524"/>
    <cellStyle name="20% - Accent1 7 2 5 2" xfId="3525"/>
    <cellStyle name="20% - Accent1 7 2 5 2 2" xfId="3526"/>
    <cellStyle name="20% - Accent1 7 2 5 3" xfId="3527"/>
    <cellStyle name="20% - Accent1 7 2 5 4" xfId="3528"/>
    <cellStyle name="20% - Accent1 7 2 6" xfId="3529"/>
    <cellStyle name="20% - Accent1 7 2 6 2" xfId="3530"/>
    <cellStyle name="20% - Accent1 7 2 7" xfId="3531"/>
    <cellStyle name="20% - Accent1 7 2 7 2" xfId="3532"/>
    <cellStyle name="20% - Accent1 7 2 8" xfId="3533"/>
    <cellStyle name="20% - Accent1 7 2 8 2" xfId="3534"/>
    <cellStyle name="20% - Accent1 7 2 9" xfId="3535"/>
    <cellStyle name="20% - Accent1 7 3" xfId="3536"/>
    <cellStyle name="20% - Accent1 7 3 10" xfId="3537"/>
    <cellStyle name="20% - Accent1 7 3 11" xfId="3538"/>
    <cellStyle name="20% - Accent1 7 3 12" xfId="3539"/>
    <cellStyle name="20% - Accent1 7 3 2" xfId="3540"/>
    <cellStyle name="20% - Accent1 7 3 2 10" xfId="3541"/>
    <cellStyle name="20% - Accent1 7 3 2 11" xfId="3542"/>
    <cellStyle name="20% - Accent1 7 3 2 2" xfId="3543"/>
    <cellStyle name="20% - Accent1 7 3 2 2 2" xfId="3544"/>
    <cellStyle name="20% - Accent1 7 3 2 2 2 2" xfId="3545"/>
    <cellStyle name="20% - Accent1 7 3 2 2 2 3" xfId="3546"/>
    <cellStyle name="20% - Accent1 7 3 2 2 3" xfId="3547"/>
    <cellStyle name="20% - Accent1 7 3 2 2 3 2" xfId="3548"/>
    <cellStyle name="20% - Accent1 7 3 2 2 4" xfId="3549"/>
    <cellStyle name="20% - Accent1 7 3 2 2 5" xfId="3550"/>
    <cellStyle name="20% - Accent1 7 3 2 2 6" xfId="3551"/>
    <cellStyle name="20% - Accent1 7 3 2 2 7" xfId="3552"/>
    <cellStyle name="20% - Accent1 7 3 2 2 8" xfId="3553"/>
    <cellStyle name="20% - Accent1 7 3 2 3" xfId="3554"/>
    <cellStyle name="20% - Accent1 7 3 2 3 2" xfId="3555"/>
    <cellStyle name="20% - Accent1 7 3 2 3 2 2" xfId="3556"/>
    <cellStyle name="20% - Accent1 7 3 2 3 3" xfId="3557"/>
    <cellStyle name="20% - Accent1 7 3 2 3 4" xfId="3558"/>
    <cellStyle name="20% - Accent1 7 3 2 4" xfId="3559"/>
    <cellStyle name="20% - Accent1 7 3 2 4 2" xfId="3560"/>
    <cellStyle name="20% - Accent1 7 3 2 5" xfId="3561"/>
    <cellStyle name="20% - Accent1 7 3 2 5 2" xfId="3562"/>
    <cellStyle name="20% - Accent1 7 3 2 6" xfId="3563"/>
    <cellStyle name="20% - Accent1 7 3 2 6 2" xfId="3564"/>
    <cellStyle name="20% - Accent1 7 3 2 7" xfId="3565"/>
    <cellStyle name="20% - Accent1 7 3 2 8" xfId="3566"/>
    <cellStyle name="20% - Accent1 7 3 2 9" xfId="3567"/>
    <cellStyle name="20% - Accent1 7 3 3" xfId="3568"/>
    <cellStyle name="20% - Accent1 7 3 3 2" xfId="3569"/>
    <cellStyle name="20% - Accent1 7 3 3 2 2" xfId="3570"/>
    <cellStyle name="20% - Accent1 7 3 3 2 3" xfId="3571"/>
    <cellStyle name="20% - Accent1 7 3 3 3" xfId="3572"/>
    <cellStyle name="20% - Accent1 7 3 3 3 2" xfId="3573"/>
    <cellStyle name="20% - Accent1 7 3 3 4" xfId="3574"/>
    <cellStyle name="20% - Accent1 7 3 3 5" xfId="3575"/>
    <cellStyle name="20% - Accent1 7 3 3 6" xfId="3576"/>
    <cellStyle name="20% - Accent1 7 3 3 7" xfId="3577"/>
    <cellStyle name="20% - Accent1 7 3 3 8" xfId="3578"/>
    <cellStyle name="20% - Accent1 7 3 4" xfId="3579"/>
    <cellStyle name="20% - Accent1 7 3 4 2" xfId="3580"/>
    <cellStyle name="20% - Accent1 7 3 4 2 2" xfId="3581"/>
    <cellStyle name="20% - Accent1 7 3 4 3" xfId="3582"/>
    <cellStyle name="20% - Accent1 7 3 4 4" xfId="3583"/>
    <cellStyle name="20% - Accent1 7 3 5" xfId="3584"/>
    <cellStyle name="20% - Accent1 7 3 5 2" xfId="3585"/>
    <cellStyle name="20% - Accent1 7 3 6" xfId="3586"/>
    <cellStyle name="20% - Accent1 7 3 6 2" xfId="3587"/>
    <cellStyle name="20% - Accent1 7 3 7" xfId="3588"/>
    <cellStyle name="20% - Accent1 7 3 7 2" xfId="3589"/>
    <cellStyle name="20% - Accent1 7 3 8" xfId="3590"/>
    <cellStyle name="20% - Accent1 7 3 9" xfId="3591"/>
    <cellStyle name="20% - Accent1 7 4" xfId="3592"/>
    <cellStyle name="20% - Accent1 7 4 10" xfId="3593"/>
    <cellStyle name="20% - Accent1 7 4 11" xfId="3594"/>
    <cellStyle name="20% - Accent1 7 4 2" xfId="3595"/>
    <cellStyle name="20% - Accent1 7 4 2 2" xfId="3596"/>
    <cellStyle name="20% - Accent1 7 4 2 2 2" xfId="3597"/>
    <cellStyle name="20% - Accent1 7 4 2 2 3" xfId="3598"/>
    <cellStyle name="20% - Accent1 7 4 2 3" xfId="3599"/>
    <cellStyle name="20% - Accent1 7 4 2 3 2" xfId="3600"/>
    <cellStyle name="20% - Accent1 7 4 2 4" xfId="3601"/>
    <cellStyle name="20% - Accent1 7 4 2 5" xfId="3602"/>
    <cellStyle name="20% - Accent1 7 4 2 6" xfId="3603"/>
    <cellStyle name="20% - Accent1 7 4 2 7" xfId="3604"/>
    <cellStyle name="20% - Accent1 7 4 2 8" xfId="3605"/>
    <cellStyle name="20% - Accent1 7 4 3" xfId="3606"/>
    <cellStyle name="20% - Accent1 7 4 3 2" xfId="3607"/>
    <cellStyle name="20% - Accent1 7 4 3 2 2" xfId="3608"/>
    <cellStyle name="20% - Accent1 7 4 3 3" xfId="3609"/>
    <cellStyle name="20% - Accent1 7 4 3 4" xfId="3610"/>
    <cellStyle name="20% - Accent1 7 4 4" xfId="3611"/>
    <cellStyle name="20% - Accent1 7 4 4 2" xfId="3612"/>
    <cellStyle name="20% - Accent1 7 4 5" xfId="3613"/>
    <cellStyle name="20% - Accent1 7 4 5 2" xfId="3614"/>
    <cellStyle name="20% - Accent1 7 4 6" xfId="3615"/>
    <cellStyle name="20% - Accent1 7 4 6 2" xfId="3616"/>
    <cellStyle name="20% - Accent1 7 4 7" xfId="3617"/>
    <cellStyle name="20% - Accent1 7 4 8" xfId="3618"/>
    <cellStyle name="20% - Accent1 7 4 9" xfId="3619"/>
    <cellStyle name="20% - Accent1 7 5" xfId="3620"/>
    <cellStyle name="20% - Accent1 7 5 2" xfId="3621"/>
    <cellStyle name="20% - Accent1 7 5 2 2" xfId="3622"/>
    <cellStyle name="20% - Accent1 7 5 2 3" xfId="3623"/>
    <cellStyle name="20% - Accent1 7 5 3" xfId="3624"/>
    <cellStyle name="20% - Accent1 7 5 3 2" xfId="3625"/>
    <cellStyle name="20% - Accent1 7 5 4" xfId="3626"/>
    <cellStyle name="20% - Accent1 7 5 5" xfId="3627"/>
    <cellStyle name="20% - Accent1 7 5 6" xfId="3628"/>
    <cellStyle name="20% - Accent1 7 5 7" xfId="3629"/>
    <cellStyle name="20% - Accent1 7 5 8" xfId="3630"/>
    <cellStyle name="20% - Accent1 7 6" xfId="3631"/>
    <cellStyle name="20% - Accent1 7 6 2" xfId="3632"/>
    <cellStyle name="20% - Accent1 7 6 2 2" xfId="3633"/>
    <cellStyle name="20% - Accent1 7 6 3" xfId="3634"/>
    <cellStyle name="20% - Accent1 7 6 4" xfId="3635"/>
    <cellStyle name="20% - Accent1 7 7" xfId="3636"/>
    <cellStyle name="20% - Accent1 7 7 2" xfId="3637"/>
    <cellStyle name="20% - Accent1 7 8" xfId="3638"/>
    <cellStyle name="20% - Accent1 7 8 2" xfId="3639"/>
    <cellStyle name="20% - Accent1 7 9" xfId="3640"/>
    <cellStyle name="20% - Accent1 7 9 2" xfId="3641"/>
    <cellStyle name="20% - Accent1 8" xfId="3642"/>
    <cellStyle name="20% - Accent1 9" xfId="3643"/>
    <cellStyle name="20% - Accent1 9 2" xfId="3644"/>
    <cellStyle name="20% - Accent1 9 3" xfId="3645"/>
    <cellStyle name="20% - Accent2 10" xfId="3646"/>
    <cellStyle name="20% - Accent2 11" xfId="3647"/>
    <cellStyle name="20% - Accent2 2" xfId="2996"/>
    <cellStyle name="20% - Accent2 2 2" xfId="3648"/>
    <cellStyle name="20% - Accent2 2 2 2" xfId="3649"/>
    <cellStyle name="20% - Accent2 2 3" xfId="3650"/>
    <cellStyle name="20% - Accent2 2 4" xfId="3651"/>
    <cellStyle name="20% - Accent2 2 5" xfId="3652"/>
    <cellStyle name="20% - Accent2 2 6" xfId="3653"/>
    <cellStyle name="20% - Accent2 2 7" xfId="3654"/>
    <cellStyle name="20% - Accent2 3" xfId="2997"/>
    <cellStyle name="20% - Accent2 3 2" xfId="3655"/>
    <cellStyle name="20% - Accent2 3 2 2" xfId="3656"/>
    <cellStyle name="20% - Accent2 3 3" xfId="3657"/>
    <cellStyle name="20% - Accent2 3 3 2" xfId="3658"/>
    <cellStyle name="20% - Accent2 3 4" xfId="3659"/>
    <cellStyle name="20% - Accent2 4" xfId="3186"/>
    <cellStyle name="20% - Accent2 4 2" xfId="3660"/>
    <cellStyle name="20% - Accent2 4 3" xfId="3661"/>
    <cellStyle name="20% - Accent2 4 4" xfId="3662"/>
    <cellStyle name="20% - Accent2 5" xfId="3663"/>
    <cellStyle name="20% - Accent2 5 2" xfId="3664"/>
    <cellStyle name="20% - Accent2 6" xfId="3665"/>
    <cellStyle name="20% - Accent2 6 2" xfId="3666"/>
    <cellStyle name="20% - Accent2 7" xfId="3667"/>
    <cellStyle name="20% - Accent2 7 10" xfId="3668"/>
    <cellStyle name="20% - Accent2 7 11" xfId="3669"/>
    <cellStyle name="20% - Accent2 7 12" xfId="3670"/>
    <cellStyle name="20% - Accent2 7 13" xfId="3671"/>
    <cellStyle name="20% - Accent2 7 14" xfId="3672"/>
    <cellStyle name="20% - Accent2 7 2" xfId="3673"/>
    <cellStyle name="20% - Accent2 7 2 10" xfId="3674"/>
    <cellStyle name="20% - Accent2 7 2 11" xfId="3675"/>
    <cellStyle name="20% - Accent2 7 2 12" xfId="3676"/>
    <cellStyle name="20% - Accent2 7 2 13" xfId="3677"/>
    <cellStyle name="20% - Accent2 7 2 2" xfId="3678"/>
    <cellStyle name="20% - Accent2 7 2 2 10" xfId="3679"/>
    <cellStyle name="20% - Accent2 7 2 2 11" xfId="3680"/>
    <cellStyle name="20% - Accent2 7 2 2 12" xfId="3681"/>
    <cellStyle name="20% - Accent2 7 2 2 2" xfId="3682"/>
    <cellStyle name="20% - Accent2 7 2 2 2 10" xfId="3683"/>
    <cellStyle name="20% - Accent2 7 2 2 2 11" xfId="3684"/>
    <cellStyle name="20% - Accent2 7 2 2 2 2" xfId="3685"/>
    <cellStyle name="20% - Accent2 7 2 2 2 2 2" xfId="3686"/>
    <cellStyle name="20% - Accent2 7 2 2 2 2 2 2" xfId="3687"/>
    <cellStyle name="20% - Accent2 7 2 2 2 2 2 3" xfId="3688"/>
    <cellStyle name="20% - Accent2 7 2 2 2 2 3" xfId="3689"/>
    <cellStyle name="20% - Accent2 7 2 2 2 2 3 2" xfId="3690"/>
    <cellStyle name="20% - Accent2 7 2 2 2 2 4" xfId="3691"/>
    <cellStyle name="20% - Accent2 7 2 2 2 2 5" xfId="3692"/>
    <cellStyle name="20% - Accent2 7 2 2 2 2 6" xfId="3693"/>
    <cellStyle name="20% - Accent2 7 2 2 2 2 7" xfId="3694"/>
    <cellStyle name="20% - Accent2 7 2 2 2 2 8" xfId="3695"/>
    <cellStyle name="20% - Accent2 7 2 2 2 3" xfId="3696"/>
    <cellStyle name="20% - Accent2 7 2 2 2 3 2" xfId="3697"/>
    <cellStyle name="20% - Accent2 7 2 2 2 3 2 2" xfId="3698"/>
    <cellStyle name="20% - Accent2 7 2 2 2 3 3" xfId="3699"/>
    <cellStyle name="20% - Accent2 7 2 2 2 3 4" xfId="3700"/>
    <cellStyle name="20% - Accent2 7 2 2 2 4" xfId="3701"/>
    <cellStyle name="20% - Accent2 7 2 2 2 4 2" xfId="3702"/>
    <cellStyle name="20% - Accent2 7 2 2 2 5" xfId="3703"/>
    <cellStyle name="20% - Accent2 7 2 2 2 5 2" xfId="3704"/>
    <cellStyle name="20% - Accent2 7 2 2 2 6" xfId="3705"/>
    <cellStyle name="20% - Accent2 7 2 2 2 6 2" xfId="3706"/>
    <cellStyle name="20% - Accent2 7 2 2 2 7" xfId="3707"/>
    <cellStyle name="20% - Accent2 7 2 2 2 8" xfId="3708"/>
    <cellStyle name="20% - Accent2 7 2 2 2 9" xfId="3709"/>
    <cellStyle name="20% - Accent2 7 2 2 3" xfId="3710"/>
    <cellStyle name="20% - Accent2 7 2 2 3 2" xfId="3711"/>
    <cellStyle name="20% - Accent2 7 2 2 3 2 2" xfId="3712"/>
    <cellStyle name="20% - Accent2 7 2 2 3 2 3" xfId="3713"/>
    <cellStyle name="20% - Accent2 7 2 2 3 3" xfId="3714"/>
    <cellStyle name="20% - Accent2 7 2 2 3 3 2" xfId="3715"/>
    <cellStyle name="20% - Accent2 7 2 2 3 4" xfId="3716"/>
    <cellStyle name="20% - Accent2 7 2 2 3 5" xfId="3717"/>
    <cellStyle name="20% - Accent2 7 2 2 3 6" xfId="3718"/>
    <cellStyle name="20% - Accent2 7 2 2 3 7" xfId="3719"/>
    <cellStyle name="20% - Accent2 7 2 2 3 8" xfId="3720"/>
    <cellStyle name="20% - Accent2 7 2 2 4" xfId="3721"/>
    <cellStyle name="20% - Accent2 7 2 2 4 2" xfId="3722"/>
    <cellStyle name="20% - Accent2 7 2 2 4 2 2" xfId="3723"/>
    <cellStyle name="20% - Accent2 7 2 2 4 3" xfId="3724"/>
    <cellStyle name="20% - Accent2 7 2 2 4 4" xfId="3725"/>
    <cellStyle name="20% - Accent2 7 2 2 5" xfId="3726"/>
    <cellStyle name="20% - Accent2 7 2 2 5 2" xfId="3727"/>
    <cellStyle name="20% - Accent2 7 2 2 6" xfId="3728"/>
    <cellStyle name="20% - Accent2 7 2 2 6 2" xfId="3729"/>
    <cellStyle name="20% - Accent2 7 2 2 7" xfId="3730"/>
    <cellStyle name="20% - Accent2 7 2 2 7 2" xfId="3731"/>
    <cellStyle name="20% - Accent2 7 2 2 8" xfId="3732"/>
    <cellStyle name="20% - Accent2 7 2 2 9" xfId="3733"/>
    <cellStyle name="20% - Accent2 7 2 3" xfId="3734"/>
    <cellStyle name="20% - Accent2 7 2 3 10" xfId="3735"/>
    <cellStyle name="20% - Accent2 7 2 3 11" xfId="3736"/>
    <cellStyle name="20% - Accent2 7 2 3 2" xfId="3737"/>
    <cellStyle name="20% - Accent2 7 2 3 2 2" xfId="3738"/>
    <cellStyle name="20% - Accent2 7 2 3 2 2 2" xfId="3739"/>
    <cellStyle name="20% - Accent2 7 2 3 2 2 3" xfId="3740"/>
    <cellStyle name="20% - Accent2 7 2 3 2 3" xfId="3741"/>
    <cellStyle name="20% - Accent2 7 2 3 2 3 2" xfId="3742"/>
    <cellStyle name="20% - Accent2 7 2 3 2 4" xfId="3743"/>
    <cellStyle name="20% - Accent2 7 2 3 2 5" xfId="3744"/>
    <cellStyle name="20% - Accent2 7 2 3 2 6" xfId="3745"/>
    <cellStyle name="20% - Accent2 7 2 3 2 7" xfId="3746"/>
    <cellStyle name="20% - Accent2 7 2 3 2 8" xfId="3747"/>
    <cellStyle name="20% - Accent2 7 2 3 3" xfId="3748"/>
    <cellStyle name="20% - Accent2 7 2 3 3 2" xfId="3749"/>
    <cellStyle name="20% - Accent2 7 2 3 3 2 2" xfId="3750"/>
    <cellStyle name="20% - Accent2 7 2 3 3 3" xfId="3751"/>
    <cellStyle name="20% - Accent2 7 2 3 3 4" xfId="3752"/>
    <cellStyle name="20% - Accent2 7 2 3 4" xfId="3753"/>
    <cellStyle name="20% - Accent2 7 2 3 4 2" xfId="3754"/>
    <cellStyle name="20% - Accent2 7 2 3 5" xfId="3755"/>
    <cellStyle name="20% - Accent2 7 2 3 5 2" xfId="3756"/>
    <cellStyle name="20% - Accent2 7 2 3 6" xfId="3757"/>
    <cellStyle name="20% - Accent2 7 2 3 6 2" xfId="3758"/>
    <cellStyle name="20% - Accent2 7 2 3 7" xfId="3759"/>
    <cellStyle name="20% - Accent2 7 2 3 8" xfId="3760"/>
    <cellStyle name="20% - Accent2 7 2 3 9" xfId="3761"/>
    <cellStyle name="20% - Accent2 7 2 4" xfId="3762"/>
    <cellStyle name="20% - Accent2 7 2 4 2" xfId="3763"/>
    <cellStyle name="20% - Accent2 7 2 4 2 2" xfId="3764"/>
    <cellStyle name="20% - Accent2 7 2 4 2 3" xfId="3765"/>
    <cellStyle name="20% - Accent2 7 2 4 3" xfId="3766"/>
    <cellStyle name="20% - Accent2 7 2 4 3 2" xfId="3767"/>
    <cellStyle name="20% - Accent2 7 2 4 4" xfId="3768"/>
    <cellStyle name="20% - Accent2 7 2 4 5" xfId="3769"/>
    <cellStyle name="20% - Accent2 7 2 4 6" xfId="3770"/>
    <cellStyle name="20% - Accent2 7 2 4 7" xfId="3771"/>
    <cellStyle name="20% - Accent2 7 2 4 8" xfId="3772"/>
    <cellStyle name="20% - Accent2 7 2 5" xfId="3773"/>
    <cellStyle name="20% - Accent2 7 2 5 2" xfId="3774"/>
    <cellStyle name="20% - Accent2 7 2 5 2 2" xfId="3775"/>
    <cellStyle name="20% - Accent2 7 2 5 3" xfId="3776"/>
    <cellStyle name="20% - Accent2 7 2 5 4" xfId="3777"/>
    <cellStyle name="20% - Accent2 7 2 6" xfId="3778"/>
    <cellStyle name="20% - Accent2 7 2 6 2" xfId="3779"/>
    <cellStyle name="20% - Accent2 7 2 7" xfId="3780"/>
    <cellStyle name="20% - Accent2 7 2 7 2" xfId="3781"/>
    <cellStyle name="20% - Accent2 7 2 8" xfId="3782"/>
    <cellStyle name="20% - Accent2 7 2 8 2" xfId="3783"/>
    <cellStyle name="20% - Accent2 7 2 9" xfId="3784"/>
    <cellStyle name="20% - Accent2 7 3" xfId="3785"/>
    <cellStyle name="20% - Accent2 7 3 10" xfId="3786"/>
    <cellStyle name="20% - Accent2 7 3 11" xfId="3787"/>
    <cellStyle name="20% - Accent2 7 3 12" xfId="3788"/>
    <cellStyle name="20% - Accent2 7 3 2" xfId="3789"/>
    <cellStyle name="20% - Accent2 7 3 2 10" xfId="3790"/>
    <cellStyle name="20% - Accent2 7 3 2 11" xfId="3791"/>
    <cellStyle name="20% - Accent2 7 3 2 2" xfId="3792"/>
    <cellStyle name="20% - Accent2 7 3 2 2 2" xfId="3793"/>
    <cellStyle name="20% - Accent2 7 3 2 2 2 2" xfId="3794"/>
    <cellStyle name="20% - Accent2 7 3 2 2 2 3" xfId="3795"/>
    <cellStyle name="20% - Accent2 7 3 2 2 3" xfId="3796"/>
    <cellStyle name="20% - Accent2 7 3 2 2 3 2" xfId="3797"/>
    <cellStyle name="20% - Accent2 7 3 2 2 4" xfId="3798"/>
    <cellStyle name="20% - Accent2 7 3 2 2 5" xfId="3799"/>
    <cellStyle name="20% - Accent2 7 3 2 2 6" xfId="3800"/>
    <cellStyle name="20% - Accent2 7 3 2 2 7" xfId="3801"/>
    <cellStyle name="20% - Accent2 7 3 2 2 8" xfId="3802"/>
    <cellStyle name="20% - Accent2 7 3 2 3" xfId="3803"/>
    <cellStyle name="20% - Accent2 7 3 2 3 2" xfId="3804"/>
    <cellStyle name="20% - Accent2 7 3 2 3 2 2" xfId="3805"/>
    <cellStyle name="20% - Accent2 7 3 2 3 3" xfId="3806"/>
    <cellStyle name="20% - Accent2 7 3 2 3 4" xfId="3807"/>
    <cellStyle name="20% - Accent2 7 3 2 4" xfId="3808"/>
    <cellStyle name="20% - Accent2 7 3 2 4 2" xfId="3809"/>
    <cellStyle name="20% - Accent2 7 3 2 5" xfId="3810"/>
    <cellStyle name="20% - Accent2 7 3 2 5 2" xfId="3811"/>
    <cellStyle name="20% - Accent2 7 3 2 6" xfId="3812"/>
    <cellStyle name="20% - Accent2 7 3 2 6 2" xfId="3813"/>
    <cellStyle name="20% - Accent2 7 3 2 7" xfId="3814"/>
    <cellStyle name="20% - Accent2 7 3 2 8" xfId="3815"/>
    <cellStyle name="20% - Accent2 7 3 2 9" xfId="3816"/>
    <cellStyle name="20% - Accent2 7 3 3" xfId="3817"/>
    <cellStyle name="20% - Accent2 7 3 3 2" xfId="3818"/>
    <cellStyle name="20% - Accent2 7 3 3 2 2" xfId="3819"/>
    <cellStyle name="20% - Accent2 7 3 3 2 3" xfId="3820"/>
    <cellStyle name="20% - Accent2 7 3 3 3" xfId="3821"/>
    <cellStyle name="20% - Accent2 7 3 3 3 2" xfId="3822"/>
    <cellStyle name="20% - Accent2 7 3 3 4" xfId="3823"/>
    <cellStyle name="20% - Accent2 7 3 3 5" xfId="3824"/>
    <cellStyle name="20% - Accent2 7 3 3 6" xfId="3825"/>
    <cellStyle name="20% - Accent2 7 3 3 7" xfId="3826"/>
    <cellStyle name="20% - Accent2 7 3 3 8" xfId="3827"/>
    <cellStyle name="20% - Accent2 7 3 4" xfId="3828"/>
    <cellStyle name="20% - Accent2 7 3 4 2" xfId="3829"/>
    <cellStyle name="20% - Accent2 7 3 4 2 2" xfId="3830"/>
    <cellStyle name="20% - Accent2 7 3 4 3" xfId="3831"/>
    <cellStyle name="20% - Accent2 7 3 4 4" xfId="3832"/>
    <cellStyle name="20% - Accent2 7 3 5" xfId="3833"/>
    <cellStyle name="20% - Accent2 7 3 5 2" xfId="3834"/>
    <cellStyle name="20% - Accent2 7 3 6" xfId="3835"/>
    <cellStyle name="20% - Accent2 7 3 6 2" xfId="3836"/>
    <cellStyle name="20% - Accent2 7 3 7" xfId="3837"/>
    <cellStyle name="20% - Accent2 7 3 7 2" xfId="3838"/>
    <cellStyle name="20% - Accent2 7 3 8" xfId="3839"/>
    <cellStyle name="20% - Accent2 7 3 9" xfId="3840"/>
    <cellStyle name="20% - Accent2 7 4" xfId="3841"/>
    <cellStyle name="20% - Accent2 7 4 10" xfId="3842"/>
    <cellStyle name="20% - Accent2 7 4 11" xfId="3843"/>
    <cellStyle name="20% - Accent2 7 4 2" xfId="3844"/>
    <cellStyle name="20% - Accent2 7 4 2 2" xfId="3845"/>
    <cellStyle name="20% - Accent2 7 4 2 2 2" xfId="3846"/>
    <cellStyle name="20% - Accent2 7 4 2 2 3" xfId="3847"/>
    <cellStyle name="20% - Accent2 7 4 2 3" xfId="3848"/>
    <cellStyle name="20% - Accent2 7 4 2 3 2" xfId="3849"/>
    <cellStyle name="20% - Accent2 7 4 2 4" xfId="3850"/>
    <cellStyle name="20% - Accent2 7 4 2 5" xfId="3851"/>
    <cellStyle name="20% - Accent2 7 4 2 6" xfId="3852"/>
    <cellStyle name="20% - Accent2 7 4 2 7" xfId="3853"/>
    <cellStyle name="20% - Accent2 7 4 2 8" xfId="3854"/>
    <cellStyle name="20% - Accent2 7 4 3" xfId="3855"/>
    <cellStyle name="20% - Accent2 7 4 3 2" xfId="3856"/>
    <cellStyle name="20% - Accent2 7 4 3 2 2" xfId="3857"/>
    <cellStyle name="20% - Accent2 7 4 3 3" xfId="3858"/>
    <cellStyle name="20% - Accent2 7 4 3 4" xfId="3859"/>
    <cellStyle name="20% - Accent2 7 4 4" xfId="3860"/>
    <cellStyle name="20% - Accent2 7 4 4 2" xfId="3861"/>
    <cellStyle name="20% - Accent2 7 4 5" xfId="3862"/>
    <cellStyle name="20% - Accent2 7 4 5 2" xfId="3863"/>
    <cellStyle name="20% - Accent2 7 4 6" xfId="3864"/>
    <cellStyle name="20% - Accent2 7 4 6 2" xfId="3865"/>
    <cellStyle name="20% - Accent2 7 4 7" xfId="3866"/>
    <cellStyle name="20% - Accent2 7 4 8" xfId="3867"/>
    <cellStyle name="20% - Accent2 7 4 9" xfId="3868"/>
    <cellStyle name="20% - Accent2 7 5" xfId="3869"/>
    <cellStyle name="20% - Accent2 7 5 2" xfId="3870"/>
    <cellStyle name="20% - Accent2 7 5 2 2" xfId="3871"/>
    <cellStyle name="20% - Accent2 7 5 2 3" xfId="3872"/>
    <cellStyle name="20% - Accent2 7 5 3" xfId="3873"/>
    <cellStyle name="20% - Accent2 7 5 3 2" xfId="3874"/>
    <cellStyle name="20% - Accent2 7 5 4" xfId="3875"/>
    <cellStyle name="20% - Accent2 7 5 5" xfId="3876"/>
    <cellStyle name="20% - Accent2 7 5 6" xfId="3877"/>
    <cellStyle name="20% - Accent2 7 5 7" xfId="3878"/>
    <cellStyle name="20% - Accent2 7 5 8" xfId="3879"/>
    <cellStyle name="20% - Accent2 7 6" xfId="3880"/>
    <cellStyle name="20% - Accent2 7 6 2" xfId="3881"/>
    <cellStyle name="20% - Accent2 7 6 2 2" xfId="3882"/>
    <cellStyle name="20% - Accent2 7 6 3" xfId="3883"/>
    <cellStyle name="20% - Accent2 7 6 4" xfId="3884"/>
    <cellStyle name="20% - Accent2 7 7" xfId="3885"/>
    <cellStyle name="20% - Accent2 7 7 2" xfId="3886"/>
    <cellStyle name="20% - Accent2 7 8" xfId="3887"/>
    <cellStyle name="20% - Accent2 7 8 2" xfId="3888"/>
    <cellStyle name="20% - Accent2 7 9" xfId="3889"/>
    <cellStyle name="20% - Accent2 7 9 2" xfId="3890"/>
    <cellStyle name="20% - Accent2 8" xfId="3891"/>
    <cellStyle name="20% - Accent2 9" xfId="3892"/>
    <cellStyle name="20% - Accent2 9 2" xfId="3893"/>
    <cellStyle name="20% - Accent2 9 3" xfId="3894"/>
    <cellStyle name="20% - Accent3 10" xfId="3895"/>
    <cellStyle name="20% - Accent3 11" xfId="3896"/>
    <cellStyle name="20% - Accent3 2" xfId="2998"/>
    <cellStyle name="20% - Accent3 2 2" xfId="3897"/>
    <cellStyle name="20% - Accent3 2 2 2" xfId="3898"/>
    <cellStyle name="20% - Accent3 2 3" xfId="3899"/>
    <cellStyle name="20% - Accent3 2 4" xfId="3900"/>
    <cellStyle name="20% - Accent3 2 5" xfId="3901"/>
    <cellStyle name="20% - Accent3 2 6" xfId="3902"/>
    <cellStyle name="20% - Accent3 2 7" xfId="3903"/>
    <cellStyle name="20% - Accent3 3" xfId="2999"/>
    <cellStyle name="20% - Accent3 3 2" xfId="3904"/>
    <cellStyle name="20% - Accent3 3 2 2" xfId="3905"/>
    <cellStyle name="20% - Accent3 3 3" xfId="3906"/>
    <cellStyle name="20% - Accent3 3 3 2" xfId="3907"/>
    <cellStyle name="20% - Accent3 3 4" xfId="3908"/>
    <cellStyle name="20% - Accent3 4" xfId="3187"/>
    <cellStyle name="20% - Accent3 4 2" xfId="3909"/>
    <cellStyle name="20% - Accent3 4 3" xfId="3910"/>
    <cellStyle name="20% - Accent3 4 4" xfId="3911"/>
    <cellStyle name="20% - Accent3 5" xfId="3912"/>
    <cellStyle name="20% - Accent3 5 2" xfId="3913"/>
    <cellStyle name="20% - Accent3 6" xfId="3914"/>
    <cellStyle name="20% - Accent3 6 2" xfId="3915"/>
    <cellStyle name="20% - Accent3 7" xfId="3916"/>
    <cellStyle name="20% - Accent3 7 10" xfId="3917"/>
    <cellStyle name="20% - Accent3 7 11" xfId="3918"/>
    <cellStyle name="20% - Accent3 7 12" xfId="3919"/>
    <cellStyle name="20% - Accent3 7 13" xfId="3920"/>
    <cellStyle name="20% - Accent3 7 14" xfId="3921"/>
    <cellStyle name="20% - Accent3 7 2" xfId="3922"/>
    <cellStyle name="20% - Accent3 7 2 10" xfId="3923"/>
    <cellStyle name="20% - Accent3 7 2 11" xfId="3924"/>
    <cellStyle name="20% - Accent3 7 2 12" xfId="3925"/>
    <cellStyle name="20% - Accent3 7 2 13" xfId="3926"/>
    <cellStyle name="20% - Accent3 7 2 2" xfId="3927"/>
    <cellStyle name="20% - Accent3 7 2 2 10" xfId="3928"/>
    <cellStyle name="20% - Accent3 7 2 2 11" xfId="3929"/>
    <cellStyle name="20% - Accent3 7 2 2 12" xfId="3930"/>
    <cellStyle name="20% - Accent3 7 2 2 2" xfId="3931"/>
    <cellStyle name="20% - Accent3 7 2 2 2 10" xfId="3932"/>
    <cellStyle name="20% - Accent3 7 2 2 2 11" xfId="3933"/>
    <cellStyle name="20% - Accent3 7 2 2 2 2" xfId="3934"/>
    <cellStyle name="20% - Accent3 7 2 2 2 2 2" xfId="3935"/>
    <cellStyle name="20% - Accent3 7 2 2 2 2 2 2" xfId="3936"/>
    <cellStyle name="20% - Accent3 7 2 2 2 2 2 3" xfId="3937"/>
    <cellStyle name="20% - Accent3 7 2 2 2 2 3" xfId="3938"/>
    <cellStyle name="20% - Accent3 7 2 2 2 2 3 2" xfId="3939"/>
    <cellStyle name="20% - Accent3 7 2 2 2 2 4" xfId="3940"/>
    <cellStyle name="20% - Accent3 7 2 2 2 2 5" xfId="3941"/>
    <cellStyle name="20% - Accent3 7 2 2 2 2 6" xfId="3942"/>
    <cellStyle name="20% - Accent3 7 2 2 2 2 7" xfId="3943"/>
    <cellStyle name="20% - Accent3 7 2 2 2 2 8" xfId="3944"/>
    <cellStyle name="20% - Accent3 7 2 2 2 3" xfId="3945"/>
    <cellStyle name="20% - Accent3 7 2 2 2 3 2" xfId="3946"/>
    <cellStyle name="20% - Accent3 7 2 2 2 3 2 2" xfId="3947"/>
    <cellStyle name="20% - Accent3 7 2 2 2 3 3" xfId="3948"/>
    <cellStyle name="20% - Accent3 7 2 2 2 3 4" xfId="3949"/>
    <cellStyle name="20% - Accent3 7 2 2 2 4" xfId="3950"/>
    <cellStyle name="20% - Accent3 7 2 2 2 4 2" xfId="3951"/>
    <cellStyle name="20% - Accent3 7 2 2 2 5" xfId="3952"/>
    <cellStyle name="20% - Accent3 7 2 2 2 5 2" xfId="3953"/>
    <cellStyle name="20% - Accent3 7 2 2 2 6" xfId="3954"/>
    <cellStyle name="20% - Accent3 7 2 2 2 6 2" xfId="3955"/>
    <cellStyle name="20% - Accent3 7 2 2 2 7" xfId="3956"/>
    <cellStyle name="20% - Accent3 7 2 2 2 8" xfId="3957"/>
    <cellStyle name="20% - Accent3 7 2 2 2 9" xfId="3958"/>
    <cellStyle name="20% - Accent3 7 2 2 3" xfId="3959"/>
    <cellStyle name="20% - Accent3 7 2 2 3 2" xfId="3960"/>
    <cellStyle name="20% - Accent3 7 2 2 3 2 2" xfId="3961"/>
    <cellStyle name="20% - Accent3 7 2 2 3 2 3" xfId="3962"/>
    <cellStyle name="20% - Accent3 7 2 2 3 3" xfId="3963"/>
    <cellStyle name="20% - Accent3 7 2 2 3 3 2" xfId="3964"/>
    <cellStyle name="20% - Accent3 7 2 2 3 4" xfId="3965"/>
    <cellStyle name="20% - Accent3 7 2 2 3 5" xfId="3966"/>
    <cellStyle name="20% - Accent3 7 2 2 3 6" xfId="3967"/>
    <cellStyle name="20% - Accent3 7 2 2 3 7" xfId="3968"/>
    <cellStyle name="20% - Accent3 7 2 2 3 8" xfId="3969"/>
    <cellStyle name="20% - Accent3 7 2 2 4" xfId="3970"/>
    <cellStyle name="20% - Accent3 7 2 2 4 2" xfId="3971"/>
    <cellStyle name="20% - Accent3 7 2 2 4 2 2" xfId="3972"/>
    <cellStyle name="20% - Accent3 7 2 2 4 3" xfId="3973"/>
    <cellStyle name="20% - Accent3 7 2 2 4 4" xfId="3974"/>
    <cellStyle name="20% - Accent3 7 2 2 5" xfId="3975"/>
    <cellStyle name="20% - Accent3 7 2 2 5 2" xfId="3976"/>
    <cellStyle name="20% - Accent3 7 2 2 6" xfId="3977"/>
    <cellStyle name="20% - Accent3 7 2 2 6 2" xfId="3978"/>
    <cellStyle name="20% - Accent3 7 2 2 7" xfId="3979"/>
    <cellStyle name="20% - Accent3 7 2 2 7 2" xfId="3980"/>
    <cellStyle name="20% - Accent3 7 2 2 8" xfId="3981"/>
    <cellStyle name="20% - Accent3 7 2 2 9" xfId="3982"/>
    <cellStyle name="20% - Accent3 7 2 3" xfId="3983"/>
    <cellStyle name="20% - Accent3 7 2 3 10" xfId="3984"/>
    <cellStyle name="20% - Accent3 7 2 3 11" xfId="3985"/>
    <cellStyle name="20% - Accent3 7 2 3 2" xfId="3986"/>
    <cellStyle name="20% - Accent3 7 2 3 2 2" xfId="3987"/>
    <cellStyle name="20% - Accent3 7 2 3 2 2 2" xfId="3988"/>
    <cellStyle name="20% - Accent3 7 2 3 2 2 3" xfId="3989"/>
    <cellStyle name="20% - Accent3 7 2 3 2 3" xfId="3990"/>
    <cellStyle name="20% - Accent3 7 2 3 2 3 2" xfId="3991"/>
    <cellStyle name="20% - Accent3 7 2 3 2 4" xfId="3992"/>
    <cellStyle name="20% - Accent3 7 2 3 2 5" xfId="3993"/>
    <cellStyle name="20% - Accent3 7 2 3 2 6" xfId="3994"/>
    <cellStyle name="20% - Accent3 7 2 3 2 7" xfId="3995"/>
    <cellStyle name="20% - Accent3 7 2 3 2 8" xfId="3996"/>
    <cellStyle name="20% - Accent3 7 2 3 3" xfId="3997"/>
    <cellStyle name="20% - Accent3 7 2 3 3 2" xfId="3998"/>
    <cellStyle name="20% - Accent3 7 2 3 3 2 2" xfId="3999"/>
    <cellStyle name="20% - Accent3 7 2 3 3 3" xfId="4000"/>
    <cellStyle name="20% - Accent3 7 2 3 3 4" xfId="4001"/>
    <cellStyle name="20% - Accent3 7 2 3 4" xfId="4002"/>
    <cellStyle name="20% - Accent3 7 2 3 4 2" xfId="4003"/>
    <cellStyle name="20% - Accent3 7 2 3 5" xfId="4004"/>
    <cellStyle name="20% - Accent3 7 2 3 5 2" xfId="4005"/>
    <cellStyle name="20% - Accent3 7 2 3 6" xfId="4006"/>
    <cellStyle name="20% - Accent3 7 2 3 6 2" xfId="4007"/>
    <cellStyle name="20% - Accent3 7 2 3 7" xfId="4008"/>
    <cellStyle name="20% - Accent3 7 2 3 8" xfId="4009"/>
    <cellStyle name="20% - Accent3 7 2 3 9" xfId="4010"/>
    <cellStyle name="20% - Accent3 7 2 4" xfId="4011"/>
    <cellStyle name="20% - Accent3 7 2 4 2" xfId="4012"/>
    <cellStyle name="20% - Accent3 7 2 4 2 2" xfId="4013"/>
    <cellStyle name="20% - Accent3 7 2 4 2 3" xfId="4014"/>
    <cellStyle name="20% - Accent3 7 2 4 3" xfId="4015"/>
    <cellStyle name="20% - Accent3 7 2 4 3 2" xfId="4016"/>
    <cellStyle name="20% - Accent3 7 2 4 4" xfId="4017"/>
    <cellStyle name="20% - Accent3 7 2 4 5" xfId="4018"/>
    <cellStyle name="20% - Accent3 7 2 4 6" xfId="4019"/>
    <cellStyle name="20% - Accent3 7 2 4 7" xfId="4020"/>
    <cellStyle name="20% - Accent3 7 2 4 8" xfId="4021"/>
    <cellStyle name="20% - Accent3 7 2 5" xfId="4022"/>
    <cellStyle name="20% - Accent3 7 2 5 2" xfId="4023"/>
    <cellStyle name="20% - Accent3 7 2 5 2 2" xfId="4024"/>
    <cellStyle name="20% - Accent3 7 2 5 3" xfId="4025"/>
    <cellStyle name="20% - Accent3 7 2 5 4" xfId="4026"/>
    <cellStyle name="20% - Accent3 7 2 6" xfId="4027"/>
    <cellStyle name="20% - Accent3 7 2 6 2" xfId="4028"/>
    <cellStyle name="20% - Accent3 7 2 7" xfId="4029"/>
    <cellStyle name="20% - Accent3 7 2 7 2" xfId="4030"/>
    <cellStyle name="20% - Accent3 7 2 8" xfId="4031"/>
    <cellStyle name="20% - Accent3 7 2 8 2" xfId="4032"/>
    <cellStyle name="20% - Accent3 7 2 9" xfId="4033"/>
    <cellStyle name="20% - Accent3 7 3" xfId="4034"/>
    <cellStyle name="20% - Accent3 7 3 10" xfId="4035"/>
    <cellStyle name="20% - Accent3 7 3 11" xfId="4036"/>
    <cellStyle name="20% - Accent3 7 3 12" xfId="4037"/>
    <cellStyle name="20% - Accent3 7 3 2" xfId="4038"/>
    <cellStyle name="20% - Accent3 7 3 2 10" xfId="4039"/>
    <cellStyle name="20% - Accent3 7 3 2 11" xfId="4040"/>
    <cellStyle name="20% - Accent3 7 3 2 2" xfId="4041"/>
    <cellStyle name="20% - Accent3 7 3 2 2 2" xfId="4042"/>
    <cellStyle name="20% - Accent3 7 3 2 2 2 2" xfId="4043"/>
    <cellStyle name="20% - Accent3 7 3 2 2 2 3" xfId="4044"/>
    <cellStyle name="20% - Accent3 7 3 2 2 3" xfId="4045"/>
    <cellStyle name="20% - Accent3 7 3 2 2 3 2" xfId="4046"/>
    <cellStyle name="20% - Accent3 7 3 2 2 4" xfId="4047"/>
    <cellStyle name="20% - Accent3 7 3 2 2 5" xfId="4048"/>
    <cellStyle name="20% - Accent3 7 3 2 2 6" xfId="4049"/>
    <cellStyle name="20% - Accent3 7 3 2 2 7" xfId="4050"/>
    <cellStyle name="20% - Accent3 7 3 2 2 8" xfId="4051"/>
    <cellStyle name="20% - Accent3 7 3 2 3" xfId="4052"/>
    <cellStyle name="20% - Accent3 7 3 2 3 2" xfId="4053"/>
    <cellStyle name="20% - Accent3 7 3 2 3 2 2" xfId="4054"/>
    <cellStyle name="20% - Accent3 7 3 2 3 3" xfId="4055"/>
    <cellStyle name="20% - Accent3 7 3 2 3 4" xfId="4056"/>
    <cellStyle name="20% - Accent3 7 3 2 4" xfId="4057"/>
    <cellStyle name="20% - Accent3 7 3 2 4 2" xfId="4058"/>
    <cellStyle name="20% - Accent3 7 3 2 5" xfId="4059"/>
    <cellStyle name="20% - Accent3 7 3 2 5 2" xfId="4060"/>
    <cellStyle name="20% - Accent3 7 3 2 6" xfId="4061"/>
    <cellStyle name="20% - Accent3 7 3 2 6 2" xfId="4062"/>
    <cellStyle name="20% - Accent3 7 3 2 7" xfId="4063"/>
    <cellStyle name="20% - Accent3 7 3 2 8" xfId="4064"/>
    <cellStyle name="20% - Accent3 7 3 2 9" xfId="4065"/>
    <cellStyle name="20% - Accent3 7 3 3" xfId="4066"/>
    <cellStyle name="20% - Accent3 7 3 3 2" xfId="4067"/>
    <cellStyle name="20% - Accent3 7 3 3 2 2" xfId="4068"/>
    <cellStyle name="20% - Accent3 7 3 3 2 3" xfId="4069"/>
    <cellStyle name="20% - Accent3 7 3 3 3" xfId="4070"/>
    <cellStyle name="20% - Accent3 7 3 3 3 2" xfId="4071"/>
    <cellStyle name="20% - Accent3 7 3 3 4" xfId="4072"/>
    <cellStyle name="20% - Accent3 7 3 3 5" xfId="4073"/>
    <cellStyle name="20% - Accent3 7 3 3 6" xfId="4074"/>
    <cellStyle name="20% - Accent3 7 3 3 7" xfId="4075"/>
    <cellStyle name="20% - Accent3 7 3 3 8" xfId="4076"/>
    <cellStyle name="20% - Accent3 7 3 4" xfId="4077"/>
    <cellStyle name="20% - Accent3 7 3 4 2" xfId="4078"/>
    <cellStyle name="20% - Accent3 7 3 4 2 2" xfId="4079"/>
    <cellStyle name="20% - Accent3 7 3 4 3" xfId="4080"/>
    <cellStyle name="20% - Accent3 7 3 4 4" xfId="4081"/>
    <cellStyle name="20% - Accent3 7 3 5" xfId="4082"/>
    <cellStyle name="20% - Accent3 7 3 5 2" xfId="4083"/>
    <cellStyle name="20% - Accent3 7 3 6" xfId="4084"/>
    <cellStyle name="20% - Accent3 7 3 6 2" xfId="4085"/>
    <cellStyle name="20% - Accent3 7 3 7" xfId="4086"/>
    <cellStyle name="20% - Accent3 7 3 7 2" xfId="4087"/>
    <cellStyle name="20% - Accent3 7 3 8" xfId="4088"/>
    <cellStyle name="20% - Accent3 7 3 9" xfId="4089"/>
    <cellStyle name="20% - Accent3 7 4" xfId="4090"/>
    <cellStyle name="20% - Accent3 7 4 10" xfId="4091"/>
    <cellStyle name="20% - Accent3 7 4 11" xfId="4092"/>
    <cellStyle name="20% - Accent3 7 4 2" xfId="4093"/>
    <cellStyle name="20% - Accent3 7 4 2 2" xfId="4094"/>
    <cellStyle name="20% - Accent3 7 4 2 2 2" xfId="4095"/>
    <cellStyle name="20% - Accent3 7 4 2 2 3" xfId="4096"/>
    <cellStyle name="20% - Accent3 7 4 2 3" xfId="4097"/>
    <cellStyle name="20% - Accent3 7 4 2 3 2" xfId="4098"/>
    <cellStyle name="20% - Accent3 7 4 2 4" xfId="4099"/>
    <cellStyle name="20% - Accent3 7 4 2 5" xfId="4100"/>
    <cellStyle name="20% - Accent3 7 4 2 6" xfId="4101"/>
    <cellStyle name="20% - Accent3 7 4 2 7" xfId="4102"/>
    <cellStyle name="20% - Accent3 7 4 2 8" xfId="4103"/>
    <cellStyle name="20% - Accent3 7 4 3" xfId="4104"/>
    <cellStyle name="20% - Accent3 7 4 3 2" xfId="4105"/>
    <cellStyle name="20% - Accent3 7 4 3 2 2" xfId="4106"/>
    <cellStyle name="20% - Accent3 7 4 3 3" xfId="4107"/>
    <cellStyle name="20% - Accent3 7 4 3 4" xfId="4108"/>
    <cellStyle name="20% - Accent3 7 4 4" xfId="4109"/>
    <cellStyle name="20% - Accent3 7 4 4 2" xfId="4110"/>
    <cellStyle name="20% - Accent3 7 4 5" xfId="4111"/>
    <cellStyle name="20% - Accent3 7 4 5 2" xfId="4112"/>
    <cellStyle name="20% - Accent3 7 4 6" xfId="4113"/>
    <cellStyle name="20% - Accent3 7 4 6 2" xfId="4114"/>
    <cellStyle name="20% - Accent3 7 4 7" xfId="4115"/>
    <cellStyle name="20% - Accent3 7 4 8" xfId="4116"/>
    <cellStyle name="20% - Accent3 7 4 9" xfId="4117"/>
    <cellStyle name="20% - Accent3 7 5" xfId="4118"/>
    <cellStyle name="20% - Accent3 7 5 2" xfId="4119"/>
    <cellStyle name="20% - Accent3 7 5 2 2" xfId="4120"/>
    <cellStyle name="20% - Accent3 7 5 2 3" xfId="4121"/>
    <cellStyle name="20% - Accent3 7 5 3" xfId="4122"/>
    <cellStyle name="20% - Accent3 7 5 3 2" xfId="4123"/>
    <cellStyle name="20% - Accent3 7 5 4" xfId="4124"/>
    <cellStyle name="20% - Accent3 7 5 5" xfId="4125"/>
    <cellStyle name="20% - Accent3 7 5 6" xfId="4126"/>
    <cellStyle name="20% - Accent3 7 5 7" xfId="4127"/>
    <cellStyle name="20% - Accent3 7 5 8" xfId="4128"/>
    <cellStyle name="20% - Accent3 7 6" xfId="4129"/>
    <cellStyle name="20% - Accent3 7 6 2" xfId="4130"/>
    <cellStyle name="20% - Accent3 7 6 2 2" xfId="4131"/>
    <cellStyle name="20% - Accent3 7 6 3" xfId="4132"/>
    <cellStyle name="20% - Accent3 7 6 4" xfId="4133"/>
    <cellStyle name="20% - Accent3 7 7" xfId="4134"/>
    <cellStyle name="20% - Accent3 7 7 2" xfId="4135"/>
    <cellStyle name="20% - Accent3 7 8" xfId="4136"/>
    <cellStyle name="20% - Accent3 7 8 2" xfId="4137"/>
    <cellStyle name="20% - Accent3 7 9" xfId="4138"/>
    <cellStyle name="20% - Accent3 7 9 2" xfId="4139"/>
    <cellStyle name="20% - Accent3 8" xfId="4140"/>
    <cellStyle name="20% - Accent3 9" xfId="4141"/>
    <cellStyle name="20% - Accent3 9 2" xfId="4142"/>
    <cellStyle name="20% - Accent3 9 3" xfId="4143"/>
    <cellStyle name="20% - Accent4 10" xfId="4144"/>
    <cellStyle name="20% - Accent4 11" xfId="4145"/>
    <cellStyle name="20% - Accent4 2" xfId="3000"/>
    <cellStyle name="20% - Accent4 2 2" xfId="4146"/>
    <cellStyle name="20% - Accent4 2 2 2" xfId="4147"/>
    <cellStyle name="20% - Accent4 2 3" xfId="4148"/>
    <cellStyle name="20% - Accent4 2 4" xfId="4149"/>
    <cellStyle name="20% - Accent4 2 5" xfId="4150"/>
    <cellStyle name="20% - Accent4 2 6" xfId="4151"/>
    <cellStyle name="20% - Accent4 2 7" xfId="4152"/>
    <cellStyle name="20% - Accent4 3" xfId="3001"/>
    <cellStyle name="20% - Accent4 3 2" xfId="4153"/>
    <cellStyle name="20% - Accent4 3 2 2" xfId="4154"/>
    <cellStyle name="20% - Accent4 3 3" xfId="4155"/>
    <cellStyle name="20% - Accent4 3 3 2" xfId="4156"/>
    <cellStyle name="20% - Accent4 3 4" xfId="4157"/>
    <cellStyle name="20% - Accent4 4" xfId="3188"/>
    <cellStyle name="20% - Accent4 4 2" xfId="4158"/>
    <cellStyle name="20% - Accent4 4 3" xfId="4159"/>
    <cellStyle name="20% - Accent4 4 4" xfId="4160"/>
    <cellStyle name="20% - Accent4 5" xfId="4161"/>
    <cellStyle name="20% - Accent4 5 2" xfId="4162"/>
    <cellStyle name="20% - Accent4 6" xfId="4163"/>
    <cellStyle name="20% - Accent4 6 2" xfId="4164"/>
    <cellStyle name="20% - Accent4 7" xfId="4165"/>
    <cellStyle name="20% - Accent4 7 10" xfId="4166"/>
    <cellStyle name="20% - Accent4 7 11" xfId="4167"/>
    <cellStyle name="20% - Accent4 7 12" xfId="4168"/>
    <cellStyle name="20% - Accent4 7 13" xfId="4169"/>
    <cellStyle name="20% - Accent4 7 14" xfId="4170"/>
    <cellStyle name="20% - Accent4 7 2" xfId="4171"/>
    <cellStyle name="20% - Accent4 7 2 10" xfId="4172"/>
    <cellStyle name="20% - Accent4 7 2 11" xfId="4173"/>
    <cellStyle name="20% - Accent4 7 2 12" xfId="4174"/>
    <cellStyle name="20% - Accent4 7 2 13" xfId="4175"/>
    <cellStyle name="20% - Accent4 7 2 2" xfId="4176"/>
    <cellStyle name="20% - Accent4 7 2 2 10" xfId="4177"/>
    <cellStyle name="20% - Accent4 7 2 2 11" xfId="4178"/>
    <cellStyle name="20% - Accent4 7 2 2 12" xfId="4179"/>
    <cellStyle name="20% - Accent4 7 2 2 2" xfId="4180"/>
    <cellStyle name="20% - Accent4 7 2 2 2 10" xfId="4181"/>
    <cellStyle name="20% - Accent4 7 2 2 2 11" xfId="4182"/>
    <cellStyle name="20% - Accent4 7 2 2 2 2" xfId="4183"/>
    <cellStyle name="20% - Accent4 7 2 2 2 2 2" xfId="4184"/>
    <cellStyle name="20% - Accent4 7 2 2 2 2 2 2" xfId="4185"/>
    <cellStyle name="20% - Accent4 7 2 2 2 2 2 3" xfId="4186"/>
    <cellStyle name="20% - Accent4 7 2 2 2 2 3" xfId="4187"/>
    <cellStyle name="20% - Accent4 7 2 2 2 2 3 2" xfId="4188"/>
    <cellStyle name="20% - Accent4 7 2 2 2 2 4" xfId="4189"/>
    <cellStyle name="20% - Accent4 7 2 2 2 2 5" xfId="4190"/>
    <cellStyle name="20% - Accent4 7 2 2 2 2 6" xfId="4191"/>
    <cellStyle name="20% - Accent4 7 2 2 2 2 7" xfId="4192"/>
    <cellStyle name="20% - Accent4 7 2 2 2 2 8" xfId="4193"/>
    <cellStyle name="20% - Accent4 7 2 2 2 3" xfId="4194"/>
    <cellStyle name="20% - Accent4 7 2 2 2 3 2" xfId="4195"/>
    <cellStyle name="20% - Accent4 7 2 2 2 3 2 2" xfId="4196"/>
    <cellStyle name="20% - Accent4 7 2 2 2 3 3" xfId="4197"/>
    <cellStyle name="20% - Accent4 7 2 2 2 3 4" xfId="4198"/>
    <cellStyle name="20% - Accent4 7 2 2 2 4" xfId="4199"/>
    <cellStyle name="20% - Accent4 7 2 2 2 4 2" xfId="4200"/>
    <cellStyle name="20% - Accent4 7 2 2 2 5" xfId="4201"/>
    <cellStyle name="20% - Accent4 7 2 2 2 5 2" xfId="4202"/>
    <cellStyle name="20% - Accent4 7 2 2 2 6" xfId="4203"/>
    <cellStyle name="20% - Accent4 7 2 2 2 6 2" xfId="4204"/>
    <cellStyle name="20% - Accent4 7 2 2 2 7" xfId="4205"/>
    <cellStyle name="20% - Accent4 7 2 2 2 8" xfId="4206"/>
    <cellStyle name="20% - Accent4 7 2 2 2 9" xfId="4207"/>
    <cellStyle name="20% - Accent4 7 2 2 3" xfId="4208"/>
    <cellStyle name="20% - Accent4 7 2 2 3 2" xfId="4209"/>
    <cellStyle name="20% - Accent4 7 2 2 3 2 2" xfId="4210"/>
    <cellStyle name="20% - Accent4 7 2 2 3 2 3" xfId="4211"/>
    <cellStyle name="20% - Accent4 7 2 2 3 3" xfId="4212"/>
    <cellStyle name="20% - Accent4 7 2 2 3 3 2" xfId="4213"/>
    <cellStyle name="20% - Accent4 7 2 2 3 4" xfId="4214"/>
    <cellStyle name="20% - Accent4 7 2 2 3 5" xfId="4215"/>
    <cellStyle name="20% - Accent4 7 2 2 3 6" xfId="4216"/>
    <cellStyle name="20% - Accent4 7 2 2 3 7" xfId="4217"/>
    <cellStyle name="20% - Accent4 7 2 2 3 8" xfId="4218"/>
    <cellStyle name="20% - Accent4 7 2 2 4" xfId="4219"/>
    <cellStyle name="20% - Accent4 7 2 2 4 2" xfId="4220"/>
    <cellStyle name="20% - Accent4 7 2 2 4 2 2" xfId="4221"/>
    <cellStyle name="20% - Accent4 7 2 2 4 3" xfId="4222"/>
    <cellStyle name="20% - Accent4 7 2 2 4 4" xfId="4223"/>
    <cellStyle name="20% - Accent4 7 2 2 5" xfId="4224"/>
    <cellStyle name="20% - Accent4 7 2 2 5 2" xfId="4225"/>
    <cellStyle name="20% - Accent4 7 2 2 6" xfId="4226"/>
    <cellStyle name="20% - Accent4 7 2 2 6 2" xfId="4227"/>
    <cellStyle name="20% - Accent4 7 2 2 7" xfId="4228"/>
    <cellStyle name="20% - Accent4 7 2 2 7 2" xfId="4229"/>
    <cellStyle name="20% - Accent4 7 2 2 8" xfId="4230"/>
    <cellStyle name="20% - Accent4 7 2 2 9" xfId="4231"/>
    <cellStyle name="20% - Accent4 7 2 3" xfId="4232"/>
    <cellStyle name="20% - Accent4 7 2 3 10" xfId="4233"/>
    <cellStyle name="20% - Accent4 7 2 3 11" xfId="4234"/>
    <cellStyle name="20% - Accent4 7 2 3 2" xfId="4235"/>
    <cellStyle name="20% - Accent4 7 2 3 2 2" xfId="4236"/>
    <cellStyle name="20% - Accent4 7 2 3 2 2 2" xfId="4237"/>
    <cellStyle name="20% - Accent4 7 2 3 2 2 3" xfId="4238"/>
    <cellStyle name="20% - Accent4 7 2 3 2 3" xfId="4239"/>
    <cellStyle name="20% - Accent4 7 2 3 2 3 2" xfId="4240"/>
    <cellStyle name="20% - Accent4 7 2 3 2 4" xfId="4241"/>
    <cellStyle name="20% - Accent4 7 2 3 2 5" xfId="4242"/>
    <cellStyle name="20% - Accent4 7 2 3 2 6" xfId="4243"/>
    <cellStyle name="20% - Accent4 7 2 3 2 7" xfId="4244"/>
    <cellStyle name="20% - Accent4 7 2 3 2 8" xfId="4245"/>
    <cellStyle name="20% - Accent4 7 2 3 3" xfId="4246"/>
    <cellStyle name="20% - Accent4 7 2 3 3 2" xfId="4247"/>
    <cellStyle name="20% - Accent4 7 2 3 3 2 2" xfId="4248"/>
    <cellStyle name="20% - Accent4 7 2 3 3 3" xfId="4249"/>
    <cellStyle name="20% - Accent4 7 2 3 3 4" xfId="4250"/>
    <cellStyle name="20% - Accent4 7 2 3 4" xfId="4251"/>
    <cellStyle name="20% - Accent4 7 2 3 4 2" xfId="4252"/>
    <cellStyle name="20% - Accent4 7 2 3 5" xfId="4253"/>
    <cellStyle name="20% - Accent4 7 2 3 5 2" xfId="4254"/>
    <cellStyle name="20% - Accent4 7 2 3 6" xfId="4255"/>
    <cellStyle name="20% - Accent4 7 2 3 6 2" xfId="4256"/>
    <cellStyle name="20% - Accent4 7 2 3 7" xfId="4257"/>
    <cellStyle name="20% - Accent4 7 2 3 8" xfId="4258"/>
    <cellStyle name="20% - Accent4 7 2 3 9" xfId="4259"/>
    <cellStyle name="20% - Accent4 7 2 4" xfId="4260"/>
    <cellStyle name="20% - Accent4 7 2 4 2" xfId="4261"/>
    <cellStyle name="20% - Accent4 7 2 4 2 2" xfId="4262"/>
    <cellStyle name="20% - Accent4 7 2 4 2 3" xfId="4263"/>
    <cellStyle name="20% - Accent4 7 2 4 3" xfId="4264"/>
    <cellStyle name="20% - Accent4 7 2 4 3 2" xfId="4265"/>
    <cellStyle name="20% - Accent4 7 2 4 4" xfId="4266"/>
    <cellStyle name="20% - Accent4 7 2 4 5" xfId="4267"/>
    <cellStyle name="20% - Accent4 7 2 4 6" xfId="4268"/>
    <cellStyle name="20% - Accent4 7 2 4 7" xfId="4269"/>
    <cellStyle name="20% - Accent4 7 2 4 8" xfId="4270"/>
    <cellStyle name="20% - Accent4 7 2 5" xfId="4271"/>
    <cellStyle name="20% - Accent4 7 2 5 2" xfId="4272"/>
    <cellStyle name="20% - Accent4 7 2 5 2 2" xfId="4273"/>
    <cellStyle name="20% - Accent4 7 2 5 3" xfId="4274"/>
    <cellStyle name="20% - Accent4 7 2 5 4" xfId="4275"/>
    <cellStyle name="20% - Accent4 7 2 6" xfId="4276"/>
    <cellStyle name="20% - Accent4 7 2 6 2" xfId="4277"/>
    <cellStyle name="20% - Accent4 7 2 7" xfId="4278"/>
    <cellStyle name="20% - Accent4 7 2 7 2" xfId="4279"/>
    <cellStyle name="20% - Accent4 7 2 8" xfId="4280"/>
    <cellStyle name="20% - Accent4 7 2 8 2" xfId="4281"/>
    <cellStyle name="20% - Accent4 7 2 9" xfId="4282"/>
    <cellStyle name="20% - Accent4 7 3" xfId="4283"/>
    <cellStyle name="20% - Accent4 7 3 10" xfId="4284"/>
    <cellStyle name="20% - Accent4 7 3 11" xfId="4285"/>
    <cellStyle name="20% - Accent4 7 3 12" xfId="4286"/>
    <cellStyle name="20% - Accent4 7 3 2" xfId="4287"/>
    <cellStyle name="20% - Accent4 7 3 2 10" xfId="4288"/>
    <cellStyle name="20% - Accent4 7 3 2 11" xfId="4289"/>
    <cellStyle name="20% - Accent4 7 3 2 2" xfId="4290"/>
    <cellStyle name="20% - Accent4 7 3 2 2 2" xfId="4291"/>
    <cellStyle name="20% - Accent4 7 3 2 2 2 2" xfId="4292"/>
    <cellStyle name="20% - Accent4 7 3 2 2 2 3" xfId="4293"/>
    <cellStyle name="20% - Accent4 7 3 2 2 3" xfId="4294"/>
    <cellStyle name="20% - Accent4 7 3 2 2 3 2" xfId="4295"/>
    <cellStyle name="20% - Accent4 7 3 2 2 4" xfId="4296"/>
    <cellStyle name="20% - Accent4 7 3 2 2 5" xfId="4297"/>
    <cellStyle name="20% - Accent4 7 3 2 2 6" xfId="4298"/>
    <cellStyle name="20% - Accent4 7 3 2 2 7" xfId="4299"/>
    <cellStyle name="20% - Accent4 7 3 2 2 8" xfId="4300"/>
    <cellStyle name="20% - Accent4 7 3 2 3" xfId="4301"/>
    <cellStyle name="20% - Accent4 7 3 2 3 2" xfId="4302"/>
    <cellStyle name="20% - Accent4 7 3 2 3 2 2" xfId="4303"/>
    <cellStyle name="20% - Accent4 7 3 2 3 3" xfId="4304"/>
    <cellStyle name="20% - Accent4 7 3 2 3 4" xfId="4305"/>
    <cellStyle name="20% - Accent4 7 3 2 4" xfId="4306"/>
    <cellStyle name="20% - Accent4 7 3 2 4 2" xfId="4307"/>
    <cellStyle name="20% - Accent4 7 3 2 5" xfId="4308"/>
    <cellStyle name="20% - Accent4 7 3 2 5 2" xfId="4309"/>
    <cellStyle name="20% - Accent4 7 3 2 6" xfId="4310"/>
    <cellStyle name="20% - Accent4 7 3 2 6 2" xfId="4311"/>
    <cellStyle name="20% - Accent4 7 3 2 7" xfId="4312"/>
    <cellStyle name="20% - Accent4 7 3 2 8" xfId="4313"/>
    <cellStyle name="20% - Accent4 7 3 2 9" xfId="4314"/>
    <cellStyle name="20% - Accent4 7 3 3" xfId="4315"/>
    <cellStyle name="20% - Accent4 7 3 3 2" xfId="4316"/>
    <cellStyle name="20% - Accent4 7 3 3 2 2" xfId="4317"/>
    <cellStyle name="20% - Accent4 7 3 3 2 3" xfId="4318"/>
    <cellStyle name="20% - Accent4 7 3 3 3" xfId="4319"/>
    <cellStyle name="20% - Accent4 7 3 3 3 2" xfId="4320"/>
    <cellStyle name="20% - Accent4 7 3 3 4" xfId="4321"/>
    <cellStyle name="20% - Accent4 7 3 3 5" xfId="4322"/>
    <cellStyle name="20% - Accent4 7 3 3 6" xfId="4323"/>
    <cellStyle name="20% - Accent4 7 3 3 7" xfId="4324"/>
    <cellStyle name="20% - Accent4 7 3 3 8" xfId="4325"/>
    <cellStyle name="20% - Accent4 7 3 4" xfId="4326"/>
    <cellStyle name="20% - Accent4 7 3 4 2" xfId="4327"/>
    <cellStyle name="20% - Accent4 7 3 4 2 2" xfId="4328"/>
    <cellStyle name="20% - Accent4 7 3 4 3" xfId="4329"/>
    <cellStyle name="20% - Accent4 7 3 4 4" xfId="4330"/>
    <cellStyle name="20% - Accent4 7 3 5" xfId="4331"/>
    <cellStyle name="20% - Accent4 7 3 5 2" xfId="4332"/>
    <cellStyle name="20% - Accent4 7 3 6" xfId="4333"/>
    <cellStyle name="20% - Accent4 7 3 6 2" xfId="4334"/>
    <cellStyle name="20% - Accent4 7 3 7" xfId="4335"/>
    <cellStyle name="20% - Accent4 7 3 7 2" xfId="4336"/>
    <cellStyle name="20% - Accent4 7 3 8" xfId="4337"/>
    <cellStyle name="20% - Accent4 7 3 9" xfId="4338"/>
    <cellStyle name="20% - Accent4 7 4" xfId="4339"/>
    <cellStyle name="20% - Accent4 7 4 10" xfId="4340"/>
    <cellStyle name="20% - Accent4 7 4 11" xfId="4341"/>
    <cellStyle name="20% - Accent4 7 4 2" xfId="4342"/>
    <cellStyle name="20% - Accent4 7 4 2 2" xfId="4343"/>
    <cellStyle name="20% - Accent4 7 4 2 2 2" xfId="4344"/>
    <cellStyle name="20% - Accent4 7 4 2 2 3" xfId="4345"/>
    <cellStyle name="20% - Accent4 7 4 2 3" xfId="4346"/>
    <cellStyle name="20% - Accent4 7 4 2 3 2" xfId="4347"/>
    <cellStyle name="20% - Accent4 7 4 2 4" xfId="4348"/>
    <cellStyle name="20% - Accent4 7 4 2 5" xfId="4349"/>
    <cellStyle name="20% - Accent4 7 4 2 6" xfId="4350"/>
    <cellStyle name="20% - Accent4 7 4 2 7" xfId="4351"/>
    <cellStyle name="20% - Accent4 7 4 2 8" xfId="4352"/>
    <cellStyle name="20% - Accent4 7 4 3" xfId="4353"/>
    <cellStyle name="20% - Accent4 7 4 3 2" xfId="4354"/>
    <cellStyle name="20% - Accent4 7 4 3 2 2" xfId="4355"/>
    <cellStyle name="20% - Accent4 7 4 3 3" xfId="4356"/>
    <cellStyle name="20% - Accent4 7 4 3 4" xfId="4357"/>
    <cellStyle name="20% - Accent4 7 4 4" xfId="4358"/>
    <cellStyle name="20% - Accent4 7 4 4 2" xfId="4359"/>
    <cellStyle name="20% - Accent4 7 4 5" xfId="4360"/>
    <cellStyle name="20% - Accent4 7 4 5 2" xfId="4361"/>
    <cellStyle name="20% - Accent4 7 4 6" xfId="4362"/>
    <cellStyle name="20% - Accent4 7 4 6 2" xfId="4363"/>
    <cellStyle name="20% - Accent4 7 4 7" xfId="4364"/>
    <cellStyle name="20% - Accent4 7 4 8" xfId="4365"/>
    <cellStyle name="20% - Accent4 7 4 9" xfId="4366"/>
    <cellStyle name="20% - Accent4 7 5" xfId="4367"/>
    <cellStyle name="20% - Accent4 7 5 2" xfId="4368"/>
    <cellStyle name="20% - Accent4 7 5 2 2" xfId="4369"/>
    <cellStyle name="20% - Accent4 7 5 2 3" xfId="4370"/>
    <cellStyle name="20% - Accent4 7 5 3" xfId="4371"/>
    <cellStyle name="20% - Accent4 7 5 3 2" xfId="4372"/>
    <cellStyle name="20% - Accent4 7 5 4" xfId="4373"/>
    <cellStyle name="20% - Accent4 7 5 5" xfId="4374"/>
    <cellStyle name="20% - Accent4 7 5 6" xfId="4375"/>
    <cellStyle name="20% - Accent4 7 5 7" xfId="4376"/>
    <cellStyle name="20% - Accent4 7 5 8" xfId="4377"/>
    <cellStyle name="20% - Accent4 7 6" xfId="4378"/>
    <cellStyle name="20% - Accent4 7 6 2" xfId="4379"/>
    <cellStyle name="20% - Accent4 7 6 2 2" xfId="4380"/>
    <cellStyle name="20% - Accent4 7 6 3" xfId="4381"/>
    <cellStyle name="20% - Accent4 7 6 4" xfId="4382"/>
    <cellStyle name="20% - Accent4 7 7" xfId="4383"/>
    <cellStyle name="20% - Accent4 7 7 2" xfId="4384"/>
    <cellStyle name="20% - Accent4 7 8" xfId="4385"/>
    <cellStyle name="20% - Accent4 7 8 2" xfId="4386"/>
    <cellStyle name="20% - Accent4 7 9" xfId="4387"/>
    <cellStyle name="20% - Accent4 7 9 2" xfId="4388"/>
    <cellStyle name="20% - Accent4 8" xfId="4389"/>
    <cellStyle name="20% - Accent4 9" xfId="4390"/>
    <cellStyle name="20% - Accent4 9 2" xfId="4391"/>
    <cellStyle name="20% - Accent4 9 3" xfId="4392"/>
    <cellStyle name="20% - Accent5 10" xfId="4393"/>
    <cellStyle name="20% - Accent5 11" xfId="4394"/>
    <cellStyle name="20% - Accent5 2" xfId="3002"/>
    <cellStyle name="20% - Accent5 2 2" xfId="4395"/>
    <cellStyle name="20% - Accent5 2 2 2" xfId="4396"/>
    <cellStyle name="20% - Accent5 2 3" xfId="4397"/>
    <cellStyle name="20% - Accent5 2 4" xfId="4398"/>
    <cellStyle name="20% - Accent5 2 5" xfId="4399"/>
    <cellStyle name="20% - Accent5 2 6" xfId="4400"/>
    <cellStyle name="20% - Accent5 2 7" xfId="4401"/>
    <cellStyle name="20% - Accent5 3" xfId="3003"/>
    <cellStyle name="20% - Accent5 3 2" xfId="4402"/>
    <cellStyle name="20% - Accent5 3 2 2" xfId="4403"/>
    <cellStyle name="20% - Accent5 3 3" xfId="4404"/>
    <cellStyle name="20% - Accent5 3 4" xfId="4405"/>
    <cellStyle name="20% - Accent5 4" xfId="3189"/>
    <cellStyle name="20% - Accent5 4 2" xfId="4406"/>
    <cellStyle name="20% - Accent5 4 3" xfId="4407"/>
    <cellStyle name="20% - Accent5 4 4" xfId="4408"/>
    <cellStyle name="20% - Accent5 5" xfId="4409"/>
    <cellStyle name="20% - Accent5 5 2" xfId="4410"/>
    <cellStyle name="20% - Accent5 6" xfId="4411"/>
    <cellStyle name="20% - Accent5 6 2" xfId="4412"/>
    <cellStyle name="20% - Accent5 7" xfId="4413"/>
    <cellStyle name="20% - Accent5 7 10" xfId="4414"/>
    <cellStyle name="20% - Accent5 7 11" xfId="4415"/>
    <cellStyle name="20% - Accent5 7 12" xfId="4416"/>
    <cellStyle name="20% - Accent5 7 13" xfId="4417"/>
    <cellStyle name="20% - Accent5 7 14" xfId="4418"/>
    <cellStyle name="20% - Accent5 7 2" xfId="4419"/>
    <cellStyle name="20% - Accent5 7 2 10" xfId="4420"/>
    <cellStyle name="20% - Accent5 7 2 11" xfId="4421"/>
    <cellStyle name="20% - Accent5 7 2 12" xfId="4422"/>
    <cellStyle name="20% - Accent5 7 2 13" xfId="4423"/>
    <cellStyle name="20% - Accent5 7 2 2" xfId="4424"/>
    <cellStyle name="20% - Accent5 7 2 2 10" xfId="4425"/>
    <cellStyle name="20% - Accent5 7 2 2 11" xfId="4426"/>
    <cellStyle name="20% - Accent5 7 2 2 12" xfId="4427"/>
    <cellStyle name="20% - Accent5 7 2 2 2" xfId="4428"/>
    <cellStyle name="20% - Accent5 7 2 2 2 10" xfId="4429"/>
    <cellStyle name="20% - Accent5 7 2 2 2 11" xfId="4430"/>
    <cellStyle name="20% - Accent5 7 2 2 2 2" xfId="4431"/>
    <cellStyle name="20% - Accent5 7 2 2 2 2 2" xfId="4432"/>
    <cellStyle name="20% - Accent5 7 2 2 2 2 2 2" xfId="4433"/>
    <cellStyle name="20% - Accent5 7 2 2 2 2 2 3" xfId="4434"/>
    <cellStyle name="20% - Accent5 7 2 2 2 2 3" xfId="4435"/>
    <cellStyle name="20% - Accent5 7 2 2 2 2 3 2" xfId="4436"/>
    <cellStyle name="20% - Accent5 7 2 2 2 2 4" xfId="4437"/>
    <cellStyle name="20% - Accent5 7 2 2 2 2 5" xfId="4438"/>
    <cellStyle name="20% - Accent5 7 2 2 2 2 6" xfId="4439"/>
    <cellStyle name="20% - Accent5 7 2 2 2 2 7" xfId="4440"/>
    <cellStyle name="20% - Accent5 7 2 2 2 2 8" xfId="4441"/>
    <cellStyle name="20% - Accent5 7 2 2 2 3" xfId="4442"/>
    <cellStyle name="20% - Accent5 7 2 2 2 3 2" xfId="4443"/>
    <cellStyle name="20% - Accent5 7 2 2 2 3 2 2" xfId="4444"/>
    <cellStyle name="20% - Accent5 7 2 2 2 3 3" xfId="4445"/>
    <cellStyle name="20% - Accent5 7 2 2 2 3 4" xfId="4446"/>
    <cellStyle name="20% - Accent5 7 2 2 2 4" xfId="4447"/>
    <cellStyle name="20% - Accent5 7 2 2 2 4 2" xfId="4448"/>
    <cellStyle name="20% - Accent5 7 2 2 2 5" xfId="4449"/>
    <cellStyle name="20% - Accent5 7 2 2 2 5 2" xfId="4450"/>
    <cellStyle name="20% - Accent5 7 2 2 2 6" xfId="4451"/>
    <cellStyle name="20% - Accent5 7 2 2 2 6 2" xfId="4452"/>
    <cellStyle name="20% - Accent5 7 2 2 2 7" xfId="4453"/>
    <cellStyle name="20% - Accent5 7 2 2 2 8" xfId="4454"/>
    <cellStyle name="20% - Accent5 7 2 2 2 9" xfId="4455"/>
    <cellStyle name="20% - Accent5 7 2 2 3" xfId="4456"/>
    <cellStyle name="20% - Accent5 7 2 2 3 2" xfId="4457"/>
    <cellStyle name="20% - Accent5 7 2 2 3 2 2" xfId="4458"/>
    <cellStyle name="20% - Accent5 7 2 2 3 2 3" xfId="4459"/>
    <cellStyle name="20% - Accent5 7 2 2 3 3" xfId="4460"/>
    <cellStyle name="20% - Accent5 7 2 2 3 3 2" xfId="4461"/>
    <cellStyle name="20% - Accent5 7 2 2 3 4" xfId="4462"/>
    <cellStyle name="20% - Accent5 7 2 2 3 5" xfId="4463"/>
    <cellStyle name="20% - Accent5 7 2 2 3 6" xfId="4464"/>
    <cellStyle name="20% - Accent5 7 2 2 3 7" xfId="4465"/>
    <cellStyle name="20% - Accent5 7 2 2 3 8" xfId="4466"/>
    <cellStyle name="20% - Accent5 7 2 2 4" xfId="4467"/>
    <cellStyle name="20% - Accent5 7 2 2 4 2" xfId="4468"/>
    <cellStyle name="20% - Accent5 7 2 2 4 2 2" xfId="4469"/>
    <cellStyle name="20% - Accent5 7 2 2 4 3" xfId="4470"/>
    <cellStyle name="20% - Accent5 7 2 2 4 4" xfId="4471"/>
    <cellStyle name="20% - Accent5 7 2 2 5" xfId="4472"/>
    <cellStyle name="20% - Accent5 7 2 2 5 2" xfId="4473"/>
    <cellStyle name="20% - Accent5 7 2 2 6" xfId="4474"/>
    <cellStyle name="20% - Accent5 7 2 2 6 2" xfId="4475"/>
    <cellStyle name="20% - Accent5 7 2 2 7" xfId="4476"/>
    <cellStyle name="20% - Accent5 7 2 2 7 2" xfId="4477"/>
    <cellStyle name="20% - Accent5 7 2 2 8" xfId="4478"/>
    <cellStyle name="20% - Accent5 7 2 2 9" xfId="4479"/>
    <cellStyle name="20% - Accent5 7 2 3" xfId="4480"/>
    <cellStyle name="20% - Accent5 7 2 3 10" xfId="4481"/>
    <cellStyle name="20% - Accent5 7 2 3 11" xfId="4482"/>
    <cellStyle name="20% - Accent5 7 2 3 2" xfId="4483"/>
    <cellStyle name="20% - Accent5 7 2 3 2 2" xfId="4484"/>
    <cellStyle name="20% - Accent5 7 2 3 2 2 2" xfId="4485"/>
    <cellStyle name="20% - Accent5 7 2 3 2 2 3" xfId="4486"/>
    <cellStyle name="20% - Accent5 7 2 3 2 3" xfId="4487"/>
    <cellStyle name="20% - Accent5 7 2 3 2 3 2" xfId="4488"/>
    <cellStyle name="20% - Accent5 7 2 3 2 4" xfId="4489"/>
    <cellStyle name="20% - Accent5 7 2 3 2 5" xfId="4490"/>
    <cellStyle name="20% - Accent5 7 2 3 2 6" xfId="4491"/>
    <cellStyle name="20% - Accent5 7 2 3 2 7" xfId="4492"/>
    <cellStyle name="20% - Accent5 7 2 3 2 8" xfId="4493"/>
    <cellStyle name="20% - Accent5 7 2 3 3" xfId="4494"/>
    <cellStyle name="20% - Accent5 7 2 3 3 2" xfId="4495"/>
    <cellStyle name="20% - Accent5 7 2 3 3 2 2" xfId="4496"/>
    <cellStyle name="20% - Accent5 7 2 3 3 3" xfId="4497"/>
    <cellStyle name="20% - Accent5 7 2 3 3 4" xfId="4498"/>
    <cellStyle name="20% - Accent5 7 2 3 4" xfId="4499"/>
    <cellStyle name="20% - Accent5 7 2 3 4 2" xfId="4500"/>
    <cellStyle name="20% - Accent5 7 2 3 5" xfId="4501"/>
    <cellStyle name="20% - Accent5 7 2 3 5 2" xfId="4502"/>
    <cellStyle name="20% - Accent5 7 2 3 6" xfId="4503"/>
    <cellStyle name="20% - Accent5 7 2 3 6 2" xfId="4504"/>
    <cellStyle name="20% - Accent5 7 2 3 7" xfId="4505"/>
    <cellStyle name="20% - Accent5 7 2 3 8" xfId="4506"/>
    <cellStyle name="20% - Accent5 7 2 3 9" xfId="4507"/>
    <cellStyle name="20% - Accent5 7 2 4" xfId="4508"/>
    <cellStyle name="20% - Accent5 7 2 4 2" xfId="4509"/>
    <cellStyle name="20% - Accent5 7 2 4 2 2" xfId="4510"/>
    <cellStyle name="20% - Accent5 7 2 4 2 3" xfId="4511"/>
    <cellStyle name="20% - Accent5 7 2 4 3" xfId="4512"/>
    <cellStyle name="20% - Accent5 7 2 4 3 2" xfId="4513"/>
    <cellStyle name="20% - Accent5 7 2 4 4" xfId="4514"/>
    <cellStyle name="20% - Accent5 7 2 4 5" xfId="4515"/>
    <cellStyle name="20% - Accent5 7 2 4 6" xfId="4516"/>
    <cellStyle name="20% - Accent5 7 2 4 7" xfId="4517"/>
    <cellStyle name="20% - Accent5 7 2 4 8" xfId="4518"/>
    <cellStyle name="20% - Accent5 7 2 5" xfId="4519"/>
    <cellStyle name="20% - Accent5 7 2 5 2" xfId="4520"/>
    <cellStyle name="20% - Accent5 7 2 5 2 2" xfId="4521"/>
    <cellStyle name="20% - Accent5 7 2 5 3" xfId="4522"/>
    <cellStyle name="20% - Accent5 7 2 5 4" xfId="4523"/>
    <cellStyle name="20% - Accent5 7 2 6" xfId="4524"/>
    <cellStyle name="20% - Accent5 7 2 6 2" xfId="4525"/>
    <cellStyle name="20% - Accent5 7 2 7" xfId="4526"/>
    <cellStyle name="20% - Accent5 7 2 7 2" xfId="4527"/>
    <cellStyle name="20% - Accent5 7 2 8" xfId="4528"/>
    <cellStyle name="20% - Accent5 7 2 8 2" xfId="4529"/>
    <cellStyle name="20% - Accent5 7 2 9" xfId="4530"/>
    <cellStyle name="20% - Accent5 7 3" xfId="4531"/>
    <cellStyle name="20% - Accent5 7 3 10" xfId="4532"/>
    <cellStyle name="20% - Accent5 7 3 11" xfId="4533"/>
    <cellStyle name="20% - Accent5 7 3 12" xfId="4534"/>
    <cellStyle name="20% - Accent5 7 3 2" xfId="4535"/>
    <cellStyle name="20% - Accent5 7 3 2 10" xfId="4536"/>
    <cellStyle name="20% - Accent5 7 3 2 11" xfId="4537"/>
    <cellStyle name="20% - Accent5 7 3 2 2" xfId="4538"/>
    <cellStyle name="20% - Accent5 7 3 2 2 2" xfId="4539"/>
    <cellStyle name="20% - Accent5 7 3 2 2 2 2" xfId="4540"/>
    <cellStyle name="20% - Accent5 7 3 2 2 2 3" xfId="4541"/>
    <cellStyle name="20% - Accent5 7 3 2 2 3" xfId="4542"/>
    <cellStyle name="20% - Accent5 7 3 2 2 3 2" xfId="4543"/>
    <cellStyle name="20% - Accent5 7 3 2 2 4" xfId="4544"/>
    <cellStyle name="20% - Accent5 7 3 2 2 5" xfId="4545"/>
    <cellStyle name="20% - Accent5 7 3 2 2 6" xfId="4546"/>
    <cellStyle name="20% - Accent5 7 3 2 2 7" xfId="4547"/>
    <cellStyle name="20% - Accent5 7 3 2 2 8" xfId="4548"/>
    <cellStyle name="20% - Accent5 7 3 2 3" xfId="4549"/>
    <cellStyle name="20% - Accent5 7 3 2 3 2" xfId="4550"/>
    <cellStyle name="20% - Accent5 7 3 2 3 2 2" xfId="4551"/>
    <cellStyle name="20% - Accent5 7 3 2 3 3" xfId="4552"/>
    <cellStyle name="20% - Accent5 7 3 2 3 4" xfId="4553"/>
    <cellStyle name="20% - Accent5 7 3 2 4" xfId="4554"/>
    <cellStyle name="20% - Accent5 7 3 2 4 2" xfId="4555"/>
    <cellStyle name="20% - Accent5 7 3 2 5" xfId="4556"/>
    <cellStyle name="20% - Accent5 7 3 2 5 2" xfId="4557"/>
    <cellStyle name="20% - Accent5 7 3 2 6" xfId="4558"/>
    <cellStyle name="20% - Accent5 7 3 2 6 2" xfId="4559"/>
    <cellStyle name="20% - Accent5 7 3 2 7" xfId="4560"/>
    <cellStyle name="20% - Accent5 7 3 2 8" xfId="4561"/>
    <cellStyle name="20% - Accent5 7 3 2 9" xfId="4562"/>
    <cellStyle name="20% - Accent5 7 3 3" xfId="4563"/>
    <cellStyle name="20% - Accent5 7 3 3 2" xfId="4564"/>
    <cellStyle name="20% - Accent5 7 3 3 2 2" xfId="4565"/>
    <cellStyle name="20% - Accent5 7 3 3 2 3" xfId="4566"/>
    <cellStyle name="20% - Accent5 7 3 3 3" xfId="4567"/>
    <cellStyle name="20% - Accent5 7 3 3 3 2" xfId="4568"/>
    <cellStyle name="20% - Accent5 7 3 3 4" xfId="4569"/>
    <cellStyle name="20% - Accent5 7 3 3 5" xfId="4570"/>
    <cellStyle name="20% - Accent5 7 3 3 6" xfId="4571"/>
    <cellStyle name="20% - Accent5 7 3 3 7" xfId="4572"/>
    <cellStyle name="20% - Accent5 7 3 3 8" xfId="4573"/>
    <cellStyle name="20% - Accent5 7 3 4" xfId="4574"/>
    <cellStyle name="20% - Accent5 7 3 4 2" xfId="4575"/>
    <cellStyle name="20% - Accent5 7 3 4 2 2" xfId="4576"/>
    <cellStyle name="20% - Accent5 7 3 4 3" xfId="4577"/>
    <cellStyle name="20% - Accent5 7 3 4 4" xfId="4578"/>
    <cellStyle name="20% - Accent5 7 3 5" xfId="4579"/>
    <cellStyle name="20% - Accent5 7 3 5 2" xfId="4580"/>
    <cellStyle name="20% - Accent5 7 3 6" xfId="4581"/>
    <cellStyle name="20% - Accent5 7 3 6 2" xfId="4582"/>
    <cellStyle name="20% - Accent5 7 3 7" xfId="4583"/>
    <cellStyle name="20% - Accent5 7 3 7 2" xfId="4584"/>
    <cellStyle name="20% - Accent5 7 3 8" xfId="4585"/>
    <cellStyle name="20% - Accent5 7 3 9" xfId="4586"/>
    <cellStyle name="20% - Accent5 7 4" xfId="4587"/>
    <cellStyle name="20% - Accent5 7 4 10" xfId="4588"/>
    <cellStyle name="20% - Accent5 7 4 11" xfId="4589"/>
    <cellStyle name="20% - Accent5 7 4 2" xfId="4590"/>
    <cellStyle name="20% - Accent5 7 4 2 2" xfId="4591"/>
    <cellStyle name="20% - Accent5 7 4 2 2 2" xfId="4592"/>
    <cellStyle name="20% - Accent5 7 4 2 2 3" xfId="4593"/>
    <cellStyle name="20% - Accent5 7 4 2 3" xfId="4594"/>
    <cellStyle name="20% - Accent5 7 4 2 3 2" xfId="4595"/>
    <cellStyle name="20% - Accent5 7 4 2 4" xfId="4596"/>
    <cellStyle name="20% - Accent5 7 4 2 5" xfId="4597"/>
    <cellStyle name="20% - Accent5 7 4 2 6" xfId="4598"/>
    <cellStyle name="20% - Accent5 7 4 2 7" xfId="4599"/>
    <cellStyle name="20% - Accent5 7 4 2 8" xfId="4600"/>
    <cellStyle name="20% - Accent5 7 4 3" xfId="4601"/>
    <cellStyle name="20% - Accent5 7 4 3 2" xfId="4602"/>
    <cellStyle name="20% - Accent5 7 4 3 2 2" xfId="4603"/>
    <cellStyle name="20% - Accent5 7 4 3 3" xfId="4604"/>
    <cellStyle name="20% - Accent5 7 4 3 4" xfId="4605"/>
    <cellStyle name="20% - Accent5 7 4 4" xfId="4606"/>
    <cellStyle name="20% - Accent5 7 4 4 2" xfId="4607"/>
    <cellStyle name="20% - Accent5 7 4 5" xfId="4608"/>
    <cellStyle name="20% - Accent5 7 4 5 2" xfId="4609"/>
    <cellStyle name="20% - Accent5 7 4 6" xfId="4610"/>
    <cellStyle name="20% - Accent5 7 4 6 2" xfId="4611"/>
    <cellStyle name="20% - Accent5 7 4 7" xfId="4612"/>
    <cellStyle name="20% - Accent5 7 4 8" xfId="4613"/>
    <cellStyle name="20% - Accent5 7 4 9" xfId="4614"/>
    <cellStyle name="20% - Accent5 7 5" xfId="4615"/>
    <cellStyle name="20% - Accent5 7 5 2" xfId="4616"/>
    <cellStyle name="20% - Accent5 7 5 2 2" xfId="4617"/>
    <cellStyle name="20% - Accent5 7 5 2 3" xfId="4618"/>
    <cellStyle name="20% - Accent5 7 5 3" xfId="4619"/>
    <cellStyle name="20% - Accent5 7 5 3 2" xfId="4620"/>
    <cellStyle name="20% - Accent5 7 5 4" xfId="4621"/>
    <cellStyle name="20% - Accent5 7 5 5" xfId="4622"/>
    <cellStyle name="20% - Accent5 7 5 6" xfId="4623"/>
    <cellStyle name="20% - Accent5 7 5 7" xfId="4624"/>
    <cellStyle name="20% - Accent5 7 5 8" xfId="4625"/>
    <cellStyle name="20% - Accent5 7 6" xfId="4626"/>
    <cellStyle name="20% - Accent5 7 6 2" xfId="4627"/>
    <cellStyle name="20% - Accent5 7 6 2 2" xfId="4628"/>
    <cellStyle name="20% - Accent5 7 6 3" xfId="4629"/>
    <cellStyle name="20% - Accent5 7 6 4" xfId="4630"/>
    <cellStyle name="20% - Accent5 7 7" xfId="4631"/>
    <cellStyle name="20% - Accent5 7 7 2" xfId="4632"/>
    <cellStyle name="20% - Accent5 7 8" xfId="4633"/>
    <cellStyle name="20% - Accent5 7 8 2" xfId="4634"/>
    <cellStyle name="20% - Accent5 7 9" xfId="4635"/>
    <cellStyle name="20% - Accent5 7 9 2" xfId="4636"/>
    <cellStyle name="20% - Accent5 8" xfId="4637"/>
    <cellStyle name="20% - Accent5 9" xfId="4638"/>
    <cellStyle name="20% - Accent5 9 2" xfId="4639"/>
    <cellStyle name="20% - Accent5 9 3" xfId="4640"/>
    <cellStyle name="20% - Accent6 10" xfId="4641"/>
    <cellStyle name="20% - Accent6 11" xfId="4642"/>
    <cellStyle name="20% - Accent6 2" xfId="3004"/>
    <cellStyle name="20% - Accent6 2 2" xfId="4643"/>
    <cellStyle name="20% - Accent6 2 2 2" xfId="4644"/>
    <cellStyle name="20% - Accent6 2 3" xfId="4645"/>
    <cellStyle name="20% - Accent6 2 4" xfId="4646"/>
    <cellStyle name="20% - Accent6 2 5" xfId="4647"/>
    <cellStyle name="20% - Accent6 2 6" xfId="4648"/>
    <cellStyle name="20% - Accent6 3" xfId="3005"/>
    <cellStyle name="20% - Accent6 3 2" xfId="4649"/>
    <cellStyle name="20% - Accent6 3 2 2" xfId="4650"/>
    <cellStyle name="20% - Accent6 3 3" xfId="4651"/>
    <cellStyle name="20% - Accent6 3 3 2" xfId="4652"/>
    <cellStyle name="20% - Accent6 3 4" xfId="4653"/>
    <cellStyle name="20% - Accent6 4" xfId="3190"/>
    <cellStyle name="20% - Accent6 4 2" xfId="4654"/>
    <cellStyle name="20% - Accent6 4 3" xfId="4655"/>
    <cellStyle name="20% - Accent6 4 4" xfId="4656"/>
    <cellStyle name="20% - Accent6 5" xfId="4657"/>
    <cellStyle name="20% - Accent6 5 2" xfId="4658"/>
    <cellStyle name="20% - Accent6 6" xfId="4659"/>
    <cellStyle name="20% - Accent6 6 2" xfId="4660"/>
    <cellStyle name="20% - Accent6 7" xfId="4661"/>
    <cellStyle name="20% - Accent6 7 10" xfId="4662"/>
    <cellStyle name="20% - Accent6 7 11" xfId="4663"/>
    <cellStyle name="20% - Accent6 7 12" xfId="4664"/>
    <cellStyle name="20% - Accent6 7 13" xfId="4665"/>
    <cellStyle name="20% - Accent6 7 14" xfId="4666"/>
    <cellStyle name="20% - Accent6 7 2" xfId="4667"/>
    <cellStyle name="20% - Accent6 7 2 10" xfId="4668"/>
    <cellStyle name="20% - Accent6 7 2 11" xfId="4669"/>
    <cellStyle name="20% - Accent6 7 2 12" xfId="4670"/>
    <cellStyle name="20% - Accent6 7 2 13" xfId="4671"/>
    <cellStyle name="20% - Accent6 7 2 2" xfId="4672"/>
    <cellStyle name="20% - Accent6 7 2 2 10" xfId="4673"/>
    <cellStyle name="20% - Accent6 7 2 2 11" xfId="4674"/>
    <cellStyle name="20% - Accent6 7 2 2 12" xfId="4675"/>
    <cellStyle name="20% - Accent6 7 2 2 2" xfId="4676"/>
    <cellStyle name="20% - Accent6 7 2 2 2 10" xfId="4677"/>
    <cellStyle name="20% - Accent6 7 2 2 2 11" xfId="4678"/>
    <cellStyle name="20% - Accent6 7 2 2 2 2" xfId="4679"/>
    <cellStyle name="20% - Accent6 7 2 2 2 2 2" xfId="4680"/>
    <cellStyle name="20% - Accent6 7 2 2 2 2 2 2" xfId="4681"/>
    <cellStyle name="20% - Accent6 7 2 2 2 2 2 3" xfId="4682"/>
    <cellStyle name="20% - Accent6 7 2 2 2 2 3" xfId="4683"/>
    <cellStyle name="20% - Accent6 7 2 2 2 2 3 2" xfId="4684"/>
    <cellStyle name="20% - Accent6 7 2 2 2 2 4" xfId="4685"/>
    <cellStyle name="20% - Accent6 7 2 2 2 2 5" xfId="4686"/>
    <cellStyle name="20% - Accent6 7 2 2 2 2 6" xfId="4687"/>
    <cellStyle name="20% - Accent6 7 2 2 2 2 7" xfId="4688"/>
    <cellStyle name="20% - Accent6 7 2 2 2 2 8" xfId="4689"/>
    <cellStyle name="20% - Accent6 7 2 2 2 3" xfId="4690"/>
    <cellStyle name="20% - Accent6 7 2 2 2 3 2" xfId="4691"/>
    <cellStyle name="20% - Accent6 7 2 2 2 3 2 2" xfId="4692"/>
    <cellStyle name="20% - Accent6 7 2 2 2 3 3" xfId="4693"/>
    <cellStyle name="20% - Accent6 7 2 2 2 3 4" xfId="4694"/>
    <cellStyle name="20% - Accent6 7 2 2 2 4" xfId="4695"/>
    <cellStyle name="20% - Accent6 7 2 2 2 4 2" xfId="4696"/>
    <cellStyle name="20% - Accent6 7 2 2 2 5" xfId="4697"/>
    <cellStyle name="20% - Accent6 7 2 2 2 5 2" xfId="4698"/>
    <cellStyle name="20% - Accent6 7 2 2 2 6" xfId="4699"/>
    <cellStyle name="20% - Accent6 7 2 2 2 6 2" xfId="4700"/>
    <cellStyle name="20% - Accent6 7 2 2 2 7" xfId="4701"/>
    <cellStyle name="20% - Accent6 7 2 2 2 8" xfId="4702"/>
    <cellStyle name="20% - Accent6 7 2 2 2 9" xfId="4703"/>
    <cellStyle name="20% - Accent6 7 2 2 3" xfId="4704"/>
    <cellStyle name="20% - Accent6 7 2 2 3 2" xfId="4705"/>
    <cellStyle name="20% - Accent6 7 2 2 3 2 2" xfId="4706"/>
    <cellStyle name="20% - Accent6 7 2 2 3 2 3" xfId="4707"/>
    <cellStyle name="20% - Accent6 7 2 2 3 3" xfId="4708"/>
    <cellStyle name="20% - Accent6 7 2 2 3 3 2" xfId="4709"/>
    <cellStyle name="20% - Accent6 7 2 2 3 4" xfId="4710"/>
    <cellStyle name="20% - Accent6 7 2 2 3 5" xfId="4711"/>
    <cellStyle name="20% - Accent6 7 2 2 3 6" xfId="4712"/>
    <cellStyle name="20% - Accent6 7 2 2 3 7" xfId="4713"/>
    <cellStyle name="20% - Accent6 7 2 2 3 8" xfId="4714"/>
    <cellStyle name="20% - Accent6 7 2 2 4" xfId="4715"/>
    <cellStyle name="20% - Accent6 7 2 2 4 2" xfId="4716"/>
    <cellStyle name="20% - Accent6 7 2 2 4 2 2" xfId="4717"/>
    <cellStyle name="20% - Accent6 7 2 2 4 3" xfId="4718"/>
    <cellStyle name="20% - Accent6 7 2 2 4 4" xfId="4719"/>
    <cellStyle name="20% - Accent6 7 2 2 5" xfId="4720"/>
    <cellStyle name="20% - Accent6 7 2 2 5 2" xfId="4721"/>
    <cellStyle name="20% - Accent6 7 2 2 6" xfId="4722"/>
    <cellStyle name="20% - Accent6 7 2 2 6 2" xfId="4723"/>
    <cellStyle name="20% - Accent6 7 2 2 7" xfId="4724"/>
    <cellStyle name="20% - Accent6 7 2 2 7 2" xfId="4725"/>
    <cellStyle name="20% - Accent6 7 2 2 8" xfId="4726"/>
    <cellStyle name="20% - Accent6 7 2 2 9" xfId="4727"/>
    <cellStyle name="20% - Accent6 7 2 3" xfId="4728"/>
    <cellStyle name="20% - Accent6 7 2 3 10" xfId="4729"/>
    <cellStyle name="20% - Accent6 7 2 3 11" xfId="4730"/>
    <cellStyle name="20% - Accent6 7 2 3 2" xfId="4731"/>
    <cellStyle name="20% - Accent6 7 2 3 2 2" xfId="4732"/>
    <cellStyle name="20% - Accent6 7 2 3 2 2 2" xfId="4733"/>
    <cellStyle name="20% - Accent6 7 2 3 2 2 3" xfId="4734"/>
    <cellStyle name="20% - Accent6 7 2 3 2 3" xfId="4735"/>
    <cellStyle name="20% - Accent6 7 2 3 2 3 2" xfId="4736"/>
    <cellStyle name="20% - Accent6 7 2 3 2 4" xfId="4737"/>
    <cellStyle name="20% - Accent6 7 2 3 2 5" xfId="4738"/>
    <cellStyle name="20% - Accent6 7 2 3 2 6" xfId="4739"/>
    <cellStyle name="20% - Accent6 7 2 3 2 7" xfId="4740"/>
    <cellStyle name="20% - Accent6 7 2 3 2 8" xfId="4741"/>
    <cellStyle name="20% - Accent6 7 2 3 3" xfId="4742"/>
    <cellStyle name="20% - Accent6 7 2 3 3 2" xfId="4743"/>
    <cellStyle name="20% - Accent6 7 2 3 3 2 2" xfId="4744"/>
    <cellStyle name="20% - Accent6 7 2 3 3 3" xfId="4745"/>
    <cellStyle name="20% - Accent6 7 2 3 3 4" xfId="4746"/>
    <cellStyle name="20% - Accent6 7 2 3 4" xfId="4747"/>
    <cellStyle name="20% - Accent6 7 2 3 4 2" xfId="4748"/>
    <cellStyle name="20% - Accent6 7 2 3 5" xfId="4749"/>
    <cellStyle name="20% - Accent6 7 2 3 5 2" xfId="4750"/>
    <cellStyle name="20% - Accent6 7 2 3 6" xfId="4751"/>
    <cellStyle name="20% - Accent6 7 2 3 6 2" xfId="4752"/>
    <cellStyle name="20% - Accent6 7 2 3 7" xfId="4753"/>
    <cellStyle name="20% - Accent6 7 2 3 8" xfId="4754"/>
    <cellStyle name="20% - Accent6 7 2 3 9" xfId="4755"/>
    <cellStyle name="20% - Accent6 7 2 4" xfId="4756"/>
    <cellStyle name="20% - Accent6 7 2 4 2" xfId="4757"/>
    <cellStyle name="20% - Accent6 7 2 4 2 2" xfId="4758"/>
    <cellStyle name="20% - Accent6 7 2 4 2 3" xfId="4759"/>
    <cellStyle name="20% - Accent6 7 2 4 3" xfId="4760"/>
    <cellStyle name="20% - Accent6 7 2 4 3 2" xfId="4761"/>
    <cellStyle name="20% - Accent6 7 2 4 4" xfId="4762"/>
    <cellStyle name="20% - Accent6 7 2 4 5" xfId="4763"/>
    <cellStyle name="20% - Accent6 7 2 4 6" xfId="4764"/>
    <cellStyle name="20% - Accent6 7 2 4 7" xfId="4765"/>
    <cellStyle name="20% - Accent6 7 2 4 8" xfId="4766"/>
    <cellStyle name="20% - Accent6 7 2 5" xfId="4767"/>
    <cellStyle name="20% - Accent6 7 2 5 2" xfId="4768"/>
    <cellStyle name="20% - Accent6 7 2 5 2 2" xfId="4769"/>
    <cellStyle name="20% - Accent6 7 2 5 3" xfId="4770"/>
    <cellStyle name="20% - Accent6 7 2 5 4" xfId="4771"/>
    <cellStyle name="20% - Accent6 7 2 6" xfId="4772"/>
    <cellStyle name="20% - Accent6 7 2 6 2" xfId="4773"/>
    <cellStyle name="20% - Accent6 7 2 7" xfId="4774"/>
    <cellStyle name="20% - Accent6 7 2 7 2" xfId="4775"/>
    <cellStyle name="20% - Accent6 7 2 8" xfId="4776"/>
    <cellStyle name="20% - Accent6 7 2 8 2" xfId="4777"/>
    <cellStyle name="20% - Accent6 7 2 9" xfId="4778"/>
    <cellStyle name="20% - Accent6 7 3" xfId="4779"/>
    <cellStyle name="20% - Accent6 7 3 10" xfId="4780"/>
    <cellStyle name="20% - Accent6 7 3 11" xfId="4781"/>
    <cellStyle name="20% - Accent6 7 3 12" xfId="4782"/>
    <cellStyle name="20% - Accent6 7 3 2" xfId="4783"/>
    <cellStyle name="20% - Accent6 7 3 2 10" xfId="4784"/>
    <cellStyle name="20% - Accent6 7 3 2 11" xfId="4785"/>
    <cellStyle name="20% - Accent6 7 3 2 2" xfId="4786"/>
    <cellStyle name="20% - Accent6 7 3 2 2 2" xfId="4787"/>
    <cellStyle name="20% - Accent6 7 3 2 2 2 2" xfId="4788"/>
    <cellStyle name="20% - Accent6 7 3 2 2 2 3" xfId="4789"/>
    <cellStyle name="20% - Accent6 7 3 2 2 3" xfId="4790"/>
    <cellStyle name="20% - Accent6 7 3 2 2 3 2" xfId="4791"/>
    <cellStyle name="20% - Accent6 7 3 2 2 4" xfId="4792"/>
    <cellStyle name="20% - Accent6 7 3 2 2 5" xfId="4793"/>
    <cellStyle name="20% - Accent6 7 3 2 2 6" xfId="4794"/>
    <cellStyle name="20% - Accent6 7 3 2 2 7" xfId="4795"/>
    <cellStyle name="20% - Accent6 7 3 2 2 8" xfId="4796"/>
    <cellStyle name="20% - Accent6 7 3 2 3" xfId="4797"/>
    <cellStyle name="20% - Accent6 7 3 2 3 2" xfId="4798"/>
    <cellStyle name="20% - Accent6 7 3 2 3 2 2" xfId="4799"/>
    <cellStyle name="20% - Accent6 7 3 2 3 3" xfId="4800"/>
    <cellStyle name="20% - Accent6 7 3 2 3 4" xfId="4801"/>
    <cellStyle name="20% - Accent6 7 3 2 4" xfId="4802"/>
    <cellStyle name="20% - Accent6 7 3 2 4 2" xfId="4803"/>
    <cellStyle name="20% - Accent6 7 3 2 5" xfId="4804"/>
    <cellStyle name="20% - Accent6 7 3 2 5 2" xfId="4805"/>
    <cellStyle name="20% - Accent6 7 3 2 6" xfId="4806"/>
    <cellStyle name="20% - Accent6 7 3 2 6 2" xfId="4807"/>
    <cellStyle name="20% - Accent6 7 3 2 7" xfId="4808"/>
    <cellStyle name="20% - Accent6 7 3 2 8" xfId="4809"/>
    <cellStyle name="20% - Accent6 7 3 2 9" xfId="4810"/>
    <cellStyle name="20% - Accent6 7 3 3" xfId="4811"/>
    <cellStyle name="20% - Accent6 7 3 3 2" xfId="4812"/>
    <cellStyle name="20% - Accent6 7 3 3 2 2" xfId="4813"/>
    <cellStyle name="20% - Accent6 7 3 3 2 3" xfId="4814"/>
    <cellStyle name="20% - Accent6 7 3 3 3" xfId="4815"/>
    <cellStyle name="20% - Accent6 7 3 3 3 2" xfId="4816"/>
    <cellStyle name="20% - Accent6 7 3 3 4" xfId="4817"/>
    <cellStyle name="20% - Accent6 7 3 3 5" xfId="4818"/>
    <cellStyle name="20% - Accent6 7 3 3 6" xfId="4819"/>
    <cellStyle name="20% - Accent6 7 3 3 7" xfId="4820"/>
    <cellStyle name="20% - Accent6 7 3 3 8" xfId="4821"/>
    <cellStyle name="20% - Accent6 7 3 4" xfId="4822"/>
    <cellStyle name="20% - Accent6 7 3 4 2" xfId="4823"/>
    <cellStyle name="20% - Accent6 7 3 4 2 2" xfId="4824"/>
    <cellStyle name="20% - Accent6 7 3 4 3" xfId="4825"/>
    <cellStyle name="20% - Accent6 7 3 4 4" xfId="4826"/>
    <cellStyle name="20% - Accent6 7 3 5" xfId="4827"/>
    <cellStyle name="20% - Accent6 7 3 5 2" xfId="4828"/>
    <cellStyle name="20% - Accent6 7 3 6" xfId="4829"/>
    <cellStyle name="20% - Accent6 7 3 6 2" xfId="4830"/>
    <cellStyle name="20% - Accent6 7 3 7" xfId="4831"/>
    <cellStyle name="20% - Accent6 7 3 7 2" xfId="4832"/>
    <cellStyle name="20% - Accent6 7 3 8" xfId="4833"/>
    <cellStyle name="20% - Accent6 7 3 9" xfId="4834"/>
    <cellStyle name="20% - Accent6 7 4" xfId="4835"/>
    <cellStyle name="20% - Accent6 7 4 10" xfId="4836"/>
    <cellStyle name="20% - Accent6 7 4 11" xfId="4837"/>
    <cellStyle name="20% - Accent6 7 4 2" xfId="4838"/>
    <cellStyle name="20% - Accent6 7 4 2 2" xfId="4839"/>
    <cellStyle name="20% - Accent6 7 4 2 2 2" xfId="4840"/>
    <cellStyle name="20% - Accent6 7 4 2 2 3" xfId="4841"/>
    <cellStyle name="20% - Accent6 7 4 2 3" xfId="4842"/>
    <cellStyle name="20% - Accent6 7 4 2 3 2" xfId="4843"/>
    <cellStyle name="20% - Accent6 7 4 2 4" xfId="4844"/>
    <cellStyle name="20% - Accent6 7 4 2 5" xfId="4845"/>
    <cellStyle name="20% - Accent6 7 4 2 6" xfId="4846"/>
    <cellStyle name="20% - Accent6 7 4 2 7" xfId="4847"/>
    <cellStyle name="20% - Accent6 7 4 2 8" xfId="4848"/>
    <cellStyle name="20% - Accent6 7 4 3" xfId="4849"/>
    <cellStyle name="20% - Accent6 7 4 3 2" xfId="4850"/>
    <cellStyle name="20% - Accent6 7 4 3 2 2" xfId="4851"/>
    <cellStyle name="20% - Accent6 7 4 3 3" xfId="4852"/>
    <cellStyle name="20% - Accent6 7 4 3 4" xfId="4853"/>
    <cellStyle name="20% - Accent6 7 4 4" xfId="4854"/>
    <cellStyle name="20% - Accent6 7 4 4 2" xfId="4855"/>
    <cellStyle name="20% - Accent6 7 4 5" xfId="4856"/>
    <cellStyle name="20% - Accent6 7 4 5 2" xfId="4857"/>
    <cellStyle name="20% - Accent6 7 4 6" xfId="4858"/>
    <cellStyle name="20% - Accent6 7 4 6 2" xfId="4859"/>
    <cellStyle name="20% - Accent6 7 4 7" xfId="4860"/>
    <cellStyle name="20% - Accent6 7 4 8" xfId="4861"/>
    <cellStyle name="20% - Accent6 7 4 9" xfId="4862"/>
    <cellStyle name="20% - Accent6 7 5" xfId="4863"/>
    <cellStyle name="20% - Accent6 7 5 2" xfId="4864"/>
    <cellStyle name="20% - Accent6 7 5 2 2" xfId="4865"/>
    <cellStyle name="20% - Accent6 7 5 2 3" xfId="4866"/>
    <cellStyle name="20% - Accent6 7 5 3" xfId="4867"/>
    <cellStyle name="20% - Accent6 7 5 3 2" xfId="4868"/>
    <cellStyle name="20% - Accent6 7 5 4" xfId="4869"/>
    <cellStyle name="20% - Accent6 7 5 5" xfId="4870"/>
    <cellStyle name="20% - Accent6 7 5 6" xfId="4871"/>
    <cellStyle name="20% - Accent6 7 5 7" xfId="4872"/>
    <cellStyle name="20% - Accent6 7 5 8" xfId="4873"/>
    <cellStyle name="20% - Accent6 7 6" xfId="4874"/>
    <cellStyle name="20% - Accent6 7 6 2" xfId="4875"/>
    <cellStyle name="20% - Accent6 7 6 2 2" xfId="4876"/>
    <cellStyle name="20% - Accent6 7 6 3" xfId="4877"/>
    <cellStyle name="20% - Accent6 7 6 4" xfId="4878"/>
    <cellStyle name="20% - Accent6 7 7" xfId="4879"/>
    <cellStyle name="20% - Accent6 7 7 2" xfId="4880"/>
    <cellStyle name="20% - Accent6 7 8" xfId="4881"/>
    <cellStyle name="20% - Accent6 7 8 2" xfId="4882"/>
    <cellStyle name="20% - Accent6 7 9" xfId="4883"/>
    <cellStyle name="20% - Accent6 7 9 2" xfId="4884"/>
    <cellStyle name="20% - Accent6 8" xfId="4885"/>
    <cellStyle name="20% - Accent6 9" xfId="4886"/>
    <cellStyle name="20% - Accent6 9 2" xfId="4887"/>
    <cellStyle name="20% - Accent6 9 3" xfId="4888"/>
    <cellStyle name="40% - Accent1 10" xfId="4889"/>
    <cellStyle name="40% - Accent1 11" xfId="4890"/>
    <cellStyle name="40% - Accent1 2" xfId="3006"/>
    <cellStyle name="40% - Accent1 2 2" xfId="4891"/>
    <cellStyle name="40% - Accent1 2 2 2" xfId="4892"/>
    <cellStyle name="40% - Accent1 2 3" xfId="4893"/>
    <cellStyle name="40% - Accent1 2 4" xfId="4894"/>
    <cellStyle name="40% - Accent1 2 5" xfId="4895"/>
    <cellStyle name="40% - Accent1 2 6" xfId="4896"/>
    <cellStyle name="40% - Accent1 2 7" xfId="4897"/>
    <cellStyle name="40% - Accent1 3" xfId="3007"/>
    <cellStyle name="40% - Accent1 3 2" xfId="4898"/>
    <cellStyle name="40% - Accent1 3 2 2" xfId="4899"/>
    <cellStyle name="40% - Accent1 3 3" xfId="4900"/>
    <cellStyle name="40% - Accent1 3 3 2" xfId="4901"/>
    <cellStyle name="40% - Accent1 3 4" xfId="4902"/>
    <cellStyle name="40% - Accent1 4" xfId="3191"/>
    <cellStyle name="40% - Accent1 4 2" xfId="4903"/>
    <cellStyle name="40% - Accent1 4 3" xfId="4904"/>
    <cellStyle name="40% - Accent1 4 4" xfId="4905"/>
    <cellStyle name="40% - Accent1 5" xfId="4906"/>
    <cellStyle name="40% - Accent1 5 2" xfId="4907"/>
    <cellStyle name="40% - Accent1 6" xfId="4908"/>
    <cellStyle name="40% - Accent1 6 2" xfId="4909"/>
    <cellStyle name="40% - Accent1 7" xfId="4910"/>
    <cellStyle name="40% - Accent1 7 10" xfId="4911"/>
    <cellStyle name="40% - Accent1 7 11" xfId="4912"/>
    <cellStyle name="40% - Accent1 7 12" xfId="4913"/>
    <cellStyle name="40% - Accent1 7 13" xfId="4914"/>
    <cellStyle name="40% - Accent1 7 14" xfId="4915"/>
    <cellStyle name="40% - Accent1 7 2" xfId="4916"/>
    <cellStyle name="40% - Accent1 7 2 10" xfId="4917"/>
    <cellStyle name="40% - Accent1 7 2 11" xfId="4918"/>
    <cellStyle name="40% - Accent1 7 2 12" xfId="4919"/>
    <cellStyle name="40% - Accent1 7 2 13" xfId="4920"/>
    <cellStyle name="40% - Accent1 7 2 2" xfId="4921"/>
    <cellStyle name="40% - Accent1 7 2 2 10" xfId="4922"/>
    <cellStyle name="40% - Accent1 7 2 2 11" xfId="4923"/>
    <cellStyle name="40% - Accent1 7 2 2 12" xfId="4924"/>
    <cellStyle name="40% - Accent1 7 2 2 2" xfId="4925"/>
    <cellStyle name="40% - Accent1 7 2 2 2 10" xfId="4926"/>
    <cellStyle name="40% - Accent1 7 2 2 2 11" xfId="4927"/>
    <cellStyle name="40% - Accent1 7 2 2 2 2" xfId="4928"/>
    <cellStyle name="40% - Accent1 7 2 2 2 2 2" xfId="4929"/>
    <cellStyle name="40% - Accent1 7 2 2 2 2 2 2" xfId="4930"/>
    <cellStyle name="40% - Accent1 7 2 2 2 2 2 3" xfId="4931"/>
    <cellStyle name="40% - Accent1 7 2 2 2 2 3" xfId="4932"/>
    <cellStyle name="40% - Accent1 7 2 2 2 2 3 2" xfId="4933"/>
    <cellStyle name="40% - Accent1 7 2 2 2 2 4" xfId="4934"/>
    <cellStyle name="40% - Accent1 7 2 2 2 2 5" xfId="4935"/>
    <cellStyle name="40% - Accent1 7 2 2 2 2 6" xfId="4936"/>
    <cellStyle name="40% - Accent1 7 2 2 2 2 7" xfId="4937"/>
    <cellStyle name="40% - Accent1 7 2 2 2 2 8" xfId="4938"/>
    <cellStyle name="40% - Accent1 7 2 2 2 3" xfId="4939"/>
    <cellStyle name="40% - Accent1 7 2 2 2 3 2" xfId="4940"/>
    <cellStyle name="40% - Accent1 7 2 2 2 3 2 2" xfId="4941"/>
    <cellStyle name="40% - Accent1 7 2 2 2 3 3" xfId="4942"/>
    <cellStyle name="40% - Accent1 7 2 2 2 3 4" xfId="4943"/>
    <cellStyle name="40% - Accent1 7 2 2 2 4" xfId="4944"/>
    <cellStyle name="40% - Accent1 7 2 2 2 4 2" xfId="4945"/>
    <cellStyle name="40% - Accent1 7 2 2 2 5" xfId="4946"/>
    <cellStyle name="40% - Accent1 7 2 2 2 5 2" xfId="4947"/>
    <cellStyle name="40% - Accent1 7 2 2 2 6" xfId="4948"/>
    <cellStyle name="40% - Accent1 7 2 2 2 6 2" xfId="4949"/>
    <cellStyle name="40% - Accent1 7 2 2 2 7" xfId="4950"/>
    <cellStyle name="40% - Accent1 7 2 2 2 8" xfId="4951"/>
    <cellStyle name="40% - Accent1 7 2 2 2 9" xfId="4952"/>
    <cellStyle name="40% - Accent1 7 2 2 3" xfId="4953"/>
    <cellStyle name="40% - Accent1 7 2 2 3 2" xfId="4954"/>
    <cellStyle name="40% - Accent1 7 2 2 3 2 2" xfId="4955"/>
    <cellStyle name="40% - Accent1 7 2 2 3 2 3" xfId="4956"/>
    <cellStyle name="40% - Accent1 7 2 2 3 3" xfId="4957"/>
    <cellStyle name="40% - Accent1 7 2 2 3 3 2" xfId="4958"/>
    <cellStyle name="40% - Accent1 7 2 2 3 4" xfId="4959"/>
    <cellStyle name="40% - Accent1 7 2 2 3 5" xfId="4960"/>
    <cellStyle name="40% - Accent1 7 2 2 3 6" xfId="4961"/>
    <cellStyle name="40% - Accent1 7 2 2 3 7" xfId="4962"/>
    <cellStyle name="40% - Accent1 7 2 2 3 8" xfId="4963"/>
    <cellStyle name="40% - Accent1 7 2 2 4" xfId="4964"/>
    <cellStyle name="40% - Accent1 7 2 2 4 2" xfId="4965"/>
    <cellStyle name="40% - Accent1 7 2 2 4 2 2" xfId="4966"/>
    <cellStyle name="40% - Accent1 7 2 2 4 3" xfId="4967"/>
    <cellStyle name="40% - Accent1 7 2 2 4 4" xfId="4968"/>
    <cellStyle name="40% - Accent1 7 2 2 5" xfId="4969"/>
    <cellStyle name="40% - Accent1 7 2 2 5 2" xfId="4970"/>
    <cellStyle name="40% - Accent1 7 2 2 6" xfId="4971"/>
    <cellStyle name="40% - Accent1 7 2 2 6 2" xfId="4972"/>
    <cellStyle name="40% - Accent1 7 2 2 7" xfId="4973"/>
    <cellStyle name="40% - Accent1 7 2 2 7 2" xfId="4974"/>
    <cellStyle name="40% - Accent1 7 2 2 8" xfId="4975"/>
    <cellStyle name="40% - Accent1 7 2 2 9" xfId="4976"/>
    <cellStyle name="40% - Accent1 7 2 3" xfId="4977"/>
    <cellStyle name="40% - Accent1 7 2 3 10" xfId="4978"/>
    <cellStyle name="40% - Accent1 7 2 3 11" xfId="4979"/>
    <cellStyle name="40% - Accent1 7 2 3 2" xfId="4980"/>
    <cellStyle name="40% - Accent1 7 2 3 2 2" xfId="4981"/>
    <cellStyle name="40% - Accent1 7 2 3 2 2 2" xfId="4982"/>
    <cellStyle name="40% - Accent1 7 2 3 2 2 3" xfId="4983"/>
    <cellStyle name="40% - Accent1 7 2 3 2 3" xfId="4984"/>
    <cellStyle name="40% - Accent1 7 2 3 2 3 2" xfId="4985"/>
    <cellStyle name="40% - Accent1 7 2 3 2 4" xfId="4986"/>
    <cellStyle name="40% - Accent1 7 2 3 2 5" xfId="4987"/>
    <cellStyle name="40% - Accent1 7 2 3 2 6" xfId="4988"/>
    <cellStyle name="40% - Accent1 7 2 3 2 7" xfId="4989"/>
    <cellStyle name="40% - Accent1 7 2 3 2 8" xfId="4990"/>
    <cellStyle name="40% - Accent1 7 2 3 3" xfId="4991"/>
    <cellStyle name="40% - Accent1 7 2 3 3 2" xfId="4992"/>
    <cellStyle name="40% - Accent1 7 2 3 3 2 2" xfId="4993"/>
    <cellStyle name="40% - Accent1 7 2 3 3 3" xfId="4994"/>
    <cellStyle name="40% - Accent1 7 2 3 3 4" xfId="4995"/>
    <cellStyle name="40% - Accent1 7 2 3 4" xfId="4996"/>
    <cellStyle name="40% - Accent1 7 2 3 4 2" xfId="4997"/>
    <cellStyle name="40% - Accent1 7 2 3 5" xfId="4998"/>
    <cellStyle name="40% - Accent1 7 2 3 5 2" xfId="4999"/>
    <cellStyle name="40% - Accent1 7 2 3 6" xfId="5000"/>
    <cellStyle name="40% - Accent1 7 2 3 6 2" xfId="5001"/>
    <cellStyle name="40% - Accent1 7 2 3 7" xfId="5002"/>
    <cellStyle name="40% - Accent1 7 2 3 8" xfId="5003"/>
    <cellStyle name="40% - Accent1 7 2 3 9" xfId="5004"/>
    <cellStyle name="40% - Accent1 7 2 4" xfId="5005"/>
    <cellStyle name="40% - Accent1 7 2 4 2" xfId="5006"/>
    <cellStyle name="40% - Accent1 7 2 4 2 2" xfId="5007"/>
    <cellStyle name="40% - Accent1 7 2 4 2 3" xfId="5008"/>
    <cellStyle name="40% - Accent1 7 2 4 3" xfId="5009"/>
    <cellStyle name="40% - Accent1 7 2 4 3 2" xfId="5010"/>
    <cellStyle name="40% - Accent1 7 2 4 4" xfId="5011"/>
    <cellStyle name="40% - Accent1 7 2 4 5" xfId="5012"/>
    <cellStyle name="40% - Accent1 7 2 4 6" xfId="5013"/>
    <cellStyle name="40% - Accent1 7 2 4 7" xfId="5014"/>
    <cellStyle name="40% - Accent1 7 2 4 8" xfId="5015"/>
    <cellStyle name="40% - Accent1 7 2 5" xfId="5016"/>
    <cellStyle name="40% - Accent1 7 2 5 2" xfId="5017"/>
    <cellStyle name="40% - Accent1 7 2 5 2 2" xfId="5018"/>
    <cellStyle name="40% - Accent1 7 2 5 3" xfId="5019"/>
    <cellStyle name="40% - Accent1 7 2 5 4" xfId="5020"/>
    <cellStyle name="40% - Accent1 7 2 6" xfId="5021"/>
    <cellStyle name="40% - Accent1 7 2 6 2" xfId="5022"/>
    <cellStyle name="40% - Accent1 7 2 7" xfId="5023"/>
    <cellStyle name="40% - Accent1 7 2 7 2" xfId="5024"/>
    <cellStyle name="40% - Accent1 7 2 8" xfId="5025"/>
    <cellStyle name="40% - Accent1 7 2 8 2" xfId="5026"/>
    <cellStyle name="40% - Accent1 7 2 9" xfId="5027"/>
    <cellStyle name="40% - Accent1 7 3" xfId="5028"/>
    <cellStyle name="40% - Accent1 7 3 10" xfId="5029"/>
    <cellStyle name="40% - Accent1 7 3 11" xfId="5030"/>
    <cellStyle name="40% - Accent1 7 3 12" xfId="5031"/>
    <cellStyle name="40% - Accent1 7 3 2" xfId="5032"/>
    <cellStyle name="40% - Accent1 7 3 2 10" xfId="5033"/>
    <cellStyle name="40% - Accent1 7 3 2 11" xfId="5034"/>
    <cellStyle name="40% - Accent1 7 3 2 2" xfId="5035"/>
    <cellStyle name="40% - Accent1 7 3 2 2 2" xfId="5036"/>
    <cellStyle name="40% - Accent1 7 3 2 2 2 2" xfId="5037"/>
    <cellStyle name="40% - Accent1 7 3 2 2 2 3" xfId="5038"/>
    <cellStyle name="40% - Accent1 7 3 2 2 3" xfId="5039"/>
    <cellStyle name="40% - Accent1 7 3 2 2 3 2" xfId="5040"/>
    <cellStyle name="40% - Accent1 7 3 2 2 4" xfId="5041"/>
    <cellStyle name="40% - Accent1 7 3 2 2 5" xfId="5042"/>
    <cellStyle name="40% - Accent1 7 3 2 2 6" xfId="5043"/>
    <cellStyle name="40% - Accent1 7 3 2 2 7" xfId="5044"/>
    <cellStyle name="40% - Accent1 7 3 2 2 8" xfId="5045"/>
    <cellStyle name="40% - Accent1 7 3 2 3" xfId="5046"/>
    <cellStyle name="40% - Accent1 7 3 2 3 2" xfId="5047"/>
    <cellStyle name="40% - Accent1 7 3 2 3 2 2" xfId="5048"/>
    <cellStyle name="40% - Accent1 7 3 2 3 3" xfId="5049"/>
    <cellStyle name="40% - Accent1 7 3 2 3 4" xfId="5050"/>
    <cellStyle name="40% - Accent1 7 3 2 4" xfId="5051"/>
    <cellStyle name="40% - Accent1 7 3 2 4 2" xfId="5052"/>
    <cellStyle name="40% - Accent1 7 3 2 5" xfId="5053"/>
    <cellStyle name="40% - Accent1 7 3 2 5 2" xfId="5054"/>
    <cellStyle name="40% - Accent1 7 3 2 6" xfId="5055"/>
    <cellStyle name="40% - Accent1 7 3 2 6 2" xfId="5056"/>
    <cellStyle name="40% - Accent1 7 3 2 7" xfId="5057"/>
    <cellStyle name="40% - Accent1 7 3 2 8" xfId="5058"/>
    <cellStyle name="40% - Accent1 7 3 2 9" xfId="5059"/>
    <cellStyle name="40% - Accent1 7 3 3" xfId="5060"/>
    <cellStyle name="40% - Accent1 7 3 3 2" xfId="5061"/>
    <cellStyle name="40% - Accent1 7 3 3 2 2" xfId="5062"/>
    <cellStyle name="40% - Accent1 7 3 3 2 3" xfId="5063"/>
    <cellStyle name="40% - Accent1 7 3 3 3" xfId="5064"/>
    <cellStyle name="40% - Accent1 7 3 3 3 2" xfId="5065"/>
    <cellStyle name="40% - Accent1 7 3 3 4" xfId="5066"/>
    <cellStyle name="40% - Accent1 7 3 3 5" xfId="5067"/>
    <cellStyle name="40% - Accent1 7 3 3 6" xfId="5068"/>
    <cellStyle name="40% - Accent1 7 3 3 7" xfId="5069"/>
    <cellStyle name="40% - Accent1 7 3 3 8" xfId="5070"/>
    <cellStyle name="40% - Accent1 7 3 4" xfId="5071"/>
    <cellStyle name="40% - Accent1 7 3 4 2" xfId="5072"/>
    <cellStyle name="40% - Accent1 7 3 4 2 2" xfId="5073"/>
    <cellStyle name="40% - Accent1 7 3 4 3" xfId="5074"/>
    <cellStyle name="40% - Accent1 7 3 4 4" xfId="5075"/>
    <cellStyle name="40% - Accent1 7 3 5" xfId="5076"/>
    <cellStyle name="40% - Accent1 7 3 5 2" xfId="5077"/>
    <cellStyle name="40% - Accent1 7 3 6" xfId="5078"/>
    <cellStyle name="40% - Accent1 7 3 6 2" xfId="5079"/>
    <cellStyle name="40% - Accent1 7 3 7" xfId="5080"/>
    <cellStyle name="40% - Accent1 7 3 7 2" xfId="5081"/>
    <cellStyle name="40% - Accent1 7 3 8" xfId="5082"/>
    <cellStyle name="40% - Accent1 7 3 9" xfId="5083"/>
    <cellStyle name="40% - Accent1 7 4" xfId="5084"/>
    <cellStyle name="40% - Accent1 7 4 10" xfId="5085"/>
    <cellStyle name="40% - Accent1 7 4 11" xfId="5086"/>
    <cellStyle name="40% - Accent1 7 4 2" xfId="5087"/>
    <cellStyle name="40% - Accent1 7 4 2 2" xfId="5088"/>
    <cellStyle name="40% - Accent1 7 4 2 2 2" xfId="5089"/>
    <cellStyle name="40% - Accent1 7 4 2 2 3" xfId="5090"/>
    <cellStyle name="40% - Accent1 7 4 2 3" xfId="5091"/>
    <cellStyle name="40% - Accent1 7 4 2 3 2" xfId="5092"/>
    <cellStyle name="40% - Accent1 7 4 2 4" xfId="5093"/>
    <cellStyle name="40% - Accent1 7 4 2 5" xfId="5094"/>
    <cellStyle name="40% - Accent1 7 4 2 6" xfId="5095"/>
    <cellStyle name="40% - Accent1 7 4 2 7" xfId="5096"/>
    <cellStyle name="40% - Accent1 7 4 2 8" xfId="5097"/>
    <cellStyle name="40% - Accent1 7 4 3" xfId="5098"/>
    <cellStyle name="40% - Accent1 7 4 3 2" xfId="5099"/>
    <cellStyle name="40% - Accent1 7 4 3 2 2" xfId="5100"/>
    <cellStyle name="40% - Accent1 7 4 3 3" xfId="5101"/>
    <cellStyle name="40% - Accent1 7 4 3 4" xfId="5102"/>
    <cellStyle name="40% - Accent1 7 4 4" xfId="5103"/>
    <cellStyle name="40% - Accent1 7 4 4 2" xfId="5104"/>
    <cellStyle name="40% - Accent1 7 4 5" xfId="5105"/>
    <cellStyle name="40% - Accent1 7 4 5 2" xfId="5106"/>
    <cellStyle name="40% - Accent1 7 4 6" xfId="5107"/>
    <cellStyle name="40% - Accent1 7 4 6 2" xfId="5108"/>
    <cellStyle name="40% - Accent1 7 4 7" xfId="5109"/>
    <cellStyle name="40% - Accent1 7 4 8" xfId="5110"/>
    <cellStyle name="40% - Accent1 7 4 9" xfId="5111"/>
    <cellStyle name="40% - Accent1 7 5" xfId="5112"/>
    <cellStyle name="40% - Accent1 7 5 2" xfId="5113"/>
    <cellStyle name="40% - Accent1 7 5 2 2" xfId="5114"/>
    <cellStyle name="40% - Accent1 7 5 2 3" xfId="5115"/>
    <cellStyle name="40% - Accent1 7 5 3" xfId="5116"/>
    <cellStyle name="40% - Accent1 7 5 3 2" xfId="5117"/>
    <cellStyle name="40% - Accent1 7 5 4" xfId="5118"/>
    <cellStyle name="40% - Accent1 7 5 5" xfId="5119"/>
    <cellStyle name="40% - Accent1 7 5 6" xfId="5120"/>
    <cellStyle name="40% - Accent1 7 5 7" xfId="5121"/>
    <cellStyle name="40% - Accent1 7 5 8" xfId="5122"/>
    <cellStyle name="40% - Accent1 7 6" xfId="5123"/>
    <cellStyle name="40% - Accent1 7 6 2" xfId="5124"/>
    <cellStyle name="40% - Accent1 7 6 2 2" xfId="5125"/>
    <cellStyle name="40% - Accent1 7 6 3" xfId="5126"/>
    <cellStyle name="40% - Accent1 7 6 4" xfId="5127"/>
    <cellStyle name="40% - Accent1 7 7" xfId="5128"/>
    <cellStyle name="40% - Accent1 7 7 2" xfId="5129"/>
    <cellStyle name="40% - Accent1 7 8" xfId="5130"/>
    <cellStyle name="40% - Accent1 7 8 2" xfId="5131"/>
    <cellStyle name="40% - Accent1 7 9" xfId="5132"/>
    <cellStyle name="40% - Accent1 7 9 2" xfId="5133"/>
    <cellStyle name="40% - Accent1 8" xfId="5134"/>
    <cellStyle name="40% - Accent1 9" xfId="5135"/>
    <cellStyle name="40% - Accent1 9 2" xfId="5136"/>
    <cellStyle name="40% - Accent1 9 3" xfId="5137"/>
    <cellStyle name="40% - Accent2 10" xfId="5138"/>
    <cellStyle name="40% - Accent2 11" xfId="5139"/>
    <cellStyle name="40% - Accent2 2" xfId="3008"/>
    <cellStyle name="40% - Accent2 2 2" xfId="5140"/>
    <cellStyle name="40% - Accent2 2 2 2" xfId="5141"/>
    <cellStyle name="40% - Accent2 2 3" xfId="5142"/>
    <cellStyle name="40% - Accent2 2 4" xfId="5143"/>
    <cellStyle name="40% - Accent2 2 5" xfId="5144"/>
    <cellStyle name="40% - Accent2 2 6" xfId="5145"/>
    <cellStyle name="40% - Accent2 3" xfId="3009"/>
    <cellStyle name="40% - Accent2 3 2" xfId="5146"/>
    <cellStyle name="40% - Accent2 3 2 2" xfId="5147"/>
    <cellStyle name="40% - Accent2 3 3" xfId="5148"/>
    <cellStyle name="40% - Accent2 3 4" xfId="5149"/>
    <cellStyle name="40% - Accent2 4" xfId="3192"/>
    <cellStyle name="40% - Accent2 4 2" xfId="5150"/>
    <cellStyle name="40% - Accent2 4 3" xfId="5151"/>
    <cellStyle name="40% - Accent2 4 4" xfId="5152"/>
    <cellStyle name="40% - Accent2 5" xfId="5153"/>
    <cellStyle name="40% - Accent2 5 2" xfId="5154"/>
    <cellStyle name="40% - Accent2 6" xfId="5155"/>
    <cellStyle name="40% - Accent2 6 2" xfId="5156"/>
    <cellStyle name="40% - Accent2 7" xfId="5157"/>
    <cellStyle name="40% - Accent2 7 10" xfId="5158"/>
    <cellStyle name="40% - Accent2 7 11" xfId="5159"/>
    <cellStyle name="40% - Accent2 7 12" xfId="5160"/>
    <cellStyle name="40% - Accent2 7 13" xfId="5161"/>
    <cellStyle name="40% - Accent2 7 14" xfId="5162"/>
    <cellStyle name="40% - Accent2 7 2" xfId="5163"/>
    <cellStyle name="40% - Accent2 7 2 10" xfId="5164"/>
    <cellStyle name="40% - Accent2 7 2 11" xfId="5165"/>
    <cellStyle name="40% - Accent2 7 2 12" xfId="5166"/>
    <cellStyle name="40% - Accent2 7 2 13" xfId="5167"/>
    <cellStyle name="40% - Accent2 7 2 2" xfId="5168"/>
    <cellStyle name="40% - Accent2 7 2 2 10" xfId="5169"/>
    <cellStyle name="40% - Accent2 7 2 2 11" xfId="5170"/>
    <cellStyle name="40% - Accent2 7 2 2 12" xfId="5171"/>
    <cellStyle name="40% - Accent2 7 2 2 2" xfId="5172"/>
    <cellStyle name="40% - Accent2 7 2 2 2 10" xfId="5173"/>
    <cellStyle name="40% - Accent2 7 2 2 2 11" xfId="5174"/>
    <cellStyle name="40% - Accent2 7 2 2 2 2" xfId="5175"/>
    <cellStyle name="40% - Accent2 7 2 2 2 2 2" xfId="5176"/>
    <cellStyle name="40% - Accent2 7 2 2 2 2 2 2" xfId="5177"/>
    <cellStyle name="40% - Accent2 7 2 2 2 2 2 3" xfId="5178"/>
    <cellStyle name="40% - Accent2 7 2 2 2 2 3" xfId="5179"/>
    <cellStyle name="40% - Accent2 7 2 2 2 2 3 2" xfId="5180"/>
    <cellStyle name="40% - Accent2 7 2 2 2 2 4" xfId="5181"/>
    <cellStyle name="40% - Accent2 7 2 2 2 2 5" xfId="5182"/>
    <cellStyle name="40% - Accent2 7 2 2 2 2 6" xfId="5183"/>
    <cellStyle name="40% - Accent2 7 2 2 2 2 7" xfId="5184"/>
    <cellStyle name="40% - Accent2 7 2 2 2 2 8" xfId="5185"/>
    <cellStyle name="40% - Accent2 7 2 2 2 3" xfId="5186"/>
    <cellStyle name="40% - Accent2 7 2 2 2 3 2" xfId="5187"/>
    <cellStyle name="40% - Accent2 7 2 2 2 3 2 2" xfId="5188"/>
    <cellStyle name="40% - Accent2 7 2 2 2 3 3" xfId="5189"/>
    <cellStyle name="40% - Accent2 7 2 2 2 3 4" xfId="5190"/>
    <cellStyle name="40% - Accent2 7 2 2 2 4" xfId="5191"/>
    <cellStyle name="40% - Accent2 7 2 2 2 4 2" xfId="5192"/>
    <cellStyle name="40% - Accent2 7 2 2 2 5" xfId="5193"/>
    <cellStyle name="40% - Accent2 7 2 2 2 5 2" xfId="5194"/>
    <cellStyle name="40% - Accent2 7 2 2 2 6" xfId="5195"/>
    <cellStyle name="40% - Accent2 7 2 2 2 6 2" xfId="5196"/>
    <cellStyle name="40% - Accent2 7 2 2 2 7" xfId="5197"/>
    <cellStyle name="40% - Accent2 7 2 2 2 8" xfId="5198"/>
    <cellStyle name="40% - Accent2 7 2 2 2 9" xfId="5199"/>
    <cellStyle name="40% - Accent2 7 2 2 3" xfId="5200"/>
    <cellStyle name="40% - Accent2 7 2 2 3 2" xfId="5201"/>
    <cellStyle name="40% - Accent2 7 2 2 3 2 2" xfId="5202"/>
    <cellStyle name="40% - Accent2 7 2 2 3 2 3" xfId="5203"/>
    <cellStyle name="40% - Accent2 7 2 2 3 3" xfId="5204"/>
    <cellStyle name="40% - Accent2 7 2 2 3 3 2" xfId="5205"/>
    <cellStyle name="40% - Accent2 7 2 2 3 4" xfId="5206"/>
    <cellStyle name="40% - Accent2 7 2 2 3 5" xfId="5207"/>
    <cellStyle name="40% - Accent2 7 2 2 3 6" xfId="5208"/>
    <cellStyle name="40% - Accent2 7 2 2 3 7" xfId="5209"/>
    <cellStyle name="40% - Accent2 7 2 2 3 8" xfId="5210"/>
    <cellStyle name="40% - Accent2 7 2 2 4" xfId="5211"/>
    <cellStyle name="40% - Accent2 7 2 2 4 2" xfId="5212"/>
    <cellStyle name="40% - Accent2 7 2 2 4 2 2" xfId="5213"/>
    <cellStyle name="40% - Accent2 7 2 2 4 3" xfId="5214"/>
    <cellStyle name="40% - Accent2 7 2 2 4 4" xfId="5215"/>
    <cellStyle name="40% - Accent2 7 2 2 5" xfId="5216"/>
    <cellStyle name="40% - Accent2 7 2 2 5 2" xfId="5217"/>
    <cellStyle name="40% - Accent2 7 2 2 6" xfId="5218"/>
    <cellStyle name="40% - Accent2 7 2 2 6 2" xfId="5219"/>
    <cellStyle name="40% - Accent2 7 2 2 7" xfId="5220"/>
    <cellStyle name="40% - Accent2 7 2 2 7 2" xfId="5221"/>
    <cellStyle name="40% - Accent2 7 2 2 8" xfId="5222"/>
    <cellStyle name="40% - Accent2 7 2 2 9" xfId="5223"/>
    <cellStyle name="40% - Accent2 7 2 3" xfId="5224"/>
    <cellStyle name="40% - Accent2 7 2 3 10" xfId="5225"/>
    <cellStyle name="40% - Accent2 7 2 3 11" xfId="5226"/>
    <cellStyle name="40% - Accent2 7 2 3 2" xfId="5227"/>
    <cellStyle name="40% - Accent2 7 2 3 2 2" xfId="5228"/>
    <cellStyle name="40% - Accent2 7 2 3 2 2 2" xfId="5229"/>
    <cellStyle name="40% - Accent2 7 2 3 2 2 3" xfId="5230"/>
    <cellStyle name="40% - Accent2 7 2 3 2 3" xfId="5231"/>
    <cellStyle name="40% - Accent2 7 2 3 2 3 2" xfId="5232"/>
    <cellStyle name="40% - Accent2 7 2 3 2 4" xfId="5233"/>
    <cellStyle name="40% - Accent2 7 2 3 2 5" xfId="5234"/>
    <cellStyle name="40% - Accent2 7 2 3 2 6" xfId="5235"/>
    <cellStyle name="40% - Accent2 7 2 3 2 7" xfId="5236"/>
    <cellStyle name="40% - Accent2 7 2 3 2 8" xfId="5237"/>
    <cellStyle name="40% - Accent2 7 2 3 3" xfId="5238"/>
    <cellStyle name="40% - Accent2 7 2 3 3 2" xfId="5239"/>
    <cellStyle name="40% - Accent2 7 2 3 3 2 2" xfId="5240"/>
    <cellStyle name="40% - Accent2 7 2 3 3 3" xfId="5241"/>
    <cellStyle name="40% - Accent2 7 2 3 3 4" xfId="5242"/>
    <cellStyle name="40% - Accent2 7 2 3 4" xfId="5243"/>
    <cellStyle name="40% - Accent2 7 2 3 4 2" xfId="5244"/>
    <cellStyle name="40% - Accent2 7 2 3 5" xfId="5245"/>
    <cellStyle name="40% - Accent2 7 2 3 5 2" xfId="5246"/>
    <cellStyle name="40% - Accent2 7 2 3 6" xfId="5247"/>
    <cellStyle name="40% - Accent2 7 2 3 6 2" xfId="5248"/>
    <cellStyle name="40% - Accent2 7 2 3 7" xfId="5249"/>
    <cellStyle name="40% - Accent2 7 2 3 8" xfId="5250"/>
    <cellStyle name="40% - Accent2 7 2 3 9" xfId="5251"/>
    <cellStyle name="40% - Accent2 7 2 4" xfId="5252"/>
    <cellStyle name="40% - Accent2 7 2 4 2" xfId="5253"/>
    <cellStyle name="40% - Accent2 7 2 4 2 2" xfId="5254"/>
    <cellStyle name="40% - Accent2 7 2 4 2 3" xfId="5255"/>
    <cellStyle name="40% - Accent2 7 2 4 3" xfId="5256"/>
    <cellStyle name="40% - Accent2 7 2 4 3 2" xfId="5257"/>
    <cellStyle name="40% - Accent2 7 2 4 4" xfId="5258"/>
    <cellStyle name="40% - Accent2 7 2 4 5" xfId="5259"/>
    <cellStyle name="40% - Accent2 7 2 4 6" xfId="5260"/>
    <cellStyle name="40% - Accent2 7 2 4 7" xfId="5261"/>
    <cellStyle name="40% - Accent2 7 2 4 8" xfId="5262"/>
    <cellStyle name="40% - Accent2 7 2 5" xfId="5263"/>
    <cellStyle name="40% - Accent2 7 2 5 2" xfId="5264"/>
    <cellStyle name="40% - Accent2 7 2 5 2 2" xfId="5265"/>
    <cellStyle name="40% - Accent2 7 2 5 3" xfId="5266"/>
    <cellStyle name="40% - Accent2 7 2 5 4" xfId="5267"/>
    <cellStyle name="40% - Accent2 7 2 6" xfId="5268"/>
    <cellStyle name="40% - Accent2 7 2 6 2" xfId="5269"/>
    <cellStyle name="40% - Accent2 7 2 7" xfId="5270"/>
    <cellStyle name="40% - Accent2 7 2 7 2" xfId="5271"/>
    <cellStyle name="40% - Accent2 7 2 8" xfId="5272"/>
    <cellStyle name="40% - Accent2 7 2 8 2" xfId="5273"/>
    <cellStyle name="40% - Accent2 7 2 9" xfId="5274"/>
    <cellStyle name="40% - Accent2 7 3" xfId="5275"/>
    <cellStyle name="40% - Accent2 7 3 10" xfId="5276"/>
    <cellStyle name="40% - Accent2 7 3 11" xfId="5277"/>
    <cellStyle name="40% - Accent2 7 3 12" xfId="5278"/>
    <cellStyle name="40% - Accent2 7 3 2" xfId="5279"/>
    <cellStyle name="40% - Accent2 7 3 2 10" xfId="5280"/>
    <cellStyle name="40% - Accent2 7 3 2 11" xfId="5281"/>
    <cellStyle name="40% - Accent2 7 3 2 2" xfId="5282"/>
    <cellStyle name="40% - Accent2 7 3 2 2 2" xfId="5283"/>
    <cellStyle name="40% - Accent2 7 3 2 2 2 2" xfId="5284"/>
    <cellStyle name="40% - Accent2 7 3 2 2 2 3" xfId="5285"/>
    <cellStyle name="40% - Accent2 7 3 2 2 3" xfId="5286"/>
    <cellStyle name="40% - Accent2 7 3 2 2 3 2" xfId="5287"/>
    <cellStyle name="40% - Accent2 7 3 2 2 4" xfId="5288"/>
    <cellStyle name="40% - Accent2 7 3 2 2 5" xfId="5289"/>
    <cellStyle name="40% - Accent2 7 3 2 2 6" xfId="5290"/>
    <cellStyle name="40% - Accent2 7 3 2 2 7" xfId="5291"/>
    <cellStyle name="40% - Accent2 7 3 2 2 8" xfId="5292"/>
    <cellStyle name="40% - Accent2 7 3 2 3" xfId="5293"/>
    <cellStyle name="40% - Accent2 7 3 2 3 2" xfId="5294"/>
    <cellStyle name="40% - Accent2 7 3 2 3 2 2" xfId="5295"/>
    <cellStyle name="40% - Accent2 7 3 2 3 3" xfId="5296"/>
    <cellStyle name="40% - Accent2 7 3 2 3 4" xfId="5297"/>
    <cellStyle name="40% - Accent2 7 3 2 4" xfId="5298"/>
    <cellStyle name="40% - Accent2 7 3 2 4 2" xfId="5299"/>
    <cellStyle name="40% - Accent2 7 3 2 5" xfId="5300"/>
    <cellStyle name="40% - Accent2 7 3 2 5 2" xfId="5301"/>
    <cellStyle name="40% - Accent2 7 3 2 6" xfId="5302"/>
    <cellStyle name="40% - Accent2 7 3 2 6 2" xfId="5303"/>
    <cellStyle name="40% - Accent2 7 3 2 7" xfId="5304"/>
    <cellStyle name="40% - Accent2 7 3 2 8" xfId="5305"/>
    <cellStyle name="40% - Accent2 7 3 2 9" xfId="5306"/>
    <cellStyle name="40% - Accent2 7 3 3" xfId="5307"/>
    <cellStyle name="40% - Accent2 7 3 3 2" xfId="5308"/>
    <cellStyle name="40% - Accent2 7 3 3 2 2" xfId="5309"/>
    <cellStyle name="40% - Accent2 7 3 3 2 3" xfId="5310"/>
    <cellStyle name="40% - Accent2 7 3 3 3" xfId="5311"/>
    <cellStyle name="40% - Accent2 7 3 3 3 2" xfId="5312"/>
    <cellStyle name="40% - Accent2 7 3 3 4" xfId="5313"/>
    <cellStyle name="40% - Accent2 7 3 3 5" xfId="5314"/>
    <cellStyle name="40% - Accent2 7 3 3 6" xfId="5315"/>
    <cellStyle name="40% - Accent2 7 3 3 7" xfId="5316"/>
    <cellStyle name="40% - Accent2 7 3 3 8" xfId="5317"/>
    <cellStyle name="40% - Accent2 7 3 4" xfId="5318"/>
    <cellStyle name="40% - Accent2 7 3 4 2" xfId="5319"/>
    <cellStyle name="40% - Accent2 7 3 4 2 2" xfId="5320"/>
    <cellStyle name="40% - Accent2 7 3 4 3" xfId="5321"/>
    <cellStyle name="40% - Accent2 7 3 4 4" xfId="5322"/>
    <cellStyle name="40% - Accent2 7 3 5" xfId="5323"/>
    <cellStyle name="40% - Accent2 7 3 5 2" xfId="5324"/>
    <cellStyle name="40% - Accent2 7 3 6" xfId="5325"/>
    <cellStyle name="40% - Accent2 7 3 6 2" xfId="5326"/>
    <cellStyle name="40% - Accent2 7 3 7" xfId="5327"/>
    <cellStyle name="40% - Accent2 7 3 7 2" xfId="5328"/>
    <cellStyle name="40% - Accent2 7 3 8" xfId="5329"/>
    <cellStyle name="40% - Accent2 7 3 9" xfId="5330"/>
    <cellStyle name="40% - Accent2 7 4" xfId="5331"/>
    <cellStyle name="40% - Accent2 7 4 10" xfId="5332"/>
    <cellStyle name="40% - Accent2 7 4 11" xfId="5333"/>
    <cellStyle name="40% - Accent2 7 4 2" xfId="5334"/>
    <cellStyle name="40% - Accent2 7 4 2 2" xfId="5335"/>
    <cellStyle name="40% - Accent2 7 4 2 2 2" xfId="5336"/>
    <cellStyle name="40% - Accent2 7 4 2 2 3" xfId="5337"/>
    <cellStyle name="40% - Accent2 7 4 2 3" xfId="5338"/>
    <cellStyle name="40% - Accent2 7 4 2 3 2" xfId="5339"/>
    <cellStyle name="40% - Accent2 7 4 2 4" xfId="5340"/>
    <cellStyle name="40% - Accent2 7 4 2 5" xfId="5341"/>
    <cellStyle name="40% - Accent2 7 4 2 6" xfId="5342"/>
    <cellStyle name="40% - Accent2 7 4 2 7" xfId="5343"/>
    <cellStyle name="40% - Accent2 7 4 2 8" xfId="5344"/>
    <cellStyle name="40% - Accent2 7 4 3" xfId="5345"/>
    <cellStyle name="40% - Accent2 7 4 3 2" xfId="5346"/>
    <cellStyle name="40% - Accent2 7 4 3 2 2" xfId="5347"/>
    <cellStyle name="40% - Accent2 7 4 3 3" xfId="5348"/>
    <cellStyle name="40% - Accent2 7 4 3 4" xfId="5349"/>
    <cellStyle name="40% - Accent2 7 4 4" xfId="5350"/>
    <cellStyle name="40% - Accent2 7 4 4 2" xfId="5351"/>
    <cellStyle name="40% - Accent2 7 4 5" xfId="5352"/>
    <cellStyle name="40% - Accent2 7 4 5 2" xfId="5353"/>
    <cellStyle name="40% - Accent2 7 4 6" xfId="5354"/>
    <cellStyle name="40% - Accent2 7 4 6 2" xfId="5355"/>
    <cellStyle name="40% - Accent2 7 4 7" xfId="5356"/>
    <cellStyle name="40% - Accent2 7 4 8" xfId="5357"/>
    <cellStyle name="40% - Accent2 7 4 9" xfId="5358"/>
    <cellStyle name="40% - Accent2 7 5" xfId="5359"/>
    <cellStyle name="40% - Accent2 7 5 2" xfId="5360"/>
    <cellStyle name="40% - Accent2 7 5 2 2" xfId="5361"/>
    <cellStyle name="40% - Accent2 7 5 2 3" xfId="5362"/>
    <cellStyle name="40% - Accent2 7 5 3" xfId="5363"/>
    <cellStyle name="40% - Accent2 7 5 3 2" xfId="5364"/>
    <cellStyle name="40% - Accent2 7 5 4" xfId="5365"/>
    <cellStyle name="40% - Accent2 7 5 5" xfId="5366"/>
    <cellStyle name="40% - Accent2 7 5 6" xfId="5367"/>
    <cellStyle name="40% - Accent2 7 5 7" xfId="5368"/>
    <cellStyle name="40% - Accent2 7 5 8" xfId="5369"/>
    <cellStyle name="40% - Accent2 7 6" xfId="5370"/>
    <cellStyle name="40% - Accent2 7 6 2" xfId="5371"/>
    <cellStyle name="40% - Accent2 7 6 2 2" xfId="5372"/>
    <cellStyle name="40% - Accent2 7 6 3" xfId="5373"/>
    <cellStyle name="40% - Accent2 7 6 4" xfId="5374"/>
    <cellStyle name="40% - Accent2 7 7" xfId="5375"/>
    <cellStyle name="40% - Accent2 7 7 2" xfId="5376"/>
    <cellStyle name="40% - Accent2 7 8" xfId="5377"/>
    <cellStyle name="40% - Accent2 7 8 2" xfId="5378"/>
    <cellStyle name="40% - Accent2 7 9" xfId="5379"/>
    <cellStyle name="40% - Accent2 7 9 2" xfId="5380"/>
    <cellStyle name="40% - Accent2 8" xfId="5381"/>
    <cellStyle name="40% - Accent2 9" xfId="5382"/>
    <cellStyle name="40% - Accent2 9 2" xfId="5383"/>
    <cellStyle name="40% - Accent2 9 3" xfId="5384"/>
    <cellStyle name="40% - Accent3 10" xfId="5385"/>
    <cellStyle name="40% - Accent3 11" xfId="5386"/>
    <cellStyle name="40% - Accent3 2" xfId="3010"/>
    <cellStyle name="40% - Accent3 2 2" xfId="5387"/>
    <cellStyle name="40% - Accent3 2 2 2" xfId="5388"/>
    <cellStyle name="40% - Accent3 2 3" xfId="5389"/>
    <cellStyle name="40% - Accent3 2 4" xfId="5390"/>
    <cellStyle name="40% - Accent3 2 5" xfId="5391"/>
    <cellStyle name="40% - Accent3 2 6" xfId="5392"/>
    <cellStyle name="40% - Accent3 2 7" xfId="5393"/>
    <cellStyle name="40% - Accent3 3" xfId="3011"/>
    <cellStyle name="40% - Accent3 3 2" xfId="5394"/>
    <cellStyle name="40% - Accent3 3 2 2" xfId="5395"/>
    <cellStyle name="40% - Accent3 3 3" xfId="5396"/>
    <cellStyle name="40% - Accent3 3 3 2" xfId="5397"/>
    <cellStyle name="40% - Accent3 3 4" xfId="5398"/>
    <cellStyle name="40% - Accent3 4" xfId="3193"/>
    <cellStyle name="40% - Accent3 4 2" xfId="5399"/>
    <cellStyle name="40% - Accent3 4 3" xfId="5400"/>
    <cellStyle name="40% - Accent3 4 4" xfId="5401"/>
    <cellStyle name="40% - Accent3 5" xfId="5402"/>
    <cellStyle name="40% - Accent3 5 2" xfId="5403"/>
    <cellStyle name="40% - Accent3 6" xfId="5404"/>
    <cellStyle name="40% - Accent3 6 2" xfId="5405"/>
    <cellStyle name="40% - Accent3 7" xfId="5406"/>
    <cellStyle name="40% - Accent3 7 10" xfId="5407"/>
    <cellStyle name="40% - Accent3 7 11" xfId="5408"/>
    <cellStyle name="40% - Accent3 7 12" xfId="5409"/>
    <cellStyle name="40% - Accent3 7 13" xfId="5410"/>
    <cellStyle name="40% - Accent3 7 14" xfId="5411"/>
    <cellStyle name="40% - Accent3 7 2" xfId="5412"/>
    <cellStyle name="40% - Accent3 7 2 10" xfId="5413"/>
    <cellStyle name="40% - Accent3 7 2 11" xfId="5414"/>
    <cellStyle name="40% - Accent3 7 2 12" xfId="5415"/>
    <cellStyle name="40% - Accent3 7 2 13" xfId="5416"/>
    <cellStyle name="40% - Accent3 7 2 2" xfId="5417"/>
    <cellStyle name="40% - Accent3 7 2 2 10" xfId="5418"/>
    <cellStyle name="40% - Accent3 7 2 2 11" xfId="5419"/>
    <cellStyle name="40% - Accent3 7 2 2 12" xfId="5420"/>
    <cellStyle name="40% - Accent3 7 2 2 2" xfId="5421"/>
    <cellStyle name="40% - Accent3 7 2 2 2 10" xfId="5422"/>
    <cellStyle name="40% - Accent3 7 2 2 2 11" xfId="5423"/>
    <cellStyle name="40% - Accent3 7 2 2 2 2" xfId="5424"/>
    <cellStyle name="40% - Accent3 7 2 2 2 2 2" xfId="5425"/>
    <cellStyle name="40% - Accent3 7 2 2 2 2 2 2" xfId="5426"/>
    <cellStyle name="40% - Accent3 7 2 2 2 2 2 3" xfId="5427"/>
    <cellStyle name="40% - Accent3 7 2 2 2 2 3" xfId="5428"/>
    <cellStyle name="40% - Accent3 7 2 2 2 2 3 2" xfId="5429"/>
    <cellStyle name="40% - Accent3 7 2 2 2 2 4" xfId="5430"/>
    <cellStyle name="40% - Accent3 7 2 2 2 2 5" xfId="5431"/>
    <cellStyle name="40% - Accent3 7 2 2 2 2 6" xfId="5432"/>
    <cellStyle name="40% - Accent3 7 2 2 2 2 7" xfId="5433"/>
    <cellStyle name="40% - Accent3 7 2 2 2 2 8" xfId="5434"/>
    <cellStyle name="40% - Accent3 7 2 2 2 3" xfId="5435"/>
    <cellStyle name="40% - Accent3 7 2 2 2 3 2" xfId="5436"/>
    <cellStyle name="40% - Accent3 7 2 2 2 3 2 2" xfId="5437"/>
    <cellStyle name="40% - Accent3 7 2 2 2 3 3" xfId="5438"/>
    <cellStyle name="40% - Accent3 7 2 2 2 3 4" xfId="5439"/>
    <cellStyle name="40% - Accent3 7 2 2 2 4" xfId="5440"/>
    <cellStyle name="40% - Accent3 7 2 2 2 4 2" xfId="5441"/>
    <cellStyle name="40% - Accent3 7 2 2 2 5" xfId="5442"/>
    <cellStyle name="40% - Accent3 7 2 2 2 5 2" xfId="5443"/>
    <cellStyle name="40% - Accent3 7 2 2 2 6" xfId="5444"/>
    <cellStyle name="40% - Accent3 7 2 2 2 6 2" xfId="5445"/>
    <cellStyle name="40% - Accent3 7 2 2 2 7" xfId="5446"/>
    <cellStyle name="40% - Accent3 7 2 2 2 8" xfId="5447"/>
    <cellStyle name="40% - Accent3 7 2 2 2 9" xfId="5448"/>
    <cellStyle name="40% - Accent3 7 2 2 3" xfId="5449"/>
    <cellStyle name="40% - Accent3 7 2 2 3 2" xfId="5450"/>
    <cellStyle name="40% - Accent3 7 2 2 3 2 2" xfId="5451"/>
    <cellStyle name="40% - Accent3 7 2 2 3 2 3" xfId="5452"/>
    <cellStyle name="40% - Accent3 7 2 2 3 3" xfId="5453"/>
    <cellStyle name="40% - Accent3 7 2 2 3 3 2" xfId="5454"/>
    <cellStyle name="40% - Accent3 7 2 2 3 4" xfId="5455"/>
    <cellStyle name="40% - Accent3 7 2 2 3 5" xfId="5456"/>
    <cellStyle name="40% - Accent3 7 2 2 3 6" xfId="5457"/>
    <cellStyle name="40% - Accent3 7 2 2 3 7" xfId="5458"/>
    <cellStyle name="40% - Accent3 7 2 2 3 8" xfId="5459"/>
    <cellStyle name="40% - Accent3 7 2 2 4" xfId="5460"/>
    <cellStyle name="40% - Accent3 7 2 2 4 2" xfId="5461"/>
    <cellStyle name="40% - Accent3 7 2 2 4 2 2" xfId="5462"/>
    <cellStyle name="40% - Accent3 7 2 2 4 3" xfId="5463"/>
    <cellStyle name="40% - Accent3 7 2 2 4 4" xfId="5464"/>
    <cellStyle name="40% - Accent3 7 2 2 5" xfId="5465"/>
    <cellStyle name="40% - Accent3 7 2 2 5 2" xfId="5466"/>
    <cellStyle name="40% - Accent3 7 2 2 6" xfId="5467"/>
    <cellStyle name="40% - Accent3 7 2 2 6 2" xfId="5468"/>
    <cellStyle name="40% - Accent3 7 2 2 7" xfId="5469"/>
    <cellStyle name="40% - Accent3 7 2 2 7 2" xfId="5470"/>
    <cellStyle name="40% - Accent3 7 2 2 8" xfId="5471"/>
    <cellStyle name="40% - Accent3 7 2 2 9" xfId="5472"/>
    <cellStyle name="40% - Accent3 7 2 3" xfId="5473"/>
    <cellStyle name="40% - Accent3 7 2 3 10" xfId="5474"/>
    <cellStyle name="40% - Accent3 7 2 3 11" xfId="5475"/>
    <cellStyle name="40% - Accent3 7 2 3 2" xfId="5476"/>
    <cellStyle name="40% - Accent3 7 2 3 2 2" xfId="5477"/>
    <cellStyle name="40% - Accent3 7 2 3 2 2 2" xfId="5478"/>
    <cellStyle name="40% - Accent3 7 2 3 2 2 3" xfId="5479"/>
    <cellStyle name="40% - Accent3 7 2 3 2 3" xfId="5480"/>
    <cellStyle name="40% - Accent3 7 2 3 2 3 2" xfId="5481"/>
    <cellStyle name="40% - Accent3 7 2 3 2 4" xfId="5482"/>
    <cellStyle name="40% - Accent3 7 2 3 2 5" xfId="5483"/>
    <cellStyle name="40% - Accent3 7 2 3 2 6" xfId="5484"/>
    <cellStyle name="40% - Accent3 7 2 3 2 7" xfId="5485"/>
    <cellStyle name="40% - Accent3 7 2 3 2 8" xfId="5486"/>
    <cellStyle name="40% - Accent3 7 2 3 3" xfId="5487"/>
    <cellStyle name="40% - Accent3 7 2 3 3 2" xfId="5488"/>
    <cellStyle name="40% - Accent3 7 2 3 3 2 2" xfId="5489"/>
    <cellStyle name="40% - Accent3 7 2 3 3 3" xfId="5490"/>
    <cellStyle name="40% - Accent3 7 2 3 3 4" xfId="5491"/>
    <cellStyle name="40% - Accent3 7 2 3 4" xfId="5492"/>
    <cellStyle name="40% - Accent3 7 2 3 4 2" xfId="5493"/>
    <cellStyle name="40% - Accent3 7 2 3 5" xfId="5494"/>
    <cellStyle name="40% - Accent3 7 2 3 5 2" xfId="5495"/>
    <cellStyle name="40% - Accent3 7 2 3 6" xfId="5496"/>
    <cellStyle name="40% - Accent3 7 2 3 6 2" xfId="5497"/>
    <cellStyle name="40% - Accent3 7 2 3 7" xfId="5498"/>
    <cellStyle name="40% - Accent3 7 2 3 8" xfId="5499"/>
    <cellStyle name="40% - Accent3 7 2 3 9" xfId="5500"/>
    <cellStyle name="40% - Accent3 7 2 4" xfId="5501"/>
    <cellStyle name="40% - Accent3 7 2 4 2" xfId="5502"/>
    <cellStyle name="40% - Accent3 7 2 4 2 2" xfId="5503"/>
    <cellStyle name="40% - Accent3 7 2 4 2 3" xfId="5504"/>
    <cellStyle name="40% - Accent3 7 2 4 3" xfId="5505"/>
    <cellStyle name="40% - Accent3 7 2 4 3 2" xfId="5506"/>
    <cellStyle name="40% - Accent3 7 2 4 4" xfId="5507"/>
    <cellStyle name="40% - Accent3 7 2 4 5" xfId="5508"/>
    <cellStyle name="40% - Accent3 7 2 4 6" xfId="5509"/>
    <cellStyle name="40% - Accent3 7 2 4 7" xfId="5510"/>
    <cellStyle name="40% - Accent3 7 2 4 8" xfId="5511"/>
    <cellStyle name="40% - Accent3 7 2 5" xfId="5512"/>
    <cellStyle name="40% - Accent3 7 2 5 2" xfId="5513"/>
    <cellStyle name="40% - Accent3 7 2 5 2 2" xfId="5514"/>
    <cellStyle name="40% - Accent3 7 2 5 3" xfId="5515"/>
    <cellStyle name="40% - Accent3 7 2 5 4" xfId="5516"/>
    <cellStyle name="40% - Accent3 7 2 6" xfId="5517"/>
    <cellStyle name="40% - Accent3 7 2 6 2" xfId="5518"/>
    <cellStyle name="40% - Accent3 7 2 7" xfId="5519"/>
    <cellStyle name="40% - Accent3 7 2 7 2" xfId="5520"/>
    <cellStyle name="40% - Accent3 7 2 8" xfId="5521"/>
    <cellStyle name="40% - Accent3 7 2 8 2" xfId="5522"/>
    <cellStyle name="40% - Accent3 7 2 9" xfId="5523"/>
    <cellStyle name="40% - Accent3 7 3" xfId="5524"/>
    <cellStyle name="40% - Accent3 7 3 10" xfId="5525"/>
    <cellStyle name="40% - Accent3 7 3 11" xfId="5526"/>
    <cellStyle name="40% - Accent3 7 3 12" xfId="5527"/>
    <cellStyle name="40% - Accent3 7 3 2" xfId="5528"/>
    <cellStyle name="40% - Accent3 7 3 2 10" xfId="5529"/>
    <cellStyle name="40% - Accent3 7 3 2 11" xfId="5530"/>
    <cellStyle name="40% - Accent3 7 3 2 2" xfId="5531"/>
    <cellStyle name="40% - Accent3 7 3 2 2 2" xfId="5532"/>
    <cellStyle name="40% - Accent3 7 3 2 2 2 2" xfId="5533"/>
    <cellStyle name="40% - Accent3 7 3 2 2 2 3" xfId="5534"/>
    <cellStyle name="40% - Accent3 7 3 2 2 3" xfId="5535"/>
    <cellStyle name="40% - Accent3 7 3 2 2 3 2" xfId="5536"/>
    <cellStyle name="40% - Accent3 7 3 2 2 4" xfId="5537"/>
    <cellStyle name="40% - Accent3 7 3 2 2 5" xfId="5538"/>
    <cellStyle name="40% - Accent3 7 3 2 2 6" xfId="5539"/>
    <cellStyle name="40% - Accent3 7 3 2 2 7" xfId="5540"/>
    <cellStyle name="40% - Accent3 7 3 2 2 8" xfId="5541"/>
    <cellStyle name="40% - Accent3 7 3 2 3" xfId="5542"/>
    <cellStyle name="40% - Accent3 7 3 2 3 2" xfId="5543"/>
    <cellStyle name="40% - Accent3 7 3 2 3 2 2" xfId="5544"/>
    <cellStyle name="40% - Accent3 7 3 2 3 3" xfId="5545"/>
    <cellStyle name="40% - Accent3 7 3 2 3 4" xfId="5546"/>
    <cellStyle name="40% - Accent3 7 3 2 4" xfId="5547"/>
    <cellStyle name="40% - Accent3 7 3 2 4 2" xfId="5548"/>
    <cellStyle name="40% - Accent3 7 3 2 5" xfId="5549"/>
    <cellStyle name="40% - Accent3 7 3 2 5 2" xfId="5550"/>
    <cellStyle name="40% - Accent3 7 3 2 6" xfId="5551"/>
    <cellStyle name="40% - Accent3 7 3 2 6 2" xfId="5552"/>
    <cellStyle name="40% - Accent3 7 3 2 7" xfId="5553"/>
    <cellStyle name="40% - Accent3 7 3 2 8" xfId="5554"/>
    <cellStyle name="40% - Accent3 7 3 2 9" xfId="5555"/>
    <cellStyle name="40% - Accent3 7 3 3" xfId="5556"/>
    <cellStyle name="40% - Accent3 7 3 3 2" xfId="5557"/>
    <cellStyle name="40% - Accent3 7 3 3 2 2" xfId="5558"/>
    <cellStyle name="40% - Accent3 7 3 3 2 3" xfId="5559"/>
    <cellStyle name="40% - Accent3 7 3 3 3" xfId="5560"/>
    <cellStyle name="40% - Accent3 7 3 3 3 2" xfId="5561"/>
    <cellStyle name="40% - Accent3 7 3 3 4" xfId="5562"/>
    <cellStyle name="40% - Accent3 7 3 3 5" xfId="5563"/>
    <cellStyle name="40% - Accent3 7 3 3 6" xfId="5564"/>
    <cellStyle name="40% - Accent3 7 3 3 7" xfId="5565"/>
    <cellStyle name="40% - Accent3 7 3 3 8" xfId="5566"/>
    <cellStyle name="40% - Accent3 7 3 4" xfId="5567"/>
    <cellStyle name="40% - Accent3 7 3 4 2" xfId="5568"/>
    <cellStyle name="40% - Accent3 7 3 4 2 2" xfId="5569"/>
    <cellStyle name="40% - Accent3 7 3 4 3" xfId="5570"/>
    <cellStyle name="40% - Accent3 7 3 4 4" xfId="5571"/>
    <cellStyle name="40% - Accent3 7 3 5" xfId="5572"/>
    <cellStyle name="40% - Accent3 7 3 5 2" xfId="5573"/>
    <cellStyle name="40% - Accent3 7 3 6" xfId="5574"/>
    <cellStyle name="40% - Accent3 7 3 6 2" xfId="5575"/>
    <cellStyle name="40% - Accent3 7 3 7" xfId="5576"/>
    <cellStyle name="40% - Accent3 7 3 7 2" xfId="5577"/>
    <cellStyle name="40% - Accent3 7 3 8" xfId="5578"/>
    <cellStyle name="40% - Accent3 7 3 9" xfId="5579"/>
    <cellStyle name="40% - Accent3 7 4" xfId="5580"/>
    <cellStyle name="40% - Accent3 7 4 10" xfId="5581"/>
    <cellStyle name="40% - Accent3 7 4 11" xfId="5582"/>
    <cellStyle name="40% - Accent3 7 4 2" xfId="5583"/>
    <cellStyle name="40% - Accent3 7 4 2 2" xfId="5584"/>
    <cellStyle name="40% - Accent3 7 4 2 2 2" xfId="5585"/>
    <cellStyle name="40% - Accent3 7 4 2 2 3" xfId="5586"/>
    <cellStyle name="40% - Accent3 7 4 2 3" xfId="5587"/>
    <cellStyle name="40% - Accent3 7 4 2 3 2" xfId="5588"/>
    <cellStyle name="40% - Accent3 7 4 2 4" xfId="5589"/>
    <cellStyle name="40% - Accent3 7 4 2 5" xfId="5590"/>
    <cellStyle name="40% - Accent3 7 4 2 6" xfId="5591"/>
    <cellStyle name="40% - Accent3 7 4 2 7" xfId="5592"/>
    <cellStyle name="40% - Accent3 7 4 2 8" xfId="5593"/>
    <cellStyle name="40% - Accent3 7 4 3" xfId="5594"/>
    <cellStyle name="40% - Accent3 7 4 3 2" xfId="5595"/>
    <cellStyle name="40% - Accent3 7 4 3 2 2" xfId="5596"/>
    <cellStyle name="40% - Accent3 7 4 3 3" xfId="5597"/>
    <cellStyle name="40% - Accent3 7 4 3 4" xfId="5598"/>
    <cellStyle name="40% - Accent3 7 4 4" xfId="5599"/>
    <cellStyle name="40% - Accent3 7 4 4 2" xfId="5600"/>
    <cellStyle name="40% - Accent3 7 4 5" xfId="5601"/>
    <cellStyle name="40% - Accent3 7 4 5 2" xfId="5602"/>
    <cellStyle name="40% - Accent3 7 4 6" xfId="5603"/>
    <cellStyle name="40% - Accent3 7 4 6 2" xfId="5604"/>
    <cellStyle name="40% - Accent3 7 4 7" xfId="5605"/>
    <cellStyle name="40% - Accent3 7 4 8" xfId="5606"/>
    <cellStyle name="40% - Accent3 7 4 9" xfId="5607"/>
    <cellStyle name="40% - Accent3 7 5" xfId="5608"/>
    <cellStyle name="40% - Accent3 7 5 2" xfId="5609"/>
    <cellStyle name="40% - Accent3 7 5 2 2" xfId="5610"/>
    <cellStyle name="40% - Accent3 7 5 2 3" xfId="5611"/>
    <cellStyle name="40% - Accent3 7 5 3" xfId="5612"/>
    <cellStyle name="40% - Accent3 7 5 3 2" xfId="5613"/>
    <cellStyle name="40% - Accent3 7 5 4" xfId="5614"/>
    <cellStyle name="40% - Accent3 7 5 5" xfId="5615"/>
    <cellStyle name="40% - Accent3 7 5 6" xfId="5616"/>
    <cellStyle name="40% - Accent3 7 5 7" xfId="5617"/>
    <cellStyle name="40% - Accent3 7 5 8" xfId="5618"/>
    <cellStyle name="40% - Accent3 7 6" xfId="5619"/>
    <cellStyle name="40% - Accent3 7 6 2" xfId="5620"/>
    <cellStyle name="40% - Accent3 7 6 2 2" xfId="5621"/>
    <cellStyle name="40% - Accent3 7 6 3" xfId="5622"/>
    <cellStyle name="40% - Accent3 7 6 4" xfId="5623"/>
    <cellStyle name="40% - Accent3 7 7" xfId="5624"/>
    <cellStyle name="40% - Accent3 7 7 2" xfId="5625"/>
    <cellStyle name="40% - Accent3 7 8" xfId="5626"/>
    <cellStyle name="40% - Accent3 7 8 2" xfId="5627"/>
    <cellStyle name="40% - Accent3 7 9" xfId="5628"/>
    <cellStyle name="40% - Accent3 7 9 2" xfId="5629"/>
    <cellStyle name="40% - Accent3 8" xfId="5630"/>
    <cellStyle name="40% - Accent3 9" xfId="5631"/>
    <cellStyle name="40% - Accent3 9 2" xfId="5632"/>
    <cellStyle name="40% - Accent3 9 3" xfId="5633"/>
    <cellStyle name="40% - Accent4 10" xfId="5634"/>
    <cellStyle name="40% - Accent4 11" xfId="5635"/>
    <cellStyle name="40% - Accent4 2" xfId="3012"/>
    <cellStyle name="40% - Accent4 2 2" xfId="5636"/>
    <cellStyle name="40% - Accent4 2 2 2" xfId="5637"/>
    <cellStyle name="40% - Accent4 2 3" xfId="5638"/>
    <cellStyle name="40% - Accent4 2 4" xfId="5639"/>
    <cellStyle name="40% - Accent4 2 5" xfId="5640"/>
    <cellStyle name="40% - Accent4 2 6" xfId="5641"/>
    <cellStyle name="40% - Accent4 2 7" xfId="5642"/>
    <cellStyle name="40% - Accent4 3" xfId="3013"/>
    <cellStyle name="40% - Accent4 3 2" xfId="5643"/>
    <cellStyle name="40% - Accent4 3 2 2" xfId="5644"/>
    <cellStyle name="40% - Accent4 3 3" xfId="5645"/>
    <cellStyle name="40% - Accent4 3 3 2" xfId="5646"/>
    <cellStyle name="40% - Accent4 3 4" xfId="5647"/>
    <cellStyle name="40% - Accent4 4" xfId="3194"/>
    <cellStyle name="40% - Accent4 4 2" xfId="5648"/>
    <cellStyle name="40% - Accent4 4 3" xfId="5649"/>
    <cellStyle name="40% - Accent4 4 4" xfId="5650"/>
    <cellStyle name="40% - Accent4 5" xfId="5651"/>
    <cellStyle name="40% - Accent4 5 2" xfId="5652"/>
    <cellStyle name="40% - Accent4 6" xfId="5653"/>
    <cellStyle name="40% - Accent4 6 2" xfId="5654"/>
    <cellStyle name="40% - Accent4 7" xfId="5655"/>
    <cellStyle name="40% - Accent4 7 10" xfId="5656"/>
    <cellStyle name="40% - Accent4 7 11" xfId="5657"/>
    <cellStyle name="40% - Accent4 7 12" xfId="5658"/>
    <cellStyle name="40% - Accent4 7 13" xfId="5659"/>
    <cellStyle name="40% - Accent4 7 14" xfId="5660"/>
    <cellStyle name="40% - Accent4 7 2" xfId="5661"/>
    <cellStyle name="40% - Accent4 7 2 10" xfId="5662"/>
    <cellStyle name="40% - Accent4 7 2 11" xfId="5663"/>
    <cellStyle name="40% - Accent4 7 2 12" xfId="5664"/>
    <cellStyle name="40% - Accent4 7 2 13" xfId="5665"/>
    <cellStyle name="40% - Accent4 7 2 2" xfId="5666"/>
    <cellStyle name="40% - Accent4 7 2 2 10" xfId="5667"/>
    <cellStyle name="40% - Accent4 7 2 2 11" xfId="5668"/>
    <cellStyle name="40% - Accent4 7 2 2 12" xfId="5669"/>
    <cellStyle name="40% - Accent4 7 2 2 2" xfId="5670"/>
    <cellStyle name="40% - Accent4 7 2 2 2 10" xfId="5671"/>
    <cellStyle name="40% - Accent4 7 2 2 2 11" xfId="5672"/>
    <cellStyle name="40% - Accent4 7 2 2 2 2" xfId="5673"/>
    <cellStyle name="40% - Accent4 7 2 2 2 2 2" xfId="5674"/>
    <cellStyle name="40% - Accent4 7 2 2 2 2 2 2" xfId="5675"/>
    <cellStyle name="40% - Accent4 7 2 2 2 2 2 3" xfId="5676"/>
    <cellStyle name="40% - Accent4 7 2 2 2 2 3" xfId="5677"/>
    <cellStyle name="40% - Accent4 7 2 2 2 2 3 2" xfId="5678"/>
    <cellStyle name="40% - Accent4 7 2 2 2 2 4" xfId="5679"/>
    <cellStyle name="40% - Accent4 7 2 2 2 2 5" xfId="5680"/>
    <cellStyle name="40% - Accent4 7 2 2 2 2 6" xfId="5681"/>
    <cellStyle name="40% - Accent4 7 2 2 2 2 7" xfId="5682"/>
    <cellStyle name="40% - Accent4 7 2 2 2 2 8" xfId="5683"/>
    <cellStyle name="40% - Accent4 7 2 2 2 3" xfId="5684"/>
    <cellStyle name="40% - Accent4 7 2 2 2 3 2" xfId="5685"/>
    <cellStyle name="40% - Accent4 7 2 2 2 3 2 2" xfId="5686"/>
    <cellStyle name="40% - Accent4 7 2 2 2 3 3" xfId="5687"/>
    <cellStyle name="40% - Accent4 7 2 2 2 3 4" xfId="5688"/>
    <cellStyle name="40% - Accent4 7 2 2 2 4" xfId="5689"/>
    <cellStyle name="40% - Accent4 7 2 2 2 4 2" xfId="5690"/>
    <cellStyle name="40% - Accent4 7 2 2 2 5" xfId="5691"/>
    <cellStyle name="40% - Accent4 7 2 2 2 5 2" xfId="5692"/>
    <cellStyle name="40% - Accent4 7 2 2 2 6" xfId="5693"/>
    <cellStyle name="40% - Accent4 7 2 2 2 6 2" xfId="5694"/>
    <cellStyle name="40% - Accent4 7 2 2 2 7" xfId="5695"/>
    <cellStyle name="40% - Accent4 7 2 2 2 8" xfId="5696"/>
    <cellStyle name="40% - Accent4 7 2 2 2 9" xfId="5697"/>
    <cellStyle name="40% - Accent4 7 2 2 3" xfId="5698"/>
    <cellStyle name="40% - Accent4 7 2 2 3 2" xfId="5699"/>
    <cellStyle name="40% - Accent4 7 2 2 3 2 2" xfId="5700"/>
    <cellStyle name="40% - Accent4 7 2 2 3 2 3" xfId="5701"/>
    <cellStyle name="40% - Accent4 7 2 2 3 3" xfId="5702"/>
    <cellStyle name="40% - Accent4 7 2 2 3 3 2" xfId="5703"/>
    <cellStyle name="40% - Accent4 7 2 2 3 4" xfId="5704"/>
    <cellStyle name="40% - Accent4 7 2 2 3 5" xfId="5705"/>
    <cellStyle name="40% - Accent4 7 2 2 3 6" xfId="5706"/>
    <cellStyle name="40% - Accent4 7 2 2 3 7" xfId="5707"/>
    <cellStyle name="40% - Accent4 7 2 2 3 8" xfId="5708"/>
    <cellStyle name="40% - Accent4 7 2 2 4" xfId="5709"/>
    <cellStyle name="40% - Accent4 7 2 2 4 2" xfId="5710"/>
    <cellStyle name="40% - Accent4 7 2 2 4 2 2" xfId="5711"/>
    <cellStyle name="40% - Accent4 7 2 2 4 3" xfId="5712"/>
    <cellStyle name="40% - Accent4 7 2 2 4 4" xfId="5713"/>
    <cellStyle name="40% - Accent4 7 2 2 5" xfId="5714"/>
    <cellStyle name="40% - Accent4 7 2 2 5 2" xfId="5715"/>
    <cellStyle name="40% - Accent4 7 2 2 6" xfId="5716"/>
    <cellStyle name="40% - Accent4 7 2 2 6 2" xfId="5717"/>
    <cellStyle name="40% - Accent4 7 2 2 7" xfId="5718"/>
    <cellStyle name="40% - Accent4 7 2 2 7 2" xfId="5719"/>
    <cellStyle name="40% - Accent4 7 2 2 8" xfId="5720"/>
    <cellStyle name="40% - Accent4 7 2 2 9" xfId="5721"/>
    <cellStyle name="40% - Accent4 7 2 3" xfId="5722"/>
    <cellStyle name="40% - Accent4 7 2 3 10" xfId="5723"/>
    <cellStyle name="40% - Accent4 7 2 3 11" xfId="5724"/>
    <cellStyle name="40% - Accent4 7 2 3 2" xfId="5725"/>
    <cellStyle name="40% - Accent4 7 2 3 2 2" xfId="5726"/>
    <cellStyle name="40% - Accent4 7 2 3 2 2 2" xfId="5727"/>
    <cellStyle name="40% - Accent4 7 2 3 2 2 3" xfId="5728"/>
    <cellStyle name="40% - Accent4 7 2 3 2 3" xfId="5729"/>
    <cellStyle name="40% - Accent4 7 2 3 2 3 2" xfId="5730"/>
    <cellStyle name="40% - Accent4 7 2 3 2 4" xfId="5731"/>
    <cellStyle name="40% - Accent4 7 2 3 2 5" xfId="5732"/>
    <cellStyle name="40% - Accent4 7 2 3 2 6" xfId="5733"/>
    <cellStyle name="40% - Accent4 7 2 3 2 7" xfId="5734"/>
    <cellStyle name="40% - Accent4 7 2 3 2 8" xfId="5735"/>
    <cellStyle name="40% - Accent4 7 2 3 3" xfId="5736"/>
    <cellStyle name="40% - Accent4 7 2 3 3 2" xfId="5737"/>
    <cellStyle name="40% - Accent4 7 2 3 3 2 2" xfId="5738"/>
    <cellStyle name="40% - Accent4 7 2 3 3 3" xfId="5739"/>
    <cellStyle name="40% - Accent4 7 2 3 3 4" xfId="5740"/>
    <cellStyle name="40% - Accent4 7 2 3 4" xfId="5741"/>
    <cellStyle name="40% - Accent4 7 2 3 4 2" xfId="5742"/>
    <cellStyle name="40% - Accent4 7 2 3 5" xfId="5743"/>
    <cellStyle name="40% - Accent4 7 2 3 5 2" xfId="5744"/>
    <cellStyle name="40% - Accent4 7 2 3 6" xfId="5745"/>
    <cellStyle name="40% - Accent4 7 2 3 6 2" xfId="5746"/>
    <cellStyle name="40% - Accent4 7 2 3 7" xfId="5747"/>
    <cellStyle name="40% - Accent4 7 2 3 8" xfId="5748"/>
    <cellStyle name="40% - Accent4 7 2 3 9" xfId="5749"/>
    <cellStyle name="40% - Accent4 7 2 4" xfId="5750"/>
    <cellStyle name="40% - Accent4 7 2 4 2" xfId="5751"/>
    <cellStyle name="40% - Accent4 7 2 4 2 2" xfId="5752"/>
    <cellStyle name="40% - Accent4 7 2 4 2 3" xfId="5753"/>
    <cellStyle name="40% - Accent4 7 2 4 3" xfId="5754"/>
    <cellStyle name="40% - Accent4 7 2 4 3 2" xfId="5755"/>
    <cellStyle name="40% - Accent4 7 2 4 4" xfId="5756"/>
    <cellStyle name="40% - Accent4 7 2 4 5" xfId="5757"/>
    <cellStyle name="40% - Accent4 7 2 4 6" xfId="5758"/>
    <cellStyle name="40% - Accent4 7 2 4 7" xfId="5759"/>
    <cellStyle name="40% - Accent4 7 2 4 8" xfId="5760"/>
    <cellStyle name="40% - Accent4 7 2 5" xfId="5761"/>
    <cellStyle name="40% - Accent4 7 2 5 2" xfId="5762"/>
    <cellStyle name="40% - Accent4 7 2 5 2 2" xfId="5763"/>
    <cellStyle name="40% - Accent4 7 2 5 3" xfId="5764"/>
    <cellStyle name="40% - Accent4 7 2 5 4" xfId="5765"/>
    <cellStyle name="40% - Accent4 7 2 6" xfId="5766"/>
    <cellStyle name="40% - Accent4 7 2 6 2" xfId="5767"/>
    <cellStyle name="40% - Accent4 7 2 7" xfId="5768"/>
    <cellStyle name="40% - Accent4 7 2 7 2" xfId="5769"/>
    <cellStyle name="40% - Accent4 7 2 8" xfId="5770"/>
    <cellStyle name="40% - Accent4 7 2 8 2" xfId="5771"/>
    <cellStyle name="40% - Accent4 7 2 9" xfId="5772"/>
    <cellStyle name="40% - Accent4 7 3" xfId="5773"/>
    <cellStyle name="40% - Accent4 7 3 10" xfId="5774"/>
    <cellStyle name="40% - Accent4 7 3 11" xfId="5775"/>
    <cellStyle name="40% - Accent4 7 3 12" xfId="5776"/>
    <cellStyle name="40% - Accent4 7 3 2" xfId="5777"/>
    <cellStyle name="40% - Accent4 7 3 2 10" xfId="5778"/>
    <cellStyle name="40% - Accent4 7 3 2 11" xfId="5779"/>
    <cellStyle name="40% - Accent4 7 3 2 2" xfId="5780"/>
    <cellStyle name="40% - Accent4 7 3 2 2 2" xfId="5781"/>
    <cellStyle name="40% - Accent4 7 3 2 2 2 2" xfId="5782"/>
    <cellStyle name="40% - Accent4 7 3 2 2 2 3" xfId="5783"/>
    <cellStyle name="40% - Accent4 7 3 2 2 3" xfId="5784"/>
    <cellStyle name="40% - Accent4 7 3 2 2 3 2" xfId="5785"/>
    <cellStyle name="40% - Accent4 7 3 2 2 4" xfId="5786"/>
    <cellStyle name="40% - Accent4 7 3 2 2 5" xfId="5787"/>
    <cellStyle name="40% - Accent4 7 3 2 2 6" xfId="5788"/>
    <cellStyle name="40% - Accent4 7 3 2 2 7" xfId="5789"/>
    <cellStyle name="40% - Accent4 7 3 2 2 8" xfId="5790"/>
    <cellStyle name="40% - Accent4 7 3 2 3" xfId="5791"/>
    <cellStyle name="40% - Accent4 7 3 2 3 2" xfId="5792"/>
    <cellStyle name="40% - Accent4 7 3 2 3 2 2" xfId="5793"/>
    <cellStyle name="40% - Accent4 7 3 2 3 3" xfId="5794"/>
    <cellStyle name="40% - Accent4 7 3 2 3 4" xfId="5795"/>
    <cellStyle name="40% - Accent4 7 3 2 4" xfId="5796"/>
    <cellStyle name="40% - Accent4 7 3 2 4 2" xfId="5797"/>
    <cellStyle name="40% - Accent4 7 3 2 5" xfId="5798"/>
    <cellStyle name="40% - Accent4 7 3 2 5 2" xfId="5799"/>
    <cellStyle name="40% - Accent4 7 3 2 6" xfId="5800"/>
    <cellStyle name="40% - Accent4 7 3 2 6 2" xfId="5801"/>
    <cellStyle name="40% - Accent4 7 3 2 7" xfId="5802"/>
    <cellStyle name="40% - Accent4 7 3 2 8" xfId="5803"/>
    <cellStyle name="40% - Accent4 7 3 2 9" xfId="5804"/>
    <cellStyle name="40% - Accent4 7 3 3" xfId="5805"/>
    <cellStyle name="40% - Accent4 7 3 3 2" xfId="5806"/>
    <cellStyle name="40% - Accent4 7 3 3 2 2" xfId="5807"/>
    <cellStyle name="40% - Accent4 7 3 3 2 3" xfId="5808"/>
    <cellStyle name="40% - Accent4 7 3 3 3" xfId="5809"/>
    <cellStyle name="40% - Accent4 7 3 3 3 2" xfId="5810"/>
    <cellStyle name="40% - Accent4 7 3 3 4" xfId="5811"/>
    <cellStyle name="40% - Accent4 7 3 3 5" xfId="5812"/>
    <cellStyle name="40% - Accent4 7 3 3 6" xfId="5813"/>
    <cellStyle name="40% - Accent4 7 3 3 7" xfId="5814"/>
    <cellStyle name="40% - Accent4 7 3 3 8" xfId="5815"/>
    <cellStyle name="40% - Accent4 7 3 4" xfId="5816"/>
    <cellStyle name="40% - Accent4 7 3 4 2" xfId="5817"/>
    <cellStyle name="40% - Accent4 7 3 4 2 2" xfId="5818"/>
    <cellStyle name="40% - Accent4 7 3 4 3" xfId="5819"/>
    <cellStyle name="40% - Accent4 7 3 4 4" xfId="5820"/>
    <cellStyle name="40% - Accent4 7 3 5" xfId="5821"/>
    <cellStyle name="40% - Accent4 7 3 5 2" xfId="5822"/>
    <cellStyle name="40% - Accent4 7 3 6" xfId="5823"/>
    <cellStyle name="40% - Accent4 7 3 6 2" xfId="5824"/>
    <cellStyle name="40% - Accent4 7 3 7" xfId="5825"/>
    <cellStyle name="40% - Accent4 7 3 7 2" xfId="5826"/>
    <cellStyle name="40% - Accent4 7 3 8" xfId="5827"/>
    <cellStyle name="40% - Accent4 7 3 9" xfId="5828"/>
    <cellStyle name="40% - Accent4 7 4" xfId="5829"/>
    <cellStyle name="40% - Accent4 7 4 10" xfId="5830"/>
    <cellStyle name="40% - Accent4 7 4 11" xfId="5831"/>
    <cellStyle name="40% - Accent4 7 4 2" xfId="5832"/>
    <cellStyle name="40% - Accent4 7 4 2 2" xfId="5833"/>
    <cellStyle name="40% - Accent4 7 4 2 2 2" xfId="5834"/>
    <cellStyle name="40% - Accent4 7 4 2 2 3" xfId="5835"/>
    <cellStyle name="40% - Accent4 7 4 2 3" xfId="5836"/>
    <cellStyle name="40% - Accent4 7 4 2 3 2" xfId="5837"/>
    <cellStyle name="40% - Accent4 7 4 2 4" xfId="5838"/>
    <cellStyle name="40% - Accent4 7 4 2 5" xfId="5839"/>
    <cellStyle name="40% - Accent4 7 4 2 6" xfId="5840"/>
    <cellStyle name="40% - Accent4 7 4 2 7" xfId="5841"/>
    <cellStyle name="40% - Accent4 7 4 2 8" xfId="5842"/>
    <cellStyle name="40% - Accent4 7 4 3" xfId="5843"/>
    <cellStyle name="40% - Accent4 7 4 3 2" xfId="5844"/>
    <cellStyle name="40% - Accent4 7 4 3 2 2" xfId="5845"/>
    <cellStyle name="40% - Accent4 7 4 3 3" xfId="5846"/>
    <cellStyle name="40% - Accent4 7 4 3 4" xfId="5847"/>
    <cellStyle name="40% - Accent4 7 4 4" xfId="5848"/>
    <cellStyle name="40% - Accent4 7 4 4 2" xfId="5849"/>
    <cellStyle name="40% - Accent4 7 4 5" xfId="5850"/>
    <cellStyle name="40% - Accent4 7 4 5 2" xfId="5851"/>
    <cellStyle name="40% - Accent4 7 4 6" xfId="5852"/>
    <cellStyle name="40% - Accent4 7 4 6 2" xfId="5853"/>
    <cellStyle name="40% - Accent4 7 4 7" xfId="5854"/>
    <cellStyle name="40% - Accent4 7 4 8" xfId="5855"/>
    <cellStyle name="40% - Accent4 7 4 9" xfId="5856"/>
    <cellStyle name="40% - Accent4 7 5" xfId="5857"/>
    <cellStyle name="40% - Accent4 7 5 2" xfId="5858"/>
    <cellStyle name="40% - Accent4 7 5 2 2" xfId="5859"/>
    <cellStyle name="40% - Accent4 7 5 2 3" xfId="5860"/>
    <cellStyle name="40% - Accent4 7 5 3" xfId="5861"/>
    <cellStyle name="40% - Accent4 7 5 3 2" xfId="5862"/>
    <cellStyle name="40% - Accent4 7 5 4" xfId="5863"/>
    <cellStyle name="40% - Accent4 7 5 5" xfId="5864"/>
    <cellStyle name="40% - Accent4 7 5 6" xfId="5865"/>
    <cellStyle name="40% - Accent4 7 5 7" xfId="5866"/>
    <cellStyle name="40% - Accent4 7 5 8" xfId="5867"/>
    <cellStyle name="40% - Accent4 7 6" xfId="5868"/>
    <cellStyle name="40% - Accent4 7 6 2" xfId="5869"/>
    <cellStyle name="40% - Accent4 7 6 2 2" xfId="5870"/>
    <cellStyle name="40% - Accent4 7 6 3" xfId="5871"/>
    <cellStyle name="40% - Accent4 7 6 4" xfId="5872"/>
    <cellStyle name="40% - Accent4 7 7" xfId="5873"/>
    <cellStyle name="40% - Accent4 7 7 2" xfId="5874"/>
    <cellStyle name="40% - Accent4 7 8" xfId="5875"/>
    <cellStyle name="40% - Accent4 7 8 2" xfId="5876"/>
    <cellStyle name="40% - Accent4 7 9" xfId="5877"/>
    <cellStyle name="40% - Accent4 7 9 2" xfId="5878"/>
    <cellStyle name="40% - Accent4 8" xfId="5879"/>
    <cellStyle name="40% - Accent4 9" xfId="5880"/>
    <cellStyle name="40% - Accent4 9 2" xfId="5881"/>
    <cellStyle name="40% - Accent4 9 3" xfId="5882"/>
    <cellStyle name="40% - Accent5 10" xfId="5883"/>
    <cellStyle name="40% - Accent5 11" xfId="5884"/>
    <cellStyle name="40% - Accent5 2" xfId="3014"/>
    <cellStyle name="40% - Accent5 2 2" xfId="5885"/>
    <cellStyle name="40% - Accent5 2 2 2" xfId="5886"/>
    <cellStyle name="40% - Accent5 2 3" xfId="5887"/>
    <cellStyle name="40% - Accent5 2 4" xfId="5888"/>
    <cellStyle name="40% - Accent5 2 5" xfId="5889"/>
    <cellStyle name="40% - Accent5 2 6" xfId="5890"/>
    <cellStyle name="40% - Accent5 3" xfId="3015"/>
    <cellStyle name="40% - Accent5 3 2" xfId="5891"/>
    <cellStyle name="40% - Accent5 3 2 2" xfId="5892"/>
    <cellStyle name="40% - Accent5 3 3" xfId="5893"/>
    <cellStyle name="40% - Accent5 3 3 2" xfId="5894"/>
    <cellStyle name="40% - Accent5 3 4" xfId="5895"/>
    <cellStyle name="40% - Accent5 4" xfId="3195"/>
    <cellStyle name="40% - Accent5 4 2" xfId="5896"/>
    <cellStyle name="40% - Accent5 4 3" xfId="5897"/>
    <cellStyle name="40% - Accent5 4 4" xfId="5898"/>
    <cellStyle name="40% - Accent5 5" xfId="5899"/>
    <cellStyle name="40% - Accent5 5 2" xfId="5900"/>
    <cellStyle name="40% - Accent5 6" xfId="5901"/>
    <cellStyle name="40% - Accent5 6 2" xfId="5902"/>
    <cellStyle name="40% - Accent5 7" xfId="5903"/>
    <cellStyle name="40% - Accent5 7 10" xfId="5904"/>
    <cellStyle name="40% - Accent5 7 11" xfId="5905"/>
    <cellStyle name="40% - Accent5 7 12" xfId="5906"/>
    <cellStyle name="40% - Accent5 7 13" xfId="5907"/>
    <cellStyle name="40% - Accent5 7 14" xfId="5908"/>
    <cellStyle name="40% - Accent5 7 2" xfId="5909"/>
    <cellStyle name="40% - Accent5 7 2 10" xfId="5910"/>
    <cellStyle name="40% - Accent5 7 2 11" xfId="5911"/>
    <cellStyle name="40% - Accent5 7 2 12" xfId="5912"/>
    <cellStyle name="40% - Accent5 7 2 13" xfId="5913"/>
    <cellStyle name="40% - Accent5 7 2 2" xfId="5914"/>
    <cellStyle name="40% - Accent5 7 2 2 10" xfId="5915"/>
    <cellStyle name="40% - Accent5 7 2 2 11" xfId="5916"/>
    <cellStyle name="40% - Accent5 7 2 2 12" xfId="5917"/>
    <cellStyle name="40% - Accent5 7 2 2 2" xfId="5918"/>
    <cellStyle name="40% - Accent5 7 2 2 2 10" xfId="5919"/>
    <cellStyle name="40% - Accent5 7 2 2 2 11" xfId="5920"/>
    <cellStyle name="40% - Accent5 7 2 2 2 2" xfId="5921"/>
    <cellStyle name="40% - Accent5 7 2 2 2 2 2" xfId="5922"/>
    <cellStyle name="40% - Accent5 7 2 2 2 2 2 2" xfId="5923"/>
    <cellStyle name="40% - Accent5 7 2 2 2 2 2 3" xfId="5924"/>
    <cellStyle name="40% - Accent5 7 2 2 2 2 3" xfId="5925"/>
    <cellStyle name="40% - Accent5 7 2 2 2 2 3 2" xfId="5926"/>
    <cellStyle name="40% - Accent5 7 2 2 2 2 4" xfId="5927"/>
    <cellStyle name="40% - Accent5 7 2 2 2 2 5" xfId="5928"/>
    <cellStyle name="40% - Accent5 7 2 2 2 2 6" xfId="5929"/>
    <cellStyle name="40% - Accent5 7 2 2 2 2 7" xfId="5930"/>
    <cellStyle name="40% - Accent5 7 2 2 2 2 8" xfId="5931"/>
    <cellStyle name="40% - Accent5 7 2 2 2 3" xfId="5932"/>
    <cellStyle name="40% - Accent5 7 2 2 2 3 2" xfId="5933"/>
    <cellStyle name="40% - Accent5 7 2 2 2 3 2 2" xfId="5934"/>
    <cellStyle name="40% - Accent5 7 2 2 2 3 3" xfId="5935"/>
    <cellStyle name="40% - Accent5 7 2 2 2 3 4" xfId="5936"/>
    <cellStyle name="40% - Accent5 7 2 2 2 4" xfId="5937"/>
    <cellStyle name="40% - Accent5 7 2 2 2 4 2" xfId="5938"/>
    <cellStyle name="40% - Accent5 7 2 2 2 5" xfId="5939"/>
    <cellStyle name="40% - Accent5 7 2 2 2 5 2" xfId="5940"/>
    <cellStyle name="40% - Accent5 7 2 2 2 6" xfId="5941"/>
    <cellStyle name="40% - Accent5 7 2 2 2 6 2" xfId="5942"/>
    <cellStyle name="40% - Accent5 7 2 2 2 7" xfId="5943"/>
    <cellStyle name="40% - Accent5 7 2 2 2 8" xfId="5944"/>
    <cellStyle name="40% - Accent5 7 2 2 2 9" xfId="5945"/>
    <cellStyle name="40% - Accent5 7 2 2 3" xfId="5946"/>
    <cellStyle name="40% - Accent5 7 2 2 3 2" xfId="5947"/>
    <cellStyle name="40% - Accent5 7 2 2 3 2 2" xfId="5948"/>
    <cellStyle name="40% - Accent5 7 2 2 3 2 3" xfId="5949"/>
    <cellStyle name="40% - Accent5 7 2 2 3 3" xfId="5950"/>
    <cellStyle name="40% - Accent5 7 2 2 3 3 2" xfId="5951"/>
    <cellStyle name="40% - Accent5 7 2 2 3 4" xfId="5952"/>
    <cellStyle name="40% - Accent5 7 2 2 3 5" xfId="5953"/>
    <cellStyle name="40% - Accent5 7 2 2 3 6" xfId="5954"/>
    <cellStyle name="40% - Accent5 7 2 2 3 7" xfId="5955"/>
    <cellStyle name="40% - Accent5 7 2 2 3 8" xfId="5956"/>
    <cellStyle name="40% - Accent5 7 2 2 4" xfId="5957"/>
    <cellStyle name="40% - Accent5 7 2 2 4 2" xfId="5958"/>
    <cellStyle name="40% - Accent5 7 2 2 4 2 2" xfId="5959"/>
    <cellStyle name="40% - Accent5 7 2 2 4 3" xfId="5960"/>
    <cellStyle name="40% - Accent5 7 2 2 4 4" xfId="5961"/>
    <cellStyle name="40% - Accent5 7 2 2 5" xfId="5962"/>
    <cellStyle name="40% - Accent5 7 2 2 5 2" xfId="5963"/>
    <cellStyle name="40% - Accent5 7 2 2 6" xfId="5964"/>
    <cellStyle name="40% - Accent5 7 2 2 6 2" xfId="5965"/>
    <cellStyle name="40% - Accent5 7 2 2 7" xfId="5966"/>
    <cellStyle name="40% - Accent5 7 2 2 7 2" xfId="5967"/>
    <cellStyle name="40% - Accent5 7 2 2 8" xfId="5968"/>
    <cellStyle name="40% - Accent5 7 2 2 9" xfId="5969"/>
    <cellStyle name="40% - Accent5 7 2 3" xfId="5970"/>
    <cellStyle name="40% - Accent5 7 2 3 10" xfId="5971"/>
    <cellStyle name="40% - Accent5 7 2 3 11" xfId="5972"/>
    <cellStyle name="40% - Accent5 7 2 3 2" xfId="5973"/>
    <cellStyle name="40% - Accent5 7 2 3 2 2" xfId="5974"/>
    <cellStyle name="40% - Accent5 7 2 3 2 2 2" xfId="5975"/>
    <cellStyle name="40% - Accent5 7 2 3 2 2 3" xfId="5976"/>
    <cellStyle name="40% - Accent5 7 2 3 2 3" xfId="5977"/>
    <cellStyle name="40% - Accent5 7 2 3 2 3 2" xfId="5978"/>
    <cellStyle name="40% - Accent5 7 2 3 2 4" xfId="5979"/>
    <cellStyle name="40% - Accent5 7 2 3 2 5" xfId="5980"/>
    <cellStyle name="40% - Accent5 7 2 3 2 6" xfId="5981"/>
    <cellStyle name="40% - Accent5 7 2 3 2 7" xfId="5982"/>
    <cellStyle name="40% - Accent5 7 2 3 2 8" xfId="5983"/>
    <cellStyle name="40% - Accent5 7 2 3 3" xfId="5984"/>
    <cellStyle name="40% - Accent5 7 2 3 3 2" xfId="5985"/>
    <cellStyle name="40% - Accent5 7 2 3 3 2 2" xfId="5986"/>
    <cellStyle name="40% - Accent5 7 2 3 3 3" xfId="5987"/>
    <cellStyle name="40% - Accent5 7 2 3 3 4" xfId="5988"/>
    <cellStyle name="40% - Accent5 7 2 3 4" xfId="5989"/>
    <cellStyle name="40% - Accent5 7 2 3 4 2" xfId="5990"/>
    <cellStyle name="40% - Accent5 7 2 3 5" xfId="5991"/>
    <cellStyle name="40% - Accent5 7 2 3 5 2" xfId="5992"/>
    <cellStyle name="40% - Accent5 7 2 3 6" xfId="5993"/>
    <cellStyle name="40% - Accent5 7 2 3 6 2" xfId="5994"/>
    <cellStyle name="40% - Accent5 7 2 3 7" xfId="5995"/>
    <cellStyle name="40% - Accent5 7 2 3 8" xfId="5996"/>
    <cellStyle name="40% - Accent5 7 2 3 9" xfId="5997"/>
    <cellStyle name="40% - Accent5 7 2 4" xfId="5998"/>
    <cellStyle name="40% - Accent5 7 2 4 2" xfId="5999"/>
    <cellStyle name="40% - Accent5 7 2 4 2 2" xfId="6000"/>
    <cellStyle name="40% - Accent5 7 2 4 2 3" xfId="6001"/>
    <cellStyle name="40% - Accent5 7 2 4 3" xfId="6002"/>
    <cellStyle name="40% - Accent5 7 2 4 3 2" xfId="6003"/>
    <cellStyle name="40% - Accent5 7 2 4 4" xfId="6004"/>
    <cellStyle name="40% - Accent5 7 2 4 5" xfId="6005"/>
    <cellStyle name="40% - Accent5 7 2 4 6" xfId="6006"/>
    <cellStyle name="40% - Accent5 7 2 4 7" xfId="6007"/>
    <cellStyle name="40% - Accent5 7 2 4 8" xfId="6008"/>
    <cellStyle name="40% - Accent5 7 2 5" xfId="6009"/>
    <cellStyle name="40% - Accent5 7 2 5 2" xfId="6010"/>
    <cellStyle name="40% - Accent5 7 2 5 2 2" xfId="6011"/>
    <cellStyle name="40% - Accent5 7 2 5 3" xfId="6012"/>
    <cellStyle name="40% - Accent5 7 2 5 4" xfId="6013"/>
    <cellStyle name="40% - Accent5 7 2 6" xfId="6014"/>
    <cellStyle name="40% - Accent5 7 2 6 2" xfId="6015"/>
    <cellStyle name="40% - Accent5 7 2 7" xfId="6016"/>
    <cellStyle name="40% - Accent5 7 2 7 2" xfId="6017"/>
    <cellStyle name="40% - Accent5 7 2 8" xfId="6018"/>
    <cellStyle name="40% - Accent5 7 2 8 2" xfId="6019"/>
    <cellStyle name="40% - Accent5 7 2 9" xfId="6020"/>
    <cellStyle name="40% - Accent5 7 3" xfId="6021"/>
    <cellStyle name="40% - Accent5 7 3 10" xfId="6022"/>
    <cellStyle name="40% - Accent5 7 3 11" xfId="6023"/>
    <cellStyle name="40% - Accent5 7 3 12" xfId="6024"/>
    <cellStyle name="40% - Accent5 7 3 2" xfId="6025"/>
    <cellStyle name="40% - Accent5 7 3 2 10" xfId="6026"/>
    <cellStyle name="40% - Accent5 7 3 2 11" xfId="6027"/>
    <cellStyle name="40% - Accent5 7 3 2 2" xfId="6028"/>
    <cellStyle name="40% - Accent5 7 3 2 2 2" xfId="6029"/>
    <cellStyle name="40% - Accent5 7 3 2 2 2 2" xfId="6030"/>
    <cellStyle name="40% - Accent5 7 3 2 2 2 3" xfId="6031"/>
    <cellStyle name="40% - Accent5 7 3 2 2 3" xfId="6032"/>
    <cellStyle name="40% - Accent5 7 3 2 2 3 2" xfId="6033"/>
    <cellStyle name="40% - Accent5 7 3 2 2 4" xfId="6034"/>
    <cellStyle name="40% - Accent5 7 3 2 2 5" xfId="6035"/>
    <cellStyle name="40% - Accent5 7 3 2 2 6" xfId="6036"/>
    <cellStyle name="40% - Accent5 7 3 2 2 7" xfId="6037"/>
    <cellStyle name="40% - Accent5 7 3 2 2 8" xfId="6038"/>
    <cellStyle name="40% - Accent5 7 3 2 3" xfId="6039"/>
    <cellStyle name="40% - Accent5 7 3 2 3 2" xfId="6040"/>
    <cellStyle name="40% - Accent5 7 3 2 3 2 2" xfId="6041"/>
    <cellStyle name="40% - Accent5 7 3 2 3 3" xfId="6042"/>
    <cellStyle name="40% - Accent5 7 3 2 3 4" xfId="6043"/>
    <cellStyle name="40% - Accent5 7 3 2 4" xfId="6044"/>
    <cellStyle name="40% - Accent5 7 3 2 4 2" xfId="6045"/>
    <cellStyle name="40% - Accent5 7 3 2 5" xfId="6046"/>
    <cellStyle name="40% - Accent5 7 3 2 5 2" xfId="6047"/>
    <cellStyle name="40% - Accent5 7 3 2 6" xfId="6048"/>
    <cellStyle name="40% - Accent5 7 3 2 6 2" xfId="6049"/>
    <cellStyle name="40% - Accent5 7 3 2 7" xfId="6050"/>
    <cellStyle name="40% - Accent5 7 3 2 8" xfId="6051"/>
    <cellStyle name="40% - Accent5 7 3 2 9" xfId="6052"/>
    <cellStyle name="40% - Accent5 7 3 3" xfId="6053"/>
    <cellStyle name="40% - Accent5 7 3 3 2" xfId="6054"/>
    <cellStyle name="40% - Accent5 7 3 3 2 2" xfId="6055"/>
    <cellStyle name="40% - Accent5 7 3 3 2 3" xfId="6056"/>
    <cellStyle name="40% - Accent5 7 3 3 3" xfId="6057"/>
    <cellStyle name="40% - Accent5 7 3 3 3 2" xfId="6058"/>
    <cellStyle name="40% - Accent5 7 3 3 4" xfId="6059"/>
    <cellStyle name="40% - Accent5 7 3 3 5" xfId="6060"/>
    <cellStyle name="40% - Accent5 7 3 3 6" xfId="6061"/>
    <cellStyle name="40% - Accent5 7 3 3 7" xfId="6062"/>
    <cellStyle name="40% - Accent5 7 3 3 8" xfId="6063"/>
    <cellStyle name="40% - Accent5 7 3 4" xfId="6064"/>
    <cellStyle name="40% - Accent5 7 3 4 2" xfId="6065"/>
    <cellStyle name="40% - Accent5 7 3 4 2 2" xfId="6066"/>
    <cellStyle name="40% - Accent5 7 3 4 3" xfId="6067"/>
    <cellStyle name="40% - Accent5 7 3 4 4" xfId="6068"/>
    <cellStyle name="40% - Accent5 7 3 5" xfId="6069"/>
    <cellStyle name="40% - Accent5 7 3 5 2" xfId="6070"/>
    <cellStyle name="40% - Accent5 7 3 6" xfId="6071"/>
    <cellStyle name="40% - Accent5 7 3 6 2" xfId="6072"/>
    <cellStyle name="40% - Accent5 7 3 7" xfId="6073"/>
    <cellStyle name="40% - Accent5 7 3 7 2" xfId="6074"/>
    <cellStyle name="40% - Accent5 7 3 8" xfId="6075"/>
    <cellStyle name="40% - Accent5 7 3 9" xfId="6076"/>
    <cellStyle name="40% - Accent5 7 4" xfId="6077"/>
    <cellStyle name="40% - Accent5 7 4 10" xfId="6078"/>
    <cellStyle name="40% - Accent5 7 4 11" xfId="6079"/>
    <cellStyle name="40% - Accent5 7 4 2" xfId="6080"/>
    <cellStyle name="40% - Accent5 7 4 2 2" xfId="6081"/>
    <cellStyle name="40% - Accent5 7 4 2 2 2" xfId="6082"/>
    <cellStyle name="40% - Accent5 7 4 2 2 3" xfId="6083"/>
    <cellStyle name="40% - Accent5 7 4 2 3" xfId="6084"/>
    <cellStyle name="40% - Accent5 7 4 2 3 2" xfId="6085"/>
    <cellStyle name="40% - Accent5 7 4 2 4" xfId="6086"/>
    <cellStyle name="40% - Accent5 7 4 2 5" xfId="6087"/>
    <cellStyle name="40% - Accent5 7 4 2 6" xfId="6088"/>
    <cellStyle name="40% - Accent5 7 4 2 7" xfId="6089"/>
    <cellStyle name="40% - Accent5 7 4 2 8" xfId="6090"/>
    <cellStyle name="40% - Accent5 7 4 3" xfId="6091"/>
    <cellStyle name="40% - Accent5 7 4 3 2" xfId="6092"/>
    <cellStyle name="40% - Accent5 7 4 3 2 2" xfId="6093"/>
    <cellStyle name="40% - Accent5 7 4 3 3" xfId="6094"/>
    <cellStyle name="40% - Accent5 7 4 3 4" xfId="6095"/>
    <cellStyle name="40% - Accent5 7 4 4" xfId="6096"/>
    <cellStyle name="40% - Accent5 7 4 4 2" xfId="6097"/>
    <cellStyle name="40% - Accent5 7 4 5" xfId="6098"/>
    <cellStyle name="40% - Accent5 7 4 5 2" xfId="6099"/>
    <cellStyle name="40% - Accent5 7 4 6" xfId="6100"/>
    <cellStyle name="40% - Accent5 7 4 6 2" xfId="6101"/>
    <cellStyle name="40% - Accent5 7 4 7" xfId="6102"/>
    <cellStyle name="40% - Accent5 7 4 8" xfId="6103"/>
    <cellStyle name="40% - Accent5 7 4 9" xfId="6104"/>
    <cellStyle name="40% - Accent5 7 5" xfId="6105"/>
    <cellStyle name="40% - Accent5 7 5 2" xfId="6106"/>
    <cellStyle name="40% - Accent5 7 5 2 2" xfId="6107"/>
    <cellStyle name="40% - Accent5 7 5 2 3" xfId="6108"/>
    <cellStyle name="40% - Accent5 7 5 3" xfId="6109"/>
    <cellStyle name="40% - Accent5 7 5 3 2" xfId="6110"/>
    <cellStyle name="40% - Accent5 7 5 4" xfId="6111"/>
    <cellStyle name="40% - Accent5 7 5 5" xfId="6112"/>
    <cellStyle name="40% - Accent5 7 5 6" xfId="6113"/>
    <cellStyle name="40% - Accent5 7 5 7" xfId="6114"/>
    <cellStyle name="40% - Accent5 7 5 8" xfId="6115"/>
    <cellStyle name="40% - Accent5 7 6" xfId="6116"/>
    <cellStyle name="40% - Accent5 7 6 2" xfId="6117"/>
    <cellStyle name="40% - Accent5 7 6 2 2" xfId="6118"/>
    <cellStyle name="40% - Accent5 7 6 3" xfId="6119"/>
    <cellStyle name="40% - Accent5 7 6 4" xfId="6120"/>
    <cellStyle name="40% - Accent5 7 7" xfId="6121"/>
    <cellStyle name="40% - Accent5 7 7 2" xfId="6122"/>
    <cellStyle name="40% - Accent5 7 8" xfId="6123"/>
    <cellStyle name="40% - Accent5 7 8 2" xfId="6124"/>
    <cellStyle name="40% - Accent5 7 9" xfId="6125"/>
    <cellStyle name="40% - Accent5 7 9 2" xfId="6126"/>
    <cellStyle name="40% - Accent5 8" xfId="6127"/>
    <cellStyle name="40% - Accent5 9" xfId="6128"/>
    <cellStyle name="40% - Accent5 9 2" xfId="6129"/>
    <cellStyle name="40% - Accent5 9 3" xfId="6130"/>
    <cellStyle name="40% - Accent6 10" xfId="6131"/>
    <cellStyle name="40% - Accent6 11" xfId="6132"/>
    <cellStyle name="40% - Accent6 2" xfId="3016"/>
    <cellStyle name="40% - Accent6 2 2" xfId="6133"/>
    <cellStyle name="40% - Accent6 2 2 2" xfId="6134"/>
    <cellStyle name="40% - Accent6 2 3" xfId="6135"/>
    <cellStyle name="40% - Accent6 2 4" xfId="6136"/>
    <cellStyle name="40% - Accent6 2 5" xfId="6137"/>
    <cellStyle name="40% - Accent6 2 6" xfId="6138"/>
    <cellStyle name="40% - Accent6 2 7" xfId="6139"/>
    <cellStyle name="40% - Accent6 3" xfId="3017"/>
    <cellStyle name="40% - Accent6 3 2" xfId="6140"/>
    <cellStyle name="40% - Accent6 3 2 2" xfId="6141"/>
    <cellStyle name="40% - Accent6 3 3" xfId="6142"/>
    <cellStyle name="40% - Accent6 3 3 2" xfId="6143"/>
    <cellStyle name="40% - Accent6 3 4" xfId="6144"/>
    <cellStyle name="40% - Accent6 4" xfId="3196"/>
    <cellStyle name="40% - Accent6 4 2" xfId="6145"/>
    <cellStyle name="40% - Accent6 4 3" xfId="6146"/>
    <cellStyle name="40% - Accent6 4 4" xfId="6147"/>
    <cellStyle name="40% - Accent6 5" xfId="6148"/>
    <cellStyle name="40% - Accent6 5 2" xfId="6149"/>
    <cellStyle name="40% - Accent6 6" xfId="6150"/>
    <cellStyle name="40% - Accent6 6 2" xfId="6151"/>
    <cellStyle name="40% - Accent6 7" xfId="6152"/>
    <cellStyle name="40% - Accent6 7 10" xfId="6153"/>
    <cellStyle name="40% - Accent6 7 11" xfId="6154"/>
    <cellStyle name="40% - Accent6 7 12" xfId="6155"/>
    <cellStyle name="40% - Accent6 7 13" xfId="6156"/>
    <cellStyle name="40% - Accent6 7 14" xfId="6157"/>
    <cellStyle name="40% - Accent6 7 2" xfId="6158"/>
    <cellStyle name="40% - Accent6 7 2 10" xfId="6159"/>
    <cellStyle name="40% - Accent6 7 2 11" xfId="6160"/>
    <cellStyle name="40% - Accent6 7 2 12" xfId="6161"/>
    <cellStyle name="40% - Accent6 7 2 13" xfId="6162"/>
    <cellStyle name="40% - Accent6 7 2 2" xfId="6163"/>
    <cellStyle name="40% - Accent6 7 2 2 10" xfId="6164"/>
    <cellStyle name="40% - Accent6 7 2 2 11" xfId="6165"/>
    <cellStyle name="40% - Accent6 7 2 2 12" xfId="6166"/>
    <cellStyle name="40% - Accent6 7 2 2 2" xfId="6167"/>
    <cellStyle name="40% - Accent6 7 2 2 2 10" xfId="6168"/>
    <cellStyle name="40% - Accent6 7 2 2 2 11" xfId="6169"/>
    <cellStyle name="40% - Accent6 7 2 2 2 2" xfId="6170"/>
    <cellStyle name="40% - Accent6 7 2 2 2 2 2" xfId="6171"/>
    <cellStyle name="40% - Accent6 7 2 2 2 2 2 2" xfId="6172"/>
    <cellStyle name="40% - Accent6 7 2 2 2 2 2 3" xfId="6173"/>
    <cellStyle name="40% - Accent6 7 2 2 2 2 3" xfId="6174"/>
    <cellStyle name="40% - Accent6 7 2 2 2 2 3 2" xfId="6175"/>
    <cellStyle name="40% - Accent6 7 2 2 2 2 4" xfId="6176"/>
    <cellStyle name="40% - Accent6 7 2 2 2 2 5" xfId="6177"/>
    <cellStyle name="40% - Accent6 7 2 2 2 2 6" xfId="6178"/>
    <cellStyle name="40% - Accent6 7 2 2 2 2 7" xfId="6179"/>
    <cellStyle name="40% - Accent6 7 2 2 2 2 8" xfId="6180"/>
    <cellStyle name="40% - Accent6 7 2 2 2 3" xfId="6181"/>
    <cellStyle name="40% - Accent6 7 2 2 2 3 2" xfId="6182"/>
    <cellStyle name="40% - Accent6 7 2 2 2 3 2 2" xfId="6183"/>
    <cellStyle name="40% - Accent6 7 2 2 2 3 3" xfId="6184"/>
    <cellStyle name="40% - Accent6 7 2 2 2 3 4" xfId="6185"/>
    <cellStyle name="40% - Accent6 7 2 2 2 4" xfId="6186"/>
    <cellStyle name="40% - Accent6 7 2 2 2 4 2" xfId="6187"/>
    <cellStyle name="40% - Accent6 7 2 2 2 5" xfId="6188"/>
    <cellStyle name="40% - Accent6 7 2 2 2 5 2" xfId="6189"/>
    <cellStyle name="40% - Accent6 7 2 2 2 6" xfId="6190"/>
    <cellStyle name="40% - Accent6 7 2 2 2 6 2" xfId="6191"/>
    <cellStyle name="40% - Accent6 7 2 2 2 7" xfId="6192"/>
    <cellStyle name="40% - Accent6 7 2 2 2 8" xfId="6193"/>
    <cellStyle name="40% - Accent6 7 2 2 2 9" xfId="6194"/>
    <cellStyle name="40% - Accent6 7 2 2 3" xfId="6195"/>
    <cellStyle name="40% - Accent6 7 2 2 3 2" xfId="6196"/>
    <cellStyle name="40% - Accent6 7 2 2 3 2 2" xfId="6197"/>
    <cellStyle name="40% - Accent6 7 2 2 3 2 3" xfId="6198"/>
    <cellStyle name="40% - Accent6 7 2 2 3 3" xfId="6199"/>
    <cellStyle name="40% - Accent6 7 2 2 3 3 2" xfId="6200"/>
    <cellStyle name="40% - Accent6 7 2 2 3 4" xfId="6201"/>
    <cellStyle name="40% - Accent6 7 2 2 3 5" xfId="6202"/>
    <cellStyle name="40% - Accent6 7 2 2 3 6" xfId="6203"/>
    <cellStyle name="40% - Accent6 7 2 2 3 7" xfId="6204"/>
    <cellStyle name="40% - Accent6 7 2 2 3 8" xfId="6205"/>
    <cellStyle name="40% - Accent6 7 2 2 4" xfId="6206"/>
    <cellStyle name="40% - Accent6 7 2 2 4 2" xfId="6207"/>
    <cellStyle name="40% - Accent6 7 2 2 4 2 2" xfId="6208"/>
    <cellStyle name="40% - Accent6 7 2 2 4 3" xfId="6209"/>
    <cellStyle name="40% - Accent6 7 2 2 4 4" xfId="6210"/>
    <cellStyle name="40% - Accent6 7 2 2 5" xfId="6211"/>
    <cellStyle name="40% - Accent6 7 2 2 5 2" xfId="6212"/>
    <cellStyle name="40% - Accent6 7 2 2 6" xfId="6213"/>
    <cellStyle name="40% - Accent6 7 2 2 6 2" xfId="6214"/>
    <cellStyle name="40% - Accent6 7 2 2 7" xfId="6215"/>
    <cellStyle name="40% - Accent6 7 2 2 7 2" xfId="6216"/>
    <cellStyle name="40% - Accent6 7 2 2 8" xfId="6217"/>
    <cellStyle name="40% - Accent6 7 2 2 9" xfId="6218"/>
    <cellStyle name="40% - Accent6 7 2 3" xfId="6219"/>
    <cellStyle name="40% - Accent6 7 2 3 10" xfId="6220"/>
    <cellStyle name="40% - Accent6 7 2 3 11" xfId="6221"/>
    <cellStyle name="40% - Accent6 7 2 3 2" xfId="6222"/>
    <cellStyle name="40% - Accent6 7 2 3 2 2" xfId="6223"/>
    <cellStyle name="40% - Accent6 7 2 3 2 2 2" xfId="6224"/>
    <cellStyle name="40% - Accent6 7 2 3 2 2 3" xfId="6225"/>
    <cellStyle name="40% - Accent6 7 2 3 2 3" xfId="6226"/>
    <cellStyle name="40% - Accent6 7 2 3 2 3 2" xfId="6227"/>
    <cellStyle name="40% - Accent6 7 2 3 2 4" xfId="6228"/>
    <cellStyle name="40% - Accent6 7 2 3 2 5" xfId="6229"/>
    <cellStyle name="40% - Accent6 7 2 3 2 6" xfId="6230"/>
    <cellStyle name="40% - Accent6 7 2 3 2 7" xfId="6231"/>
    <cellStyle name="40% - Accent6 7 2 3 2 8" xfId="6232"/>
    <cellStyle name="40% - Accent6 7 2 3 3" xfId="6233"/>
    <cellStyle name="40% - Accent6 7 2 3 3 2" xfId="6234"/>
    <cellStyle name="40% - Accent6 7 2 3 3 2 2" xfId="6235"/>
    <cellStyle name="40% - Accent6 7 2 3 3 3" xfId="6236"/>
    <cellStyle name="40% - Accent6 7 2 3 3 4" xfId="6237"/>
    <cellStyle name="40% - Accent6 7 2 3 4" xfId="6238"/>
    <cellStyle name="40% - Accent6 7 2 3 4 2" xfId="6239"/>
    <cellStyle name="40% - Accent6 7 2 3 5" xfId="6240"/>
    <cellStyle name="40% - Accent6 7 2 3 5 2" xfId="6241"/>
    <cellStyle name="40% - Accent6 7 2 3 6" xfId="6242"/>
    <cellStyle name="40% - Accent6 7 2 3 6 2" xfId="6243"/>
    <cellStyle name="40% - Accent6 7 2 3 7" xfId="6244"/>
    <cellStyle name="40% - Accent6 7 2 3 8" xfId="6245"/>
    <cellStyle name="40% - Accent6 7 2 3 9" xfId="6246"/>
    <cellStyle name="40% - Accent6 7 2 4" xfId="6247"/>
    <cellStyle name="40% - Accent6 7 2 4 2" xfId="6248"/>
    <cellStyle name="40% - Accent6 7 2 4 2 2" xfId="6249"/>
    <cellStyle name="40% - Accent6 7 2 4 2 3" xfId="6250"/>
    <cellStyle name="40% - Accent6 7 2 4 3" xfId="6251"/>
    <cellStyle name="40% - Accent6 7 2 4 3 2" xfId="6252"/>
    <cellStyle name="40% - Accent6 7 2 4 4" xfId="6253"/>
    <cellStyle name="40% - Accent6 7 2 4 5" xfId="6254"/>
    <cellStyle name="40% - Accent6 7 2 4 6" xfId="6255"/>
    <cellStyle name="40% - Accent6 7 2 4 7" xfId="6256"/>
    <cellStyle name="40% - Accent6 7 2 4 8" xfId="6257"/>
    <cellStyle name="40% - Accent6 7 2 5" xfId="6258"/>
    <cellStyle name="40% - Accent6 7 2 5 2" xfId="6259"/>
    <cellStyle name="40% - Accent6 7 2 5 2 2" xfId="6260"/>
    <cellStyle name="40% - Accent6 7 2 5 3" xfId="6261"/>
    <cellStyle name="40% - Accent6 7 2 5 4" xfId="6262"/>
    <cellStyle name="40% - Accent6 7 2 6" xfId="6263"/>
    <cellStyle name="40% - Accent6 7 2 6 2" xfId="6264"/>
    <cellStyle name="40% - Accent6 7 2 7" xfId="6265"/>
    <cellStyle name="40% - Accent6 7 2 7 2" xfId="6266"/>
    <cellStyle name="40% - Accent6 7 2 8" xfId="6267"/>
    <cellStyle name="40% - Accent6 7 2 8 2" xfId="6268"/>
    <cellStyle name="40% - Accent6 7 2 9" xfId="6269"/>
    <cellStyle name="40% - Accent6 7 3" xfId="6270"/>
    <cellStyle name="40% - Accent6 7 3 10" xfId="6271"/>
    <cellStyle name="40% - Accent6 7 3 11" xfId="6272"/>
    <cellStyle name="40% - Accent6 7 3 12" xfId="6273"/>
    <cellStyle name="40% - Accent6 7 3 2" xfId="6274"/>
    <cellStyle name="40% - Accent6 7 3 2 10" xfId="6275"/>
    <cellStyle name="40% - Accent6 7 3 2 11" xfId="6276"/>
    <cellStyle name="40% - Accent6 7 3 2 2" xfId="6277"/>
    <cellStyle name="40% - Accent6 7 3 2 2 2" xfId="6278"/>
    <cellStyle name="40% - Accent6 7 3 2 2 2 2" xfId="6279"/>
    <cellStyle name="40% - Accent6 7 3 2 2 2 3" xfId="6280"/>
    <cellStyle name="40% - Accent6 7 3 2 2 3" xfId="6281"/>
    <cellStyle name="40% - Accent6 7 3 2 2 3 2" xfId="6282"/>
    <cellStyle name="40% - Accent6 7 3 2 2 4" xfId="6283"/>
    <cellStyle name="40% - Accent6 7 3 2 2 5" xfId="6284"/>
    <cellStyle name="40% - Accent6 7 3 2 2 6" xfId="6285"/>
    <cellStyle name="40% - Accent6 7 3 2 2 7" xfId="6286"/>
    <cellStyle name="40% - Accent6 7 3 2 2 8" xfId="6287"/>
    <cellStyle name="40% - Accent6 7 3 2 3" xfId="6288"/>
    <cellStyle name="40% - Accent6 7 3 2 3 2" xfId="6289"/>
    <cellStyle name="40% - Accent6 7 3 2 3 2 2" xfId="6290"/>
    <cellStyle name="40% - Accent6 7 3 2 3 3" xfId="6291"/>
    <cellStyle name="40% - Accent6 7 3 2 3 4" xfId="6292"/>
    <cellStyle name="40% - Accent6 7 3 2 4" xfId="6293"/>
    <cellStyle name="40% - Accent6 7 3 2 4 2" xfId="6294"/>
    <cellStyle name="40% - Accent6 7 3 2 5" xfId="6295"/>
    <cellStyle name="40% - Accent6 7 3 2 5 2" xfId="6296"/>
    <cellStyle name="40% - Accent6 7 3 2 6" xfId="6297"/>
    <cellStyle name="40% - Accent6 7 3 2 6 2" xfId="6298"/>
    <cellStyle name="40% - Accent6 7 3 2 7" xfId="6299"/>
    <cellStyle name="40% - Accent6 7 3 2 8" xfId="6300"/>
    <cellStyle name="40% - Accent6 7 3 2 9" xfId="6301"/>
    <cellStyle name="40% - Accent6 7 3 3" xfId="6302"/>
    <cellStyle name="40% - Accent6 7 3 3 2" xfId="6303"/>
    <cellStyle name="40% - Accent6 7 3 3 2 2" xfId="6304"/>
    <cellStyle name="40% - Accent6 7 3 3 2 3" xfId="6305"/>
    <cellStyle name="40% - Accent6 7 3 3 3" xfId="6306"/>
    <cellStyle name="40% - Accent6 7 3 3 3 2" xfId="6307"/>
    <cellStyle name="40% - Accent6 7 3 3 4" xfId="6308"/>
    <cellStyle name="40% - Accent6 7 3 3 5" xfId="6309"/>
    <cellStyle name="40% - Accent6 7 3 3 6" xfId="6310"/>
    <cellStyle name="40% - Accent6 7 3 3 7" xfId="6311"/>
    <cellStyle name="40% - Accent6 7 3 3 8" xfId="6312"/>
    <cellStyle name="40% - Accent6 7 3 4" xfId="6313"/>
    <cellStyle name="40% - Accent6 7 3 4 2" xfId="6314"/>
    <cellStyle name="40% - Accent6 7 3 4 2 2" xfId="6315"/>
    <cellStyle name="40% - Accent6 7 3 4 3" xfId="6316"/>
    <cellStyle name="40% - Accent6 7 3 4 4" xfId="6317"/>
    <cellStyle name="40% - Accent6 7 3 5" xfId="6318"/>
    <cellStyle name="40% - Accent6 7 3 5 2" xfId="6319"/>
    <cellStyle name="40% - Accent6 7 3 6" xfId="6320"/>
    <cellStyle name="40% - Accent6 7 3 6 2" xfId="6321"/>
    <cellStyle name="40% - Accent6 7 3 7" xfId="6322"/>
    <cellStyle name="40% - Accent6 7 3 7 2" xfId="6323"/>
    <cellStyle name="40% - Accent6 7 3 8" xfId="6324"/>
    <cellStyle name="40% - Accent6 7 3 9" xfId="6325"/>
    <cellStyle name="40% - Accent6 7 4" xfId="6326"/>
    <cellStyle name="40% - Accent6 7 4 10" xfId="6327"/>
    <cellStyle name="40% - Accent6 7 4 11" xfId="6328"/>
    <cellStyle name="40% - Accent6 7 4 2" xfId="6329"/>
    <cellStyle name="40% - Accent6 7 4 2 2" xfId="6330"/>
    <cellStyle name="40% - Accent6 7 4 2 2 2" xfId="6331"/>
    <cellStyle name="40% - Accent6 7 4 2 2 3" xfId="6332"/>
    <cellStyle name="40% - Accent6 7 4 2 3" xfId="6333"/>
    <cellStyle name="40% - Accent6 7 4 2 3 2" xfId="6334"/>
    <cellStyle name="40% - Accent6 7 4 2 4" xfId="6335"/>
    <cellStyle name="40% - Accent6 7 4 2 5" xfId="6336"/>
    <cellStyle name="40% - Accent6 7 4 2 6" xfId="6337"/>
    <cellStyle name="40% - Accent6 7 4 2 7" xfId="6338"/>
    <cellStyle name="40% - Accent6 7 4 2 8" xfId="6339"/>
    <cellStyle name="40% - Accent6 7 4 3" xfId="6340"/>
    <cellStyle name="40% - Accent6 7 4 3 2" xfId="6341"/>
    <cellStyle name="40% - Accent6 7 4 3 2 2" xfId="6342"/>
    <cellStyle name="40% - Accent6 7 4 3 3" xfId="6343"/>
    <cellStyle name="40% - Accent6 7 4 3 4" xfId="6344"/>
    <cellStyle name="40% - Accent6 7 4 4" xfId="6345"/>
    <cellStyle name="40% - Accent6 7 4 4 2" xfId="6346"/>
    <cellStyle name="40% - Accent6 7 4 5" xfId="6347"/>
    <cellStyle name="40% - Accent6 7 4 5 2" xfId="6348"/>
    <cellStyle name="40% - Accent6 7 4 6" xfId="6349"/>
    <cellStyle name="40% - Accent6 7 4 6 2" xfId="6350"/>
    <cellStyle name="40% - Accent6 7 4 7" xfId="6351"/>
    <cellStyle name="40% - Accent6 7 4 8" xfId="6352"/>
    <cellStyle name="40% - Accent6 7 4 9" xfId="6353"/>
    <cellStyle name="40% - Accent6 7 5" xfId="6354"/>
    <cellStyle name="40% - Accent6 7 5 2" xfId="6355"/>
    <cellStyle name="40% - Accent6 7 5 2 2" xfId="6356"/>
    <cellStyle name="40% - Accent6 7 5 2 3" xfId="6357"/>
    <cellStyle name="40% - Accent6 7 5 3" xfId="6358"/>
    <cellStyle name="40% - Accent6 7 5 3 2" xfId="6359"/>
    <cellStyle name="40% - Accent6 7 5 4" xfId="6360"/>
    <cellStyle name="40% - Accent6 7 5 5" xfId="6361"/>
    <cellStyle name="40% - Accent6 7 5 6" xfId="6362"/>
    <cellStyle name="40% - Accent6 7 5 7" xfId="6363"/>
    <cellStyle name="40% - Accent6 7 5 8" xfId="6364"/>
    <cellStyle name="40% - Accent6 7 6" xfId="6365"/>
    <cellStyle name="40% - Accent6 7 6 2" xfId="6366"/>
    <cellStyle name="40% - Accent6 7 6 2 2" xfId="6367"/>
    <cellStyle name="40% - Accent6 7 6 3" xfId="6368"/>
    <cellStyle name="40% - Accent6 7 6 4" xfId="6369"/>
    <cellStyle name="40% - Accent6 7 7" xfId="6370"/>
    <cellStyle name="40% - Accent6 7 7 2" xfId="6371"/>
    <cellStyle name="40% - Accent6 7 8" xfId="6372"/>
    <cellStyle name="40% - Accent6 7 8 2" xfId="6373"/>
    <cellStyle name="40% - Accent6 7 9" xfId="6374"/>
    <cellStyle name="40% - Accent6 7 9 2" xfId="6375"/>
    <cellStyle name="40% - Accent6 8" xfId="6376"/>
    <cellStyle name="40% - Accent6 9" xfId="6377"/>
    <cellStyle name="40% - Accent6 9 2" xfId="6378"/>
    <cellStyle name="40% - Accent6 9 3" xfId="6379"/>
    <cellStyle name="60% - Accent1 10" xfId="6380"/>
    <cellStyle name="60% - Accent1 11" xfId="6381"/>
    <cellStyle name="60% - Accent1 2" xfId="3018"/>
    <cellStyle name="60% - Accent1 2 2" xfId="6382"/>
    <cellStyle name="60% - Accent1 2 2 2" xfId="6383"/>
    <cellStyle name="60% - Accent1 2 3" xfId="6384"/>
    <cellStyle name="60% - Accent1 2 4" xfId="6385"/>
    <cellStyle name="60% - Accent1 2 5" xfId="6386"/>
    <cellStyle name="60% - Accent1 2 6" xfId="6387"/>
    <cellStyle name="60% - Accent1 2 7" xfId="6388"/>
    <cellStyle name="60% - Accent1 3" xfId="3019"/>
    <cellStyle name="60% - Accent1 3 2" xfId="6389"/>
    <cellStyle name="60% - Accent1 3 2 2" xfId="6390"/>
    <cellStyle name="60% - Accent1 3 3" xfId="6391"/>
    <cellStyle name="60% - Accent1 3 4" xfId="6392"/>
    <cellStyle name="60% - Accent1 4" xfId="3197"/>
    <cellStyle name="60% - Accent1 4 2" xfId="6393"/>
    <cellStyle name="60% - Accent1 5" xfId="6394"/>
    <cellStyle name="60% - Accent1 5 2" xfId="6395"/>
    <cellStyle name="60% - Accent1 6" xfId="6396"/>
    <cellStyle name="60% - Accent1 6 2" xfId="6397"/>
    <cellStyle name="60% - Accent1 7" xfId="6398"/>
    <cellStyle name="60% - Accent1 8" xfId="6399"/>
    <cellStyle name="60% - Accent1 9" xfId="6400"/>
    <cellStyle name="60% - Accent1 9 2" xfId="6401"/>
    <cellStyle name="60% - Accent1 9 3" xfId="6402"/>
    <cellStyle name="60% - Accent2 10" xfId="6403"/>
    <cellStyle name="60% - Accent2 11" xfId="6404"/>
    <cellStyle name="60% - Accent2 2" xfId="3020"/>
    <cellStyle name="60% - Accent2 2 2" xfId="6405"/>
    <cellStyle name="60% - Accent2 2 2 2" xfId="6406"/>
    <cellStyle name="60% - Accent2 2 3" xfId="6407"/>
    <cellStyle name="60% - Accent2 2 4" xfId="6408"/>
    <cellStyle name="60% - Accent2 2 5" xfId="6409"/>
    <cellStyle name="60% - Accent2 2 6" xfId="6410"/>
    <cellStyle name="60% - Accent2 3" xfId="3021"/>
    <cellStyle name="60% - Accent2 3 2" xfId="6411"/>
    <cellStyle name="60% - Accent2 3 2 2" xfId="6412"/>
    <cellStyle name="60% - Accent2 3 3" xfId="6413"/>
    <cellStyle name="60% - Accent2 3 4" xfId="6414"/>
    <cellStyle name="60% - Accent2 4" xfId="3198"/>
    <cellStyle name="60% - Accent2 4 2" xfId="6415"/>
    <cellStyle name="60% - Accent2 5" xfId="6416"/>
    <cellStyle name="60% - Accent2 5 2" xfId="6417"/>
    <cellStyle name="60% - Accent2 6" xfId="6418"/>
    <cellStyle name="60% - Accent2 6 2" xfId="6419"/>
    <cellStyle name="60% - Accent2 7" xfId="6420"/>
    <cellStyle name="60% - Accent2 8" xfId="6421"/>
    <cellStyle name="60% - Accent2 9" xfId="6422"/>
    <cellStyle name="60% - Accent2 9 2" xfId="6423"/>
    <cellStyle name="60% - Accent2 9 3" xfId="6424"/>
    <cellStyle name="60% - Accent3 10" xfId="6425"/>
    <cellStyle name="60% - Accent3 11" xfId="6426"/>
    <cellStyle name="60% - Accent3 2" xfId="3022"/>
    <cellStyle name="60% - Accent3 2 2" xfId="6427"/>
    <cellStyle name="60% - Accent3 2 2 2" xfId="6428"/>
    <cellStyle name="60% - Accent3 2 3" xfId="6429"/>
    <cellStyle name="60% - Accent3 2 4" xfId="6430"/>
    <cellStyle name="60% - Accent3 2 5" xfId="6431"/>
    <cellStyle name="60% - Accent3 2 6" xfId="6432"/>
    <cellStyle name="60% - Accent3 2 7" xfId="6433"/>
    <cellStyle name="60% - Accent3 3" xfId="3023"/>
    <cellStyle name="60% - Accent3 3 2" xfId="6434"/>
    <cellStyle name="60% - Accent3 3 2 2" xfId="6435"/>
    <cellStyle name="60% - Accent3 3 3" xfId="6436"/>
    <cellStyle name="60% - Accent3 3 4" xfId="6437"/>
    <cellStyle name="60% - Accent3 4" xfId="3199"/>
    <cellStyle name="60% - Accent3 4 2" xfId="6438"/>
    <cellStyle name="60% - Accent3 5" xfId="6439"/>
    <cellStyle name="60% - Accent3 5 2" xfId="6440"/>
    <cellStyle name="60% - Accent3 6" xfId="6441"/>
    <cellStyle name="60% - Accent3 6 2" xfId="6442"/>
    <cellStyle name="60% - Accent3 7" xfId="6443"/>
    <cellStyle name="60% - Accent3 8" xfId="6444"/>
    <cellStyle name="60% - Accent3 9" xfId="6445"/>
    <cellStyle name="60% - Accent3 9 2" xfId="6446"/>
    <cellStyle name="60% - Accent3 9 3" xfId="6447"/>
    <cellStyle name="60% - Accent4 10" xfId="6448"/>
    <cellStyle name="60% - Accent4 11" xfId="6449"/>
    <cellStyle name="60% - Accent4 2" xfId="3024"/>
    <cellStyle name="60% - Accent4 2 2" xfId="6450"/>
    <cellStyle name="60% - Accent4 2 2 2" xfId="6451"/>
    <cellStyle name="60% - Accent4 2 3" xfId="6452"/>
    <cellStyle name="60% - Accent4 2 4" xfId="6453"/>
    <cellStyle name="60% - Accent4 2 5" xfId="6454"/>
    <cellStyle name="60% - Accent4 2 6" xfId="6455"/>
    <cellStyle name="60% - Accent4 2 7" xfId="6456"/>
    <cellStyle name="60% - Accent4 3" xfId="3025"/>
    <cellStyle name="60% - Accent4 3 2" xfId="6457"/>
    <cellStyle name="60% - Accent4 3 2 2" xfId="6458"/>
    <cellStyle name="60% - Accent4 3 3" xfId="6459"/>
    <cellStyle name="60% - Accent4 3 4" xfId="6460"/>
    <cellStyle name="60% - Accent4 4" xfId="3200"/>
    <cellStyle name="60% - Accent4 4 2" xfId="6461"/>
    <cellStyle name="60% - Accent4 5" xfId="6462"/>
    <cellStyle name="60% - Accent4 5 2" xfId="6463"/>
    <cellStyle name="60% - Accent4 6" xfId="6464"/>
    <cellStyle name="60% - Accent4 6 2" xfId="6465"/>
    <cellStyle name="60% - Accent4 7" xfId="6466"/>
    <cellStyle name="60% - Accent4 8" xfId="6467"/>
    <cellStyle name="60% - Accent4 9" xfId="6468"/>
    <cellStyle name="60% - Accent4 9 2" xfId="6469"/>
    <cellStyle name="60% - Accent4 9 3" xfId="6470"/>
    <cellStyle name="60% - Accent5 10" xfId="6471"/>
    <cellStyle name="60% - Accent5 11" xfId="6472"/>
    <cellStyle name="60% - Accent5 2" xfId="3026"/>
    <cellStyle name="60% - Accent5 2 2" xfId="6473"/>
    <cellStyle name="60% - Accent5 2 2 2" xfId="6474"/>
    <cellStyle name="60% - Accent5 2 3" xfId="6475"/>
    <cellStyle name="60% - Accent5 2 4" xfId="6476"/>
    <cellStyle name="60% - Accent5 2 5" xfId="6477"/>
    <cellStyle name="60% - Accent5 2 6" xfId="6478"/>
    <cellStyle name="60% - Accent5 3" xfId="3027"/>
    <cellStyle name="60% - Accent5 3 2" xfId="6479"/>
    <cellStyle name="60% - Accent5 3 2 2" xfId="6480"/>
    <cellStyle name="60% - Accent5 3 3" xfId="6481"/>
    <cellStyle name="60% - Accent5 3 4" xfId="6482"/>
    <cellStyle name="60% - Accent5 4" xfId="3201"/>
    <cellStyle name="60% - Accent5 4 2" xfId="6483"/>
    <cellStyle name="60% - Accent5 5" xfId="6484"/>
    <cellStyle name="60% - Accent5 5 2" xfId="6485"/>
    <cellStyle name="60% - Accent5 6" xfId="6486"/>
    <cellStyle name="60% - Accent5 6 2" xfId="6487"/>
    <cellStyle name="60% - Accent5 7" xfId="6488"/>
    <cellStyle name="60% - Accent5 8" xfId="6489"/>
    <cellStyle name="60% - Accent5 9" xfId="6490"/>
    <cellStyle name="60% - Accent5 9 2" xfId="6491"/>
    <cellStyle name="60% - Accent5 9 3" xfId="6492"/>
    <cellStyle name="60% - Accent6 10" xfId="6493"/>
    <cellStyle name="60% - Accent6 11" xfId="6494"/>
    <cellStyle name="60% - Accent6 2" xfId="3028"/>
    <cellStyle name="60% - Accent6 2 2" xfId="6495"/>
    <cellStyle name="60% - Accent6 2 2 2" xfId="6496"/>
    <cellStyle name="60% - Accent6 2 3" xfId="6497"/>
    <cellStyle name="60% - Accent6 2 4" xfId="6498"/>
    <cellStyle name="60% - Accent6 2 5" xfId="6499"/>
    <cellStyle name="60% - Accent6 2 6" xfId="6500"/>
    <cellStyle name="60% - Accent6 2 7" xfId="6501"/>
    <cellStyle name="60% - Accent6 3" xfId="3029"/>
    <cellStyle name="60% - Accent6 3 2" xfId="6502"/>
    <cellStyle name="60% - Accent6 3 2 2" xfId="6503"/>
    <cellStyle name="60% - Accent6 3 3" xfId="6504"/>
    <cellStyle name="60% - Accent6 3 4" xfId="6505"/>
    <cellStyle name="60% - Accent6 4" xfId="3202"/>
    <cellStyle name="60% - Accent6 4 2" xfId="6506"/>
    <cellStyle name="60% - Accent6 5" xfId="6507"/>
    <cellStyle name="60% - Accent6 5 2" xfId="6508"/>
    <cellStyle name="60% - Accent6 6" xfId="6509"/>
    <cellStyle name="60% - Accent6 6 2" xfId="6510"/>
    <cellStyle name="60% - Accent6 7" xfId="6511"/>
    <cellStyle name="60% - Accent6 8" xfId="6512"/>
    <cellStyle name="60% - Accent6 9" xfId="6513"/>
    <cellStyle name="60% - Accent6 9 2" xfId="6514"/>
    <cellStyle name="60% - Accent6 9 3" xfId="6515"/>
    <cellStyle name="Accent1 - 20%" xfId="6516"/>
    <cellStyle name="Accent1 - 40%" xfId="6517"/>
    <cellStyle name="Accent1 - 60%" xfId="6518"/>
    <cellStyle name="Accent1 10" xfId="6519"/>
    <cellStyle name="Accent1 11" xfId="6520"/>
    <cellStyle name="Accent1 2" xfId="3030"/>
    <cellStyle name="Accent1 2 2" xfId="6521"/>
    <cellStyle name="Accent1 2 2 2" xfId="6522"/>
    <cellStyle name="Accent1 2 3" xfId="6523"/>
    <cellStyle name="Accent1 2 4" xfId="6524"/>
    <cellStyle name="Accent1 2 5" xfId="6525"/>
    <cellStyle name="Accent1 2 6" xfId="6526"/>
    <cellStyle name="Accent1 2 7" xfId="6527"/>
    <cellStyle name="Accent1 3" xfId="3031"/>
    <cellStyle name="Accent1 3 2" xfId="6528"/>
    <cellStyle name="Accent1 3 2 2" xfId="6529"/>
    <cellStyle name="Accent1 3 3" xfId="6530"/>
    <cellStyle name="Accent1 3 4" xfId="6531"/>
    <cellStyle name="Accent1 4" xfId="3203"/>
    <cellStyle name="Accent1 4 2" xfId="6532"/>
    <cellStyle name="Accent1 5" xfId="6533"/>
    <cellStyle name="Accent1 5 2" xfId="6534"/>
    <cellStyle name="Accent1 6" xfId="6535"/>
    <cellStyle name="Accent1 6 2" xfId="6536"/>
    <cellStyle name="Accent1 7" xfId="6537"/>
    <cellStyle name="Accent1 8" xfId="6538"/>
    <cellStyle name="Accent1 9" xfId="6539"/>
    <cellStyle name="Accent1 9 2" xfId="6540"/>
    <cellStyle name="Accent1 9 3" xfId="6541"/>
    <cellStyle name="Accent2 - 20%" xfId="6542"/>
    <cellStyle name="Accent2 - 40%" xfId="6543"/>
    <cellStyle name="Accent2 - 60%" xfId="6544"/>
    <cellStyle name="Accent2 10" xfId="6545"/>
    <cellStyle name="Accent2 11" xfId="6546"/>
    <cellStyle name="Accent2 2" xfId="3032"/>
    <cellStyle name="Accent2 2 2" xfId="6547"/>
    <cellStyle name="Accent2 2 2 2" xfId="6548"/>
    <cellStyle name="Accent2 2 3" xfId="6549"/>
    <cellStyle name="Accent2 2 4" xfId="6550"/>
    <cellStyle name="Accent2 2 5" xfId="6551"/>
    <cellStyle name="Accent2 2 6" xfId="6552"/>
    <cellStyle name="Accent2 3" xfId="3033"/>
    <cellStyle name="Accent2 3 2" xfId="6553"/>
    <cellStyle name="Accent2 3 2 2" xfId="6554"/>
    <cellStyle name="Accent2 3 3" xfId="6555"/>
    <cellStyle name="Accent2 3 4" xfId="6556"/>
    <cellStyle name="Accent2 4" xfId="3204"/>
    <cellStyle name="Accent2 4 2" xfId="6557"/>
    <cellStyle name="Accent2 5" xfId="6558"/>
    <cellStyle name="Accent2 5 2" xfId="6559"/>
    <cellStyle name="Accent2 6" xfId="6560"/>
    <cellStyle name="Accent2 6 2" xfId="6561"/>
    <cellStyle name="Accent2 7" xfId="6562"/>
    <cellStyle name="Accent2 8" xfId="6563"/>
    <cellStyle name="Accent2 9" xfId="6564"/>
    <cellStyle name="Accent2 9 2" xfId="6565"/>
    <cellStyle name="Accent2 9 3" xfId="6566"/>
    <cellStyle name="Accent3 - 20%" xfId="6567"/>
    <cellStyle name="Accent3 - 40%" xfId="6568"/>
    <cellStyle name="Accent3 - 60%" xfId="6569"/>
    <cellStyle name="Accent3 10" xfId="6570"/>
    <cellStyle name="Accent3 11" xfId="6571"/>
    <cellStyle name="Accent3 2" xfId="3034"/>
    <cellStyle name="Accent3 2 2" xfId="6572"/>
    <cellStyle name="Accent3 2 2 2" xfId="6573"/>
    <cellStyle name="Accent3 2 3" xfId="6574"/>
    <cellStyle name="Accent3 2 4" xfId="6575"/>
    <cellStyle name="Accent3 2 5" xfId="6576"/>
    <cellStyle name="Accent3 2 6" xfId="6577"/>
    <cellStyle name="Accent3 3" xfId="3035"/>
    <cellStyle name="Accent3 3 2" xfId="6578"/>
    <cellStyle name="Accent3 3 2 2" xfId="6579"/>
    <cellStyle name="Accent3 3 3" xfId="6580"/>
    <cellStyle name="Accent3 3 4" xfId="6581"/>
    <cellStyle name="Accent3 4" xfId="3205"/>
    <cellStyle name="Accent3 4 2" xfId="6582"/>
    <cellStyle name="Accent3 5" xfId="6583"/>
    <cellStyle name="Accent3 5 2" xfId="6584"/>
    <cellStyle name="Accent3 6" xfId="6585"/>
    <cellStyle name="Accent3 6 2" xfId="6586"/>
    <cellStyle name="Accent3 7" xfId="6587"/>
    <cellStyle name="Accent3 8" xfId="6588"/>
    <cellStyle name="Accent3 9" xfId="6589"/>
    <cellStyle name="Accent3 9 2" xfId="6590"/>
    <cellStyle name="Accent3 9 3" xfId="6591"/>
    <cellStyle name="Accent4 - 20%" xfId="6592"/>
    <cellStyle name="Accent4 - 40%" xfId="6593"/>
    <cellStyle name="Accent4 - 60%" xfId="6594"/>
    <cellStyle name="Accent4 10" xfId="6595"/>
    <cellStyle name="Accent4 11" xfId="6596"/>
    <cellStyle name="Accent4 2" xfId="3036"/>
    <cellStyle name="Accent4 2 2" xfId="6597"/>
    <cellStyle name="Accent4 2 2 2" xfId="6598"/>
    <cellStyle name="Accent4 2 3" xfId="6599"/>
    <cellStyle name="Accent4 2 4" xfId="6600"/>
    <cellStyle name="Accent4 2 5" xfId="6601"/>
    <cellStyle name="Accent4 2 6" xfId="6602"/>
    <cellStyle name="Accent4 2 7" xfId="6603"/>
    <cellStyle name="Accent4 3" xfId="3037"/>
    <cellStyle name="Accent4 3 2" xfId="6604"/>
    <cellStyle name="Accent4 3 2 2" xfId="6605"/>
    <cellStyle name="Accent4 3 3" xfId="6606"/>
    <cellStyle name="Accent4 3 4" xfId="6607"/>
    <cellStyle name="Accent4 4" xfId="3206"/>
    <cellStyle name="Accent4 4 2" xfId="6608"/>
    <cellStyle name="Accent4 5" xfId="6609"/>
    <cellStyle name="Accent4 5 2" xfId="6610"/>
    <cellStyle name="Accent4 6" xfId="6611"/>
    <cellStyle name="Accent4 6 2" xfId="6612"/>
    <cellStyle name="Accent4 7" xfId="6613"/>
    <cellStyle name="Accent4 8" xfId="6614"/>
    <cellStyle name="Accent4 9" xfId="6615"/>
    <cellStyle name="Accent4 9 2" xfId="6616"/>
    <cellStyle name="Accent4 9 3" xfId="6617"/>
    <cellStyle name="Accent5 - 20%" xfId="6618"/>
    <cellStyle name="Accent5 - 40%" xfId="6619"/>
    <cellStyle name="Accent5 - 60%" xfId="6620"/>
    <cellStyle name="Accent5 10" xfId="6621"/>
    <cellStyle name="Accent5 11" xfId="6622"/>
    <cellStyle name="Accent5 2" xfId="3038"/>
    <cellStyle name="Accent5 2 2" xfId="6623"/>
    <cellStyle name="Accent5 2 2 2" xfId="6624"/>
    <cellStyle name="Accent5 2 3" xfId="6625"/>
    <cellStyle name="Accent5 2 4" xfId="6626"/>
    <cellStyle name="Accent5 2 5" xfId="6627"/>
    <cellStyle name="Accent5 2 6" xfId="6628"/>
    <cellStyle name="Accent5 3" xfId="3039"/>
    <cellStyle name="Accent5 3 2" xfId="6629"/>
    <cellStyle name="Accent5 3 2 2" xfId="6630"/>
    <cellStyle name="Accent5 3 3" xfId="6631"/>
    <cellStyle name="Accent5 4" xfId="3207"/>
    <cellStyle name="Accent5 4 2" xfId="6632"/>
    <cellStyle name="Accent5 5" xfId="6633"/>
    <cellStyle name="Accent5 5 2" xfId="6634"/>
    <cellStyle name="Accent5 6" xfId="6635"/>
    <cellStyle name="Accent5 6 2" xfId="6636"/>
    <cellStyle name="Accent5 7" xfId="6637"/>
    <cellStyle name="Accent5 8" xfId="6638"/>
    <cellStyle name="Accent5 9" xfId="6639"/>
    <cellStyle name="Accent5 9 2" xfId="6640"/>
    <cellStyle name="Accent5 9 3" xfId="6641"/>
    <cellStyle name="Accent6 - 20%" xfId="6642"/>
    <cellStyle name="Accent6 - 40%" xfId="6643"/>
    <cellStyle name="Accent6 - 60%" xfId="6644"/>
    <cellStyle name="Accent6 10" xfId="6645"/>
    <cellStyle name="Accent6 11" xfId="6646"/>
    <cellStyle name="Accent6 2" xfId="3040"/>
    <cellStyle name="Accent6 2 2" xfId="6647"/>
    <cellStyle name="Accent6 2 2 2" xfId="6648"/>
    <cellStyle name="Accent6 2 3" xfId="6649"/>
    <cellStyle name="Accent6 2 4" xfId="6650"/>
    <cellStyle name="Accent6 2 5" xfId="6651"/>
    <cellStyle name="Accent6 2 6" xfId="6652"/>
    <cellStyle name="Accent6 3" xfId="3041"/>
    <cellStyle name="Accent6 3 2" xfId="6653"/>
    <cellStyle name="Accent6 3 2 2" xfId="6654"/>
    <cellStyle name="Accent6 3 3" xfId="6655"/>
    <cellStyle name="Accent6 3 4" xfId="6656"/>
    <cellStyle name="Accent6 4" xfId="3208"/>
    <cellStyle name="Accent6 4 2" xfId="6657"/>
    <cellStyle name="Accent6 5" xfId="6658"/>
    <cellStyle name="Accent6 5 2" xfId="6659"/>
    <cellStyle name="Accent6 6" xfId="6660"/>
    <cellStyle name="Accent6 6 2" xfId="6661"/>
    <cellStyle name="Accent6 7" xfId="6662"/>
    <cellStyle name="Accent6 8" xfId="6663"/>
    <cellStyle name="Accent6 9" xfId="6664"/>
    <cellStyle name="Accent6 9 2" xfId="6665"/>
    <cellStyle name="Accent6 9 3" xfId="6666"/>
    <cellStyle name="Actual Date" xfId="3042"/>
    <cellStyle name="Actual Date 10" xfId="6667"/>
    <cellStyle name="Actual Date 11" xfId="6668"/>
    <cellStyle name="Actual Date 12" xfId="6669"/>
    <cellStyle name="Actual Date 13" xfId="6670"/>
    <cellStyle name="Actual Date 14" xfId="6671"/>
    <cellStyle name="Actual Date 15" xfId="6672"/>
    <cellStyle name="Actual Date 16" xfId="6673"/>
    <cellStyle name="Actual Date 17" xfId="6674"/>
    <cellStyle name="Actual Date 18" xfId="6675"/>
    <cellStyle name="Actual Date 19" xfId="6676"/>
    <cellStyle name="Actual Date 2" xfId="6677"/>
    <cellStyle name="Actual Date 2 2" xfId="6678"/>
    <cellStyle name="Actual Date 2 3" xfId="6679"/>
    <cellStyle name="Actual Date 2_Actual" xfId="6680"/>
    <cellStyle name="Actual Date 20" xfId="6681"/>
    <cellStyle name="Actual Date 21" xfId="6682"/>
    <cellStyle name="Actual Date 22" xfId="6683"/>
    <cellStyle name="Actual Date 23" xfId="6684"/>
    <cellStyle name="Actual Date 24" xfId="6685"/>
    <cellStyle name="Actual Date 25" xfId="6686"/>
    <cellStyle name="Actual Date 26" xfId="6687"/>
    <cellStyle name="Actual Date 27" xfId="6688"/>
    <cellStyle name="Actual Date 28" xfId="6689"/>
    <cellStyle name="Actual Date 29" xfId="6690"/>
    <cellStyle name="Actual Date 3" xfId="6691"/>
    <cellStyle name="Actual Date 3 2" xfId="6692"/>
    <cellStyle name="Actual Date 30" xfId="6693"/>
    <cellStyle name="Actual Date 4" xfId="6694"/>
    <cellStyle name="Actual Date 4 2" xfId="6695"/>
    <cellStyle name="Actual Date 4 3" xfId="6696"/>
    <cellStyle name="Actual Date 4_Actual" xfId="6697"/>
    <cellStyle name="Actual Date 5" xfId="6698"/>
    <cellStyle name="Actual Date 5 2" xfId="6699"/>
    <cellStyle name="Actual Date 6" xfId="6700"/>
    <cellStyle name="Actual Date 6 2" xfId="6701"/>
    <cellStyle name="Actual Date 7" xfId="6702"/>
    <cellStyle name="Actual Date 7 2" xfId="6703"/>
    <cellStyle name="Actual Date 8" xfId="6704"/>
    <cellStyle name="Actual Date 8 2" xfId="6705"/>
    <cellStyle name="Actual Date 9" xfId="6706"/>
    <cellStyle name="Actual Date 9 2" xfId="6707"/>
    <cellStyle name="Actual Date_120110 NFC Risk Flash" xfId="6708"/>
    <cellStyle name="Adjustable" xfId="6709"/>
    <cellStyle name="adjusted" xfId="6710"/>
    <cellStyle name="AFE" xfId="6711"/>
    <cellStyle name="AFE 10" xfId="6712"/>
    <cellStyle name="AFE 11" xfId="6713"/>
    <cellStyle name="AFE 12" xfId="6714"/>
    <cellStyle name="AFE 13" xfId="6715"/>
    <cellStyle name="AFE 14" xfId="6716"/>
    <cellStyle name="AFE 15" xfId="6717"/>
    <cellStyle name="AFE 16" xfId="6718"/>
    <cellStyle name="AFE 17" xfId="6719"/>
    <cellStyle name="AFE 18" xfId="6720"/>
    <cellStyle name="AFE 19" xfId="6721"/>
    <cellStyle name="AFE 2" xfId="6722"/>
    <cellStyle name="AFE 20" xfId="6723"/>
    <cellStyle name="AFE 21" xfId="6724"/>
    <cellStyle name="AFE 22" xfId="6725"/>
    <cellStyle name="AFE 3" xfId="6726"/>
    <cellStyle name="AFE 4" xfId="6727"/>
    <cellStyle name="AFE 5" xfId="6728"/>
    <cellStyle name="AFE 6" xfId="6729"/>
    <cellStyle name="AFE 7" xfId="6730"/>
    <cellStyle name="AFE 8" xfId="6731"/>
    <cellStyle name="AFE 9" xfId="6732"/>
    <cellStyle name="Assumption" xfId="6733"/>
    <cellStyle name="Assumption 10" xfId="6734"/>
    <cellStyle name="Assumption 11" xfId="6735"/>
    <cellStyle name="Assumption 12" xfId="6736"/>
    <cellStyle name="Assumption 13" xfId="6737"/>
    <cellStyle name="Assumption 14" xfId="6738"/>
    <cellStyle name="Assumption 15" xfId="6739"/>
    <cellStyle name="Assumption 16" xfId="6740"/>
    <cellStyle name="Assumption 17" xfId="6741"/>
    <cellStyle name="Assumption 18" xfId="6742"/>
    <cellStyle name="Assumption 19" xfId="6743"/>
    <cellStyle name="Assumption 2" xfId="6744"/>
    <cellStyle name="Assumption 20" xfId="6745"/>
    <cellStyle name="Assumption 21" xfId="6746"/>
    <cellStyle name="Assumption 22" xfId="6747"/>
    <cellStyle name="Assumption 23" xfId="6748"/>
    <cellStyle name="Assumption 24" xfId="6749"/>
    <cellStyle name="Assumption 25" xfId="6750"/>
    <cellStyle name="Assumption 26" xfId="6751"/>
    <cellStyle name="Assumption 27" xfId="6752"/>
    <cellStyle name="Assumption 28" xfId="6753"/>
    <cellStyle name="Assumption 29" xfId="6754"/>
    <cellStyle name="Assumption 3" xfId="6755"/>
    <cellStyle name="Assumption 30" xfId="6756"/>
    <cellStyle name="Assumption 4" xfId="6757"/>
    <cellStyle name="Assumption 5" xfId="6758"/>
    <cellStyle name="Assumption 6" xfId="6759"/>
    <cellStyle name="Assumption 7" xfId="6760"/>
    <cellStyle name="Assumption 8" xfId="6761"/>
    <cellStyle name="Assumption 9" xfId="6762"/>
    <cellStyle name="Bad 10" xfId="6763"/>
    <cellStyle name="Bad 11" xfId="6764"/>
    <cellStyle name="Bad 2" xfId="3043"/>
    <cellStyle name="Bad 2 2" xfId="6765"/>
    <cellStyle name="Bad 2 2 2" xfId="6766"/>
    <cellStyle name="Bad 2 3" xfId="6767"/>
    <cellStyle name="Bad 2 4" xfId="6768"/>
    <cellStyle name="Bad 2 5" xfId="6769"/>
    <cellStyle name="Bad 2 6" xfId="6770"/>
    <cellStyle name="Bad 3" xfId="3044"/>
    <cellStyle name="Bad 3 2" xfId="6771"/>
    <cellStyle name="Bad 3 2 2" xfId="6772"/>
    <cellStyle name="Bad 3 3" xfId="6773"/>
    <cellStyle name="Bad 3 4" xfId="6774"/>
    <cellStyle name="Bad 4" xfId="3209"/>
    <cellStyle name="Bad 4 2" xfId="6775"/>
    <cellStyle name="Bad 5" xfId="6776"/>
    <cellStyle name="Bad 5 2" xfId="6777"/>
    <cellStyle name="Bad 6" xfId="6778"/>
    <cellStyle name="Bad 6 2" xfId="6779"/>
    <cellStyle name="Bad 7" xfId="6780"/>
    <cellStyle name="Bad 8" xfId="6781"/>
    <cellStyle name="Bad 9" xfId="6782"/>
    <cellStyle name="Bad 9 2" xfId="6783"/>
    <cellStyle name="Bad 9 3" xfId="6784"/>
    <cellStyle name="Blank" xfId="6785"/>
    <cellStyle name="Bold/Border" xfId="6786"/>
    <cellStyle name="Bold/Border 2" xfId="16884"/>
    <cellStyle name="Border" xfId="6787"/>
    <cellStyle name="Border Heavy" xfId="6788"/>
    <cellStyle name="Border Heavy 10" xfId="6789"/>
    <cellStyle name="Border Heavy 11" xfId="6790"/>
    <cellStyle name="Border Heavy 12" xfId="6791"/>
    <cellStyle name="Border Heavy 13" xfId="6792"/>
    <cellStyle name="Border Heavy 14" xfId="6793"/>
    <cellStyle name="Border Heavy 15" xfId="6794"/>
    <cellStyle name="Border Heavy 16" xfId="6795"/>
    <cellStyle name="Border Heavy 17" xfId="6796"/>
    <cellStyle name="Border Heavy 18" xfId="6797"/>
    <cellStyle name="Border Heavy 19" xfId="6798"/>
    <cellStyle name="Border Heavy 2" xfId="6799"/>
    <cellStyle name="Border Heavy 20" xfId="6800"/>
    <cellStyle name="Border Heavy 21" xfId="6801"/>
    <cellStyle name="Border Heavy 22" xfId="6802"/>
    <cellStyle name="Border Heavy 23" xfId="6803"/>
    <cellStyle name="Border Heavy 24" xfId="6804"/>
    <cellStyle name="Border Heavy 25" xfId="6805"/>
    <cellStyle name="Border Heavy 26" xfId="6806"/>
    <cellStyle name="Border Heavy 27" xfId="6807"/>
    <cellStyle name="Border Heavy 28" xfId="6808"/>
    <cellStyle name="Border Heavy 29" xfId="6809"/>
    <cellStyle name="Border Heavy 3" xfId="6810"/>
    <cellStyle name="Border Heavy 30" xfId="6811"/>
    <cellStyle name="Border Heavy 4" xfId="6812"/>
    <cellStyle name="Border Heavy 5" xfId="6813"/>
    <cellStyle name="Border Heavy 6" xfId="6814"/>
    <cellStyle name="Border Heavy 7" xfId="6815"/>
    <cellStyle name="Border Heavy 8" xfId="6816"/>
    <cellStyle name="Border Heavy 9" xfId="6817"/>
    <cellStyle name="Border Thin" xfId="6818"/>
    <cellStyle name="Border Thin 10" xfId="6819"/>
    <cellStyle name="Border Thin 11" xfId="6820"/>
    <cellStyle name="Border Thin 12" xfId="6821"/>
    <cellStyle name="Border Thin 13" xfId="6822"/>
    <cellStyle name="Border Thin 14" xfId="6823"/>
    <cellStyle name="Border Thin 15" xfId="6824"/>
    <cellStyle name="Border Thin 16" xfId="6825"/>
    <cellStyle name="Border Thin 17" xfId="6826"/>
    <cellStyle name="Border Thin 18" xfId="6827"/>
    <cellStyle name="Border Thin 19" xfId="6828"/>
    <cellStyle name="Border Thin 2" xfId="6829"/>
    <cellStyle name="Border Thin 20" xfId="6830"/>
    <cellStyle name="Border Thin 21" xfId="6831"/>
    <cellStyle name="Border Thin 22" xfId="6832"/>
    <cellStyle name="Border Thin 23" xfId="6833"/>
    <cellStyle name="Border Thin 24" xfId="6834"/>
    <cellStyle name="Border Thin 25" xfId="6835"/>
    <cellStyle name="Border Thin 26" xfId="6836"/>
    <cellStyle name="Border Thin 27" xfId="6837"/>
    <cellStyle name="Border Thin 28" xfId="6838"/>
    <cellStyle name="Border Thin 29" xfId="6839"/>
    <cellStyle name="Border Thin 3" xfId="6840"/>
    <cellStyle name="Border Thin 30" xfId="6841"/>
    <cellStyle name="Border Thin 4" xfId="6842"/>
    <cellStyle name="Border Thin 5" xfId="6843"/>
    <cellStyle name="Border Thin 6" xfId="6844"/>
    <cellStyle name="Border Thin 7" xfId="6845"/>
    <cellStyle name="Border Thin 8" xfId="6846"/>
    <cellStyle name="Border Thin 9" xfId="6847"/>
    <cellStyle name="Bullet" xfId="6848"/>
    <cellStyle name="Calculation 10" xfId="6849"/>
    <cellStyle name="Calculation 11" xfId="6850"/>
    <cellStyle name="Calculation 2" xfId="3045"/>
    <cellStyle name="Calculation 2 2" xfId="6851"/>
    <cellStyle name="Calculation 2 2 2" xfId="6852"/>
    <cellStyle name="Calculation 2 3" xfId="6853"/>
    <cellStyle name="Calculation 2 3 2" xfId="6854"/>
    <cellStyle name="Calculation 2 4" xfId="6855"/>
    <cellStyle name="Calculation 2 5" xfId="6856"/>
    <cellStyle name="Calculation 2 6" xfId="6857"/>
    <cellStyle name="Calculation 2 7" xfId="6858"/>
    <cellStyle name="Calculation 3" xfId="3046"/>
    <cellStyle name="Calculation 3 2" xfId="6859"/>
    <cellStyle name="Calculation 3 2 2" xfId="6860"/>
    <cellStyle name="Calculation 3 3" xfId="6861"/>
    <cellStyle name="Calculation 3 4" xfId="6862"/>
    <cellStyle name="Calculation 4" xfId="3210"/>
    <cellStyle name="Calculation 4 2" xfId="6863"/>
    <cellStyle name="Calculation 5" xfId="6864"/>
    <cellStyle name="Calculation 5 2" xfId="6865"/>
    <cellStyle name="Calculation 6" xfId="6866"/>
    <cellStyle name="Calculation 6 2" xfId="6867"/>
    <cellStyle name="Calculation 7" xfId="6868"/>
    <cellStyle name="Calculation 8" xfId="6869"/>
    <cellStyle name="Calculation 9" xfId="6870"/>
    <cellStyle name="Calculation 9 2" xfId="6871"/>
    <cellStyle name="Calculation 9 3" xfId="6872"/>
    <cellStyle name="Check Cell 10" xfId="6873"/>
    <cellStyle name="Check Cell 11" xfId="6874"/>
    <cellStyle name="Check Cell 2" xfId="3047"/>
    <cellStyle name="Check Cell 2 2" xfId="6875"/>
    <cellStyle name="Check Cell 2 2 2" xfId="6876"/>
    <cellStyle name="Check Cell 2 3" xfId="6877"/>
    <cellStyle name="Check Cell 2 4" xfId="6878"/>
    <cellStyle name="Check Cell 2 5" xfId="6879"/>
    <cellStyle name="Check Cell 2 6" xfId="6880"/>
    <cellStyle name="Check Cell 3" xfId="3048"/>
    <cellStyle name="Check Cell 3 2" xfId="6881"/>
    <cellStyle name="Check Cell 3 2 2" xfId="6882"/>
    <cellStyle name="Check Cell 3 3" xfId="6883"/>
    <cellStyle name="Check Cell 4" xfId="3211"/>
    <cellStyle name="Check Cell 4 2" xfId="6884"/>
    <cellStyle name="Check Cell 5" xfId="6885"/>
    <cellStyle name="Check Cell 5 2" xfId="6886"/>
    <cellStyle name="Check Cell 6" xfId="6887"/>
    <cellStyle name="Check Cell 6 2" xfId="6888"/>
    <cellStyle name="Check Cell 7" xfId="6889"/>
    <cellStyle name="Check Cell 8" xfId="6890"/>
    <cellStyle name="Check Cell 9" xfId="6891"/>
    <cellStyle name="Check Cell 9 2" xfId="6892"/>
    <cellStyle name="Check Cell 9 3" xfId="6893"/>
    <cellStyle name="Comma" xfId="1" builtinId="3"/>
    <cellStyle name="Comma (0)" xfId="6894"/>
    <cellStyle name="Comma [0] 2" xfId="3049"/>
    <cellStyle name="Comma [2]" xfId="6895"/>
    <cellStyle name="Comma [2] 2" xfId="6896"/>
    <cellStyle name="Comma [2] 3" xfId="6897"/>
    <cellStyle name="Comma [2] 4" xfId="6898"/>
    <cellStyle name="Comma 0" xfId="6899"/>
    <cellStyle name="Comma 0 [0]" xfId="6900"/>
    <cellStyle name="Comma 0 10" xfId="6901"/>
    <cellStyle name="Comma 0 11" xfId="6902"/>
    <cellStyle name="Comma 0 12" xfId="6903"/>
    <cellStyle name="Comma 0 13" xfId="6904"/>
    <cellStyle name="Comma 0 14" xfId="6905"/>
    <cellStyle name="Comma 0 15" xfId="6906"/>
    <cellStyle name="Comma 0 16" xfId="6907"/>
    <cellStyle name="Comma 0 17" xfId="6908"/>
    <cellStyle name="Comma 0 18" xfId="6909"/>
    <cellStyle name="Comma 0 19" xfId="6910"/>
    <cellStyle name="Comma 0 2" xfId="6911"/>
    <cellStyle name="Comma 0 20" xfId="6912"/>
    <cellStyle name="Comma 0 21" xfId="6913"/>
    <cellStyle name="Comma 0 22" xfId="6914"/>
    <cellStyle name="Comma 0 23" xfId="6915"/>
    <cellStyle name="Comma 0 24" xfId="6916"/>
    <cellStyle name="Comma 0 25" xfId="6917"/>
    <cellStyle name="Comma 0 26" xfId="6918"/>
    <cellStyle name="Comma 0 27" xfId="6919"/>
    <cellStyle name="Comma 0 28" xfId="6920"/>
    <cellStyle name="Comma 0 29" xfId="6921"/>
    <cellStyle name="Comma 0 3" xfId="6922"/>
    <cellStyle name="Comma 0 30" xfId="6923"/>
    <cellStyle name="Comma 0 4" xfId="6924"/>
    <cellStyle name="Comma 0 5" xfId="6925"/>
    <cellStyle name="Comma 0 6" xfId="6926"/>
    <cellStyle name="Comma 0 7" xfId="6927"/>
    <cellStyle name="Comma 0 8" xfId="6928"/>
    <cellStyle name="Comma 0 9" xfId="6929"/>
    <cellStyle name="Comma 0_2006 08 11 RX3 Valuation v1" xfId="6930"/>
    <cellStyle name="Comma 10" xfId="3050"/>
    <cellStyle name="Comma 10 2" xfId="6931"/>
    <cellStyle name="Comma 10 2 2" xfId="6932"/>
    <cellStyle name="Comma 10 3" xfId="6933"/>
    <cellStyle name="Comma 10 3 2" xfId="6934"/>
    <cellStyle name="Comma 10 4" xfId="6935"/>
    <cellStyle name="Comma 11" xfId="3184"/>
    <cellStyle name="Comma 11 2" xfId="6936"/>
    <cellStyle name="Comma 11 2 2" xfId="6937"/>
    <cellStyle name="Comma 11 2 2 2" xfId="6938"/>
    <cellStyle name="Comma 11 2 2 2 2" xfId="6939"/>
    <cellStyle name="Comma 11 2 2 3" xfId="6940"/>
    <cellStyle name="Comma 11 2 3" xfId="6941"/>
    <cellStyle name="Comma 11 2 3 2" xfId="6942"/>
    <cellStyle name="Comma 11 2 4" xfId="6943"/>
    <cellStyle name="Comma 11 3" xfId="6944"/>
    <cellStyle name="Comma 11 3 2" xfId="6945"/>
    <cellStyle name="Comma 11 3 2 2" xfId="6946"/>
    <cellStyle name="Comma 11 3 3" xfId="6947"/>
    <cellStyle name="Comma 11 4" xfId="6948"/>
    <cellStyle name="Comma 11 4 2" xfId="6949"/>
    <cellStyle name="Comma 11 5" xfId="6950"/>
    <cellStyle name="Comma 11 6" xfId="6951"/>
    <cellStyle name="Comma 12" xfId="6952"/>
    <cellStyle name="Comma 12 2" xfId="6953"/>
    <cellStyle name="Comma 12 2 2" xfId="6954"/>
    <cellStyle name="Comma 12 3" xfId="6955"/>
    <cellStyle name="Comma 13" xfId="6956"/>
    <cellStyle name="Comma 13 2" xfId="6957"/>
    <cellStyle name="Comma 14" xfId="6958"/>
    <cellStyle name="Comma 14 2" xfId="6959"/>
    <cellStyle name="Comma 15" xfId="6960"/>
    <cellStyle name="Comma 15 2" xfId="6961"/>
    <cellStyle name="Comma 16" xfId="6962"/>
    <cellStyle name="Comma 16 2" xfId="6963"/>
    <cellStyle name="Comma 17" xfId="6964"/>
    <cellStyle name="Comma 17 2" xfId="6965"/>
    <cellStyle name="Comma 18" xfId="6966"/>
    <cellStyle name="Comma 19" xfId="6967"/>
    <cellStyle name="Comma 2" xfId="11"/>
    <cellStyle name="Comma 2 10" xfId="6968"/>
    <cellStyle name="Comma 2 11" xfId="6969"/>
    <cellStyle name="Comma 2 12" xfId="6970"/>
    <cellStyle name="Comma 2 13" xfId="6971"/>
    <cellStyle name="Comma 2 14" xfId="6972"/>
    <cellStyle name="Comma 2 15" xfId="6973"/>
    <cellStyle name="Comma 2 16" xfId="6974"/>
    <cellStyle name="Comma 2 17" xfId="6975"/>
    <cellStyle name="Comma 2 18" xfId="6976"/>
    <cellStyle name="Comma 2 19" xfId="6977"/>
    <cellStyle name="Comma 2 2" xfId="22"/>
    <cellStyle name="Comma 2 2 10" xfId="6978"/>
    <cellStyle name="Comma 2 2 11" xfId="6979"/>
    <cellStyle name="Comma 2 2 11 2" xfId="6980"/>
    <cellStyle name="Comma 2 2 12" xfId="6981"/>
    <cellStyle name="Comma 2 2 13" xfId="6982"/>
    <cellStyle name="Comma 2 2 14" xfId="54"/>
    <cellStyle name="Comma 2 2 2" xfId="3051"/>
    <cellStyle name="Comma 2 2 2 10" xfId="6983"/>
    <cellStyle name="Comma 2 2 2 11" xfId="6984"/>
    <cellStyle name="Comma 2 2 2 2" xfId="6985"/>
    <cellStyle name="Comma 2 2 2 2 2" xfId="6986"/>
    <cellStyle name="Comma 2 2 2 2 2 2" xfId="6987"/>
    <cellStyle name="Comma 2 2 2 2 3" xfId="6988"/>
    <cellStyle name="Comma 2 2 2 2 4" xfId="6989"/>
    <cellStyle name="Comma 2 2 2 2 5" xfId="6990"/>
    <cellStyle name="Comma 2 2 2 2 6" xfId="6991"/>
    <cellStyle name="Comma 2 2 2 3" xfId="6992"/>
    <cellStyle name="Comma 2 2 2 3 2" xfId="6993"/>
    <cellStyle name="Comma 2 2 2 3 2 2" xfId="6994"/>
    <cellStyle name="Comma 2 2 2 3 2 3" xfId="6995"/>
    <cellStyle name="Comma 2 2 2 3 3" xfId="6996"/>
    <cellStyle name="Comma 2 2 2 3 4" xfId="6997"/>
    <cellStyle name="Comma 2 2 2 3 5" xfId="6998"/>
    <cellStyle name="Comma 2 2 2 3 6" xfId="6999"/>
    <cellStyle name="Comma 2 2 2 3 7" xfId="7000"/>
    <cellStyle name="Comma 2 2 2 4" xfId="7001"/>
    <cellStyle name="Comma 2 2 2 4 2" xfId="7002"/>
    <cellStyle name="Comma 2 2 2 4 3" xfId="7003"/>
    <cellStyle name="Comma 2 2 2 5" xfId="7004"/>
    <cellStyle name="Comma 2 2 2 5 2" xfId="7005"/>
    <cellStyle name="Comma 2 2 2 6" xfId="7006"/>
    <cellStyle name="Comma 2 2 2 7" xfId="7007"/>
    <cellStyle name="Comma 2 2 2 8" xfId="7008"/>
    <cellStyle name="Comma 2 2 2 9" xfId="7009"/>
    <cellStyle name="Comma 2 2 3" xfId="7010"/>
    <cellStyle name="Comma 2 2 3 2" xfId="7011"/>
    <cellStyle name="Comma 2 2 3 3" xfId="7012"/>
    <cellStyle name="Comma 2 2 3 3 2" xfId="7013"/>
    <cellStyle name="Comma 2 2 3 3 3" xfId="7014"/>
    <cellStyle name="Comma 2 2 3 4" xfId="7015"/>
    <cellStyle name="Comma 2 2 3 5" xfId="7016"/>
    <cellStyle name="Comma 2 2 3 6" xfId="7017"/>
    <cellStyle name="Comma 2 2 3 7" xfId="7018"/>
    <cellStyle name="Comma 2 2 3 8" xfId="7019"/>
    <cellStyle name="Comma 2 2 4" xfId="7020"/>
    <cellStyle name="Comma 2 2 5" xfId="7021"/>
    <cellStyle name="Comma 2 2 6" xfId="7022"/>
    <cellStyle name="Comma 2 2 7" xfId="7023"/>
    <cellStyle name="Comma 2 2 8" xfId="7024"/>
    <cellStyle name="Comma 2 2 9" xfId="7025"/>
    <cellStyle name="Comma 2 20" xfId="7026"/>
    <cellStyle name="Comma 2 21" xfId="7027"/>
    <cellStyle name="Comma 2 22" xfId="7028"/>
    <cellStyle name="Comma 2 23" xfId="7029"/>
    <cellStyle name="Comma 2 24" xfId="7030"/>
    <cellStyle name="Comma 2 25" xfId="7031"/>
    <cellStyle name="Comma 2 3" xfId="24"/>
    <cellStyle name="Comma 2 3 10" xfId="7032"/>
    <cellStyle name="Comma 2 3 11" xfId="7033"/>
    <cellStyle name="Comma 2 3 11 2" xfId="7034"/>
    <cellStyle name="Comma 2 3 12" xfId="7035"/>
    <cellStyle name="Comma 2 3 13" xfId="7036"/>
    <cellStyle name="Comma 2 3 14" xfId="7037"/>
    <cellStyle name="Comma 2 3 15" xfId="3052"/>
    <cellStyle name="Comma 2 3 2" xfId="3053"/>
    <cellStyle name="Comma 2 3 2 2" xfId="7038"/>
    <cellStyle name="Comma 2 3 3" xfId="7039"/>
    <cellStyle name="Comma 2 3 4" xfId="7040"/>
    <cellStyle name="Comma 2 3 5" xfId="7041"/>
    <cellStyle name="Comma 2 3 6" xfId="7042"/>
    <cellStyle name="Comma 2 3 7" xfId="7043"/>
    <cellStyle name="Comma 2 3 8" xfId="7044"/>
    <cellStyle name="Comma 2 3 9" xfId="7045"/>
    <cellStyle name="Comma 2 4" xfId="26"/>
    <cellStyle name="Comma 2 4 10" xfId="7046"/>
    <cellStyle name="Comma 2 4 11" xfId="7047"/>
    <cellStyle name="Comma 2 4 11 2" xfId="7048"/>
    <cellStyle name="Comma 2 4 12" xfId="7049"/>
    <cellStyle name="Comma 2 4 13" xfId="7050"/>
    <cellStyle name="Comma 2 4 2" xfId="33"/>
    <cellStyle name="Comma 2 4 2 2" xfId="7051"/>
    <cellStyle name="Comma 2 4 2 3" xfId="7052"/>
    <cellStyle name="Comma 2 4 3" xfId="7053"/>
    <cellStyle name="Comma 2 4 4" xfId="7054"/>
    <cellStyle name="Comma 2 4 5" xfId="7055"/>
    <cellStyle name="Comma 2 4 6" xfId="7056"/>
    <cellStyle name="Comma 2 4 7" xfId="7057"/>
    <cellStyle name="Comma 2 4 8" xfId="7058"/>
    <cellStyle name="Comma 2 4 9" xfId="7059"/>
    <cellStyle name="Comma 2 5" xfId="7060"/>
    <cellStyle name="Comma 2 5 2" xfId="7061"/>
    <cellStyle name="Comma 2 6" xfId="7062"/>
    <cellStyle name="Comma 2 6 2" xfId="7063"/>
    <cellStyle name="Comma 2 6 3" xfId="7064"/>
    <cellStyle name="Comma 2 6 4" xfId="7065"/>
    <cellStyle name="Comma 2 7" xfId="7066"/>
    <cellStyle name="Comma 2 8" xfId="7067"/>
    <cellStyle name="Comma 2 9" xfId="7068"/>
    <cellStyle name="Comma 20" xfId="7069"/>
    <cellStyle name="Comma 21" xfId="7070"/>
    <cellStyle name="Comma 22" xfId="7071"/>
    <cellStyle name="Comma 23" xfId="7072"/>
    <cellStyle name="Comma 24" xfId="7073"/>
    <cellStyle name="Comma 25" xfId="7074"/>
    <cellStyle name="Comma 26" xfId="7075"/>
    <cellStyle name="Comma 27" xfId="7076"/>
    <cellStyle name="Comma 28" xfId="7077"/>
    <cellStyle name="Comma 29" xfId="7078"/>
    <cellStyle name="Comma 3" xfId="7"/>
    <cellStyle name="Comma 3 10" xfId="40"/>
    <cellStyle name="Comma 3 2" xfId="3054"/>
    <cellStyle name="Comma 3 2 2" xfId="3055"/>
    <cellStyle name="Comma 3 2 2 2" xfId="7079"/>
    <cellStyle name="Comma 3 2 2 3" xfId="7080"/>
    <cellStyle name="Comma 3 2 3" xfId="3056"/>
    <cellStyle name="Comma 3 2 3 2" xfId="7081"/>
    <cellStyle name="Comma 3 2 4" xfId="7082"/>
    <cellStyle name="Comma 3 3" xfId="3057"/>
    <cellStyle name="Comma 3 3 2" xfId="3058"/>
    <cellStyle name="Comma 3 3 2 2" xfId="7083"/>
    <cellStyle name="Comma 3 3 2 3" xfId="7084"/>
    <cellStyle name="Comma 3 3 3" xfId="7085"/>
    <cellStyle name="Comma 3 3 4" xfId="7086"/>
    <cellStyle name="Comma 3 4" xfId="3059"/>
    <cellStyle name="Comma 3 4 2" xfId="3060"/>
    <cellStyle name="Comma 3 4 3" xfId="7087"/>
    <cellStyle name="Comma 3 5" xfId="3061"/>
    <cellStyle name="Comma 3 5 2" xfId="3062"/>
    <cellStyle name="Comma 3 6" xfId="3063"/>
    <cellStyle name="Comma 3 6 2" xfId="7088"/>
    <cellStyle name="Comma 3 7" xfId="7089"/>
    <cellStyle name="Comma 3 8" xfId="7090"/>
    <cellStyle name="Comma 3 9" xfId="7091"/>
    <cellStyle name="Comma 30" xfId="7092"/>
    <cellStyle name="Comma 31" xfId="16886"/>
    <cellStyle name="Comma 32" xfId="5"/>
    <cellStyle name="Comma 4" xfId="13"/>
    <cellStyle name="Comma 4 2" xfId="20"/>
    <cellStyle name="Comma 4 2 2" xfId="7093"/>
    <cellStyle name="Comma 4 2 2 2" xfId="7094"/>
    <cellStyle name="Comma 4 3" xfId="37"/>
    <cellStyle name="Comma 4 3 2" xfId="7096"/>
    <cellStyle name="Comma 4 3 3" xfId="7095"/>
    <cellStyle name="Comma 4 4" xfId="7097"/>
    <cellStyle name="Comma 4 4 2" xfId="7098"/>
    <cellStyle name="Comma 4 5" xfId="7099"/>
    <cellStyle name="Comma 4 6" xfId="7100"/>
    <cellStyle name="Comma 4 6 2" xfId="7101"/>
    <cellStyle name="Comma 4 7" xfId="7102"/>
    <cellStyle name="Comma 4 8" xfId="3064"/>
    <cellStyle name="Comma 5" xfId="15"/>
    <cellStyle name="Comma 5 2" xfId="28"/>
    <cellStyle name="Comma 5 2 2" xfId="7103"/>
    <cellStyle name="Comma 5 2 2 2" xfId="7104"/>
    <cellStyle name="Comma 5 2 2 2 2" xfId="7105"/>
    <cellStyle name="Comma 5 2 2 2 2 2" xfId="7106"/>
    <cellStyle name="Comma 5 2 2 2 3" xfId="7107"/>
    <cellStyle name="Comma 5 2 2 3" xfId="7108"/>
    <cellStyle name="Comma 5 2 2 3 2" xfId="7109"/>
    <cellStyle name="Comma 5 2 2 4" xfId="7110"/>
    <cellStyle name="Comma 5 2 2 5" xfId="7111"/>
    <cellStyle name="Comma 5 2 3" xfId="7112"/>
    <cellStyle name="Comma 5 2 3 2" xfId="7113"/>
    <cellStyle name="Comma 5 2 3 2 2" xfId="7114"/>
    <cellStyle name="Comma 5 2 3 3" xfId="7115"/>
    <cellStyle name="Comma 5 2 4" xfId="7116"/>
    <cellStyle name="Comma 5 2 4 2" xfId="7117"/>
    <cellStyle name="Comma 5 2 5" xfId="7118"/>
    <cellStyle name="Comma 5 2 6" xfId="7119"/>
    <cellStyle name="Comma 5 2 7" xfId="3066"/>
    <cellStyle name="Comma 5 3" xfId="7120"/>
    <cellStyle name="Comma 5 3 2" xfId="7121"/>
    <cellStyle name="Comma 5 3 2 2" xfId="7122"/>
    <cellStyle name="Comma 5 3 2 2 2" xfId="7123"/>
    <cellStyle name="Comma 5 3 2 2 2 2" xfId="7124"/>
    <cellStyle name="Comma 5 3 2 2 3" xfId="7125"/>
    <cellStyle name="Comma 5 3 2 3" xfId="7126"/>
    <cellStyle name="Comma 5 3 2 3 2" xfId="7127"/>
    <cellStyle name="Comma 5 3 2 4" xfId="7128"/>
    <cellStyle name="Comma 5 3 3" xfId="7129"/>
    <cellStyle name="Comma 5 3 3 2" xfId="7130"/>
    <cellStyle name="Comma 5 3 3 2 2" xfId="7131"/>
    <cellStyle name="Comma 5 3 3 3" xfId="7132"/>
    <cellStyle name="Comma 5 3 4" xfId="7133"/>
    <cellStyle name="Comma 5 3 4 2" xfId="7134"/>
    <cellStyle name="Comma 5 3 5" xfId="7135"/>
    <cellStyle name="Comma 5 3 6" xfId="7136"/>
    <cellStyle name="Comma 5 4" xfId="7137"/>
    <cellStyle name="Comma 5 4 2" xfId="7138"/>
    <cellStyle name="Comma 5 4 3" xfId="7139"/>
    <cellStyle name="Comma 5 5" xfId="7140"/>
    <cellStyle name="Comma 5 5 2" xfId="7141"/>
    <cellStyle name="Comma 5 6" xfId="7142"/>
    <cellStyle name="Comma 5 7" xfId="3065"/>
    <cellStyle name="Comma 6" xfId="3067"/>
    <cellStyle name="Comma 6 2" xfId="7143"/>
    <cellStyle name="Comma 6 2 2" xfId="7144"/>
    <cellStyle name="Comma 6 2 2 2" xfId="7145"/>
    <cellStyle name="Comma 6 2 2 2 2" xfId="7146"/>
    <cellStyle name="Comma 6 2 2 2 2 2" xfId="7147"/>
    <cellStyle name="Comma 6 2 2 2 3" xfId="7148"/>
    <cellStyle name="Comma 6 2 2 3" xfId="7149"/>
    <cellStyle name="Comma 6 2 2 3 2" xfId="7150"/>
    <cellStyle name="Comma 6 2 2 4" xfId="7151"/>
    <cellStyle name="Comma 6 2 2 5" xfId="7152"/>
    <cellStyle name="Comma 6 2 3" xfId="7153"/>
    <cellStyle name="Comma 6 2 3 2" xfId="7154"/>
    <cellStyle name="Comma 6 2 3 2 2" xfId="7155"/>
    <cellStyle name="Comma 6 2 3 3" xfId="7156"/>
    <cellStyle name="Comma 6 2 4" xfId="7157"/>
    <cellStyle name="Comma 6 2 4 2" xfId="7158"/>
    <cellStyle name="Comma 6 2 5" xfId="7159"/>
    <cellStyle name="Comma 6 2 6" xfId="7160"/>
    <cellStyle name="Comma 6 3" xfId="7161"/>
    <cellStyle name="Comma 6 3 2" xfId="7162"/>
    <cellStyle name="Comma 6 3 2 2" xfId="7163"/>
    <cellStyle name="Comma 6 3 2 2 2" xfId="7164"/>
    <cellStyle name="Comma 6 3 2 3" xfId="7165"/>
    <cellStyle name="Comma 6 3 2 4" xfId="7166"/>
    <cellStyle name="Comma 6 3 3" xfId="7167"/>
    <cellStyle name="Comma 6 3 3 2" xfId="7168"/>
    <cellStyle name="Comma 6 3 4" xfId="7169"/>
    <cellStyle name="Comma 6 3 5" xfId="7170"/>
    <cellStyle name="Comma 6 4" xfId="7171"/>
    <cellStyle name="Comma 6 4 2" xfId="7172"/>
    <cellStyle name="Comma 6 4 2 2" xfId="7173"/>
    <cellStyle name="Comma 6 4 3" xfId="7174"/>
    <cellStyle name="Comma 6 4 4" xfId="7175"/>
    <cellStyle name="Comma 6 5" xfId="7176"/>
    <cellStyle name="Comma 6 5 2" xfId="7177"/>
    <cellStyle name="Comma 6 6" xfId="7178"/>
    <cellStyle name="Comma 7" xfId="3068"/>
    <cellStyle name="Comma 7 2" xfId="7179"/>
    <cellStyle name="Comma 7 2 2" xfId="7180"/>
    <cellStyle name="Comma 7 2 2 2" xfId="7181"/>
    <cellStyle name="Comma 7 2 2 2 2" xfId="7182"/>
    <cellStyle name="Comma 7 2 2 3" xfId="7183"/>
    <cellStyle name="Comma 7 2 2 4" xfId="7184"/>
    <cellStyle name="Comma 7 2 3" xfId="7185"/>
    <cellStyle name="Comma 7 2 3 2" xfId="7186"/>
    <cellStyle name="Comma 7 2 4" xfId="7187"/>
    <cellStyle name="Comma 7 2 4 2" xfId="7188"/>
    <cellStyle name="Comma 7 2 5" xfId="7189"/>
    <cellStyle name="Comma 7 2 5 2" xfId="7190"/>
    <cellStyle name="Comma 7 2 6" xfId="7191"/>
    <cellStyle name="Comma 7 2 7" xfId="7192"/>
    <cellStyle name="Comma 7 2 8" xfId="7193"/>
    <cellStyle name="Comma 7 2 9" xfId="7194"/>
    <cellStyle name="Comma 7 3" xfId="7195"/>
    <cellStyle name="Comma 7 3 2" xfId="7196"/>
    <cellStyle name="Comma 7 3 2 2" xfId="7197"/>
    <cellStyle name="Comma 7 3 2 3" xfId="7198"/>
    <cellStyle name="Comma 7 3 3" xfId="7199"/>
    <cellStyle name="Comma 7 3 4" xfId="7200"/>
    <cellStyle name="Comma 7 3 5" xfId="7201"/>
    <cellStyle name="Comma 7 3 6" xfId="7202"/>
    <cellStyle name="Comma 7 4" xfId="7203"/>
    <cellStyle name="Comma 7 4 2" xfId="7204"/>
    <cellStyle name="Comma 7 4 3" xfId="7205"/>
    <cellStyle name="Comma 7 4 4" xfId="7206"/>
    <cellStyle name="Comma 7 5" xfId="7207"/>
    <cellStyle name="Comma 7 6" xfId="7208"/>
    <cellStyle name="Comma 7 7" xfId="7209"/>
    <cellStyle name="Comma 8" xfId="3069"/>
    <cellStyle name="Comma 8 2" xfId="7210"/>
    <cellStyle name="Comma 8 2 2" xfId="7211"/>
    <cellStyle name="Comma 8 2 2 2" xfId="7212"/>
    <cellStyle name="Comma 8 2 2 2 2" xfId="7213"/>
    <cellStyle name="Comma 8 2 2 2 2 2" xfId="7214"/>
    <cellStyle name="Comma 8 2 2 2 3" xfId="7215"/>
    <cellStyle name="Comma 8 2 2 3" xfId="7216"/>
    <cellStyle name="Comma 8 2 2 3 2" xfId="7217"/>
    <cellStyle name="Comma 8 2 2 4" xfId="7218"/>
    <cellStyle name="Comma 8 2 3" xfId="7219"/>
    <cellStyle name="Comma 8 2 3 2" xfId="7220"/>
    <cellStyle name="Comma 8 2 3 2 2" xfId="7221"/>
    <cellStyle name="Comma 8 2 3 3" xfId="7222"/>
    <cellStyle name="Comma 8 2 3 4" xfId="7223"/>
    <cellStyle name="Comma 8 2 4" xfId="7224"/>
    <cellStyle name="Comma 8 2 4 2" xfId="7225"/>
    <cellStyle name="Comma 8 2 5" xfId="7226"/>
    <cellStyle name="Comma 8 3" xfId="7227"/>
    <cellStyle name="Comma 8 3 2" xfId="7228"/>
    <cellStyle name="Comma 8 3 2 2" xfId="7229"/>
    <cellStyle name="Comma 8 3 2 3" xfId="7230"/>
    <cellStyle name="Comma 8 3 3" xfId="7231"/>
    <cellStyle name="Comma 8 3 3 2" xfId="7232"/>
    <cellStyle name="Comma 8 3 4" xfId="7233"/>
    <cellStyle name="Comma 8 4" xfId="7234"/>
    <cellStyle name="Comma 8 4 2" xfId="7235"/>
    <cellStyle name="Comma 8 4 2 2" xfId="7236"/>
    <cellStyle name="Comma 8 4 3" xfId="7237"/>
    <cellStyle name="Comma 8 5" xfId="7238"/>
    <cellStyle name="Comma 8 5 2" xfId="7239"/>
    <cellStyle name="Comma 8 6" xfId="7240"/>
    <cellStyle name="Comma 8 6 2" xfId="7241"/>
    <cellStyle name="Comma 8 7" xfId="7242"/>
    <cellStyle name="Comma 8 8" xfId="7243"/>
    <cellStyle name="Comma 8 9" xfId="7244"/>
    <cellStyle name="Comma 9" xfId="3070"/>
    <cellStyle name="Comma 9 2" xfId="7245"/>
    <cellStyle name="Comma 9 2 2" xfId="7246"/>
    <cellStyle name="Comma 9 2 3" xfId="7247"/>
    <cellStyle name="Comma 9 3" xfId="7248"/>
    <cellStyle name="Comma 9 3 2" xfId="7249"/>
    <cellStyle name="Comma 9 4" xfId="7250"/>
    <cellStyle name="Comma0" xfId="7251"/>
    <cellStyle name="Comma0 - Modelo1" xfId="7252"/>
    <cellStyle name="Comma0 - Style1" xfId="7253"/>
    <cellStyle name="Comma0 10" xfId="7254"/>
    <cellStyle name="Comma0 11" xfId="7255"/>
    <cellStyle name="Comma0 12" xfId="7256"/>
    <cellStyle name="Comma0 13" xfId="7257"/>
    <cellStyle name="Comma0 14" xfId="7258"/>
    <cellStyle name="Comma0 15" xfId="7259"/>
    <cellStyle name="Comma0 16" xfId="7260"/>
    <cellStyle name="Comma0 17" xfId="7261"/>
    <cellStyle name="Comma0 18" xfId="7262"/>
    <cellStyle name="Comma0 19" xfId="7263"/>
    <cellStyle name="Comma0 2" xfId="7264"/>
    <cellStyle name="Comma0 20" xfId="7265"/>
    <cellStyle name="Comma0 21" xfId="7266"/>
    <cellStyle name="Comma0 22" xfId="7267"/>
    <cellStyle name="Comma0 23" xfId="7268"/>
    <cellStyle name="Comma0 24" xfId="7269"/>
    <cellStyle name="Comma0 25" xfId="7270"/>
    <cellStyle name="Comma0 26" xfId="7271"/>
    <cellStyle name="Comma0 27" xfId="7272"/>
    <cellStyle name="Comma0 28" xfId="7273"/>
    <cellStyle name="Comma0 29" xfId="7274"/>
    <cellStyle name="Comma0 3" xfId="7275"/>
    <cellStyle name="Comma0 30" xfId="7276"/>
    <cellStyle name="Comma0 4" xfId="7277"/>
    <cellStyle name="Comma0 5" xfId="7278"/>
    <cellStyle name="Comma0 6" xfId="7279"/>
    <cellStyle name="Comma0 7" xfId="7280"/>
    <cellStyle name="Comma0 8" xfId="7281"/>
    <cellStyle name="Comma0 9" xfId="7282"/>
    <cellStyle name="Comma1 - Modelo2" xfId="7283"/>
    <cellStyle name="Comma1 - Style2" xfId="7284"/>
    <cellStyle name="commap2" xfId="7285"/>
    <cellStyle name="CommaRounded" xfId="7286"/>
    <cellStyle name="Currency" xfId="3" builtinId="4"/>
    <cellStyle name="Currency (3)" xfId="7287"/>
    <cellStyle name="Currency 0" xfId="7288"/>
    <cellStyle name="Currency 10" xfId="7289"/>
    <cellStyle name="Currency 11" xfId="7290"/>
    <cellStyle name="Currency 12" xfId="7291"/>
    <cellStyle name="Currency 13" xfId="7292"/>
    <cellStyle name="Currency 14" xfId="7293"/>
    <cellStyle name="Currency 15" xfId="7294"/>
    <cellStyle name="Currency 16" xfId="7295"/>
    <cellStyle name="Currency 17" xfId="7296"/>
    <cellStyle name="Currency 18" xfId="7297"/>
    <cellStyle name="Currency 19" xfId="16887"/>
    <cellStyle name="Currency 2" xfId="14"/>
    <cellStyle name="Currency 2 10" xfId="7298"/>
    <cellStyle name="Currency 2 11" xfId="7299"/>
    <cellStyle name="Currency 2 12" xfId="7300"/>
    <cellStyle name="Currency 2 13" xfId="7301"/>
    <cellStyle name="Currency 2 14" xfId="7302"/>
    <cellStyle name="Currency 2 15" xfId="7303"/>
    <cellStyle name="Currency 2 16" xfId="7304"/>
    <cellStyle name="Currency 2 17" xfId="7305"/>
    <cellStyle name="Currency 2 18" xfId="7306"/>
    <cellStyle name="Currency 2 19" xfId="7307"/>
    <cellStyle name="Currency 2 2" xfId="21"/>
    <cellStyle name="Currency 2 2 10" xfId="7308"/>
    <cellStyle name="Currency 2 2 2" xfId="3071"/>
    <cellStyle name="Currency 2 2 2 2" xfId="7309"/>
    <cellStyle name="Currency 2 2 2 2 2" xfId="7310"/>
    <cellStyle name="Currency 2 2 2 2 3" xfId="7311"/>
    <cellStyle name="Currency 2 2 2 2 4" xfId="7312"/>
    <cellStyle name="Currency 2 2 2 3" xfId="7313"/>
    <cellStyle name="Currency 2 2 2 3 2" xfId="7314"/>
    <cellStyle name="Currency 2 2 2 4" xfId="7315"/>
    <cellStyle name="Currency 2 2 2 5" xfId="7316"/>
    <cellStyle name="Currency 2 2 2 6" xfId="7317"/>
    <cellStyle name="Currency 2 2 2 7" xfId="7318"/>
    <cellStyle name="Currency 2 2 2 8" xfId="7319"/>
    <cellStyle name="Currency 2 2 2 9" xfId="7320"/>
    <cellStyle name="Currency 2 2 3" xfId="7321"/>
    <cellStyle name="Currency 2 2 3 2" xfId="7322"/>
    <cellStyle name="Currency 2 2 3 3" xfId="7323"/>
    <cellStyle name="Currency 2 2 3 4" xfId="7324"/>
    <cellStyle name="Currency 2 2 4" xfId="7325"/>
    <cellStyle name="Currency 2 2 4 2" xfId="7326"/>
    <cellStyle name="Currency 2 2 4 2 2" xfId="7327"/>
    <cellStyle name="Currency 2 2 4 2 3" xfId="7328"/>
    <cellStyle name="Currency 2 2 4 3" xfId="7329"/>
    <cellStyle name="Currency 2 2 4 4" xfId="7330"/>
    <cellStyle name="Currency 2 2 4 5" xfId="7331"/>
    <cellStyle name="Currency 2 2 4 6" xfId="7332"/>
    <cellStyle name="Currency 2 2 4 7" xfId="7333"/>
    <cellStyle name="Currency 2 2 4 8" xfId="7334"/>
    <cellStyle name="Currency 2 2 5" xfId="7335"/>
    <cellStyle name="Currency 2 2 5 2" xfId="7336"/>
    <cellStyle name="Currency 2 2 5 3" xfId="7337"/>
    <cellStyle name="Currency 2 2 6" xfId="7338"/>
    <cellStyle name="Currency 2 2 6 2" xfId="7339"/>
    <cellStyle name="Currency 2 2 7" xfId="7340"/>
    <cellStyle name="Currency 2 2 8" xfId="7341"/>
    <cellStyle name="Currency 2 2 9" xfId="7342"/>
    <cellStyle name="Currency 2 20" xfId="7343"/>
    <cellStyle name="Currency 2 21" xfId="7344"/>
    <cellStyle name="Currency 2 22" xfId="7345"/>
    <cellStyle name="Currency 2 23" xfId="7346"/>
    <cellStyle name="Currency 2 24" xfId="7347"/>
    <cellStyle name="Currency 2 25" xfId="7348"/>
    <cellStyle name="Currency 2 26" xfId="7349"/>
    <cellStyle name="Currency 2 3" xfId="3072"/>
    <cellStyle name="Currency 2 3 2" xfId="3073"/>
    <cellStyle name="Currency 2 3 3" xfId="7350"/>
    <cellStyle name="Currency 2 3 4" xfId="7351"/>
    <cellStyle name="Currency 2 4" xfId="3074"/>
    <cellStyle name="Currency 2 4 2" xfId="3075"/>
    <cellStyle name="Currency 2 4 2 2" xfId="7352"/>
    <cellStyle name="Currency 2 4 3" xfId="7353"/>
    <cellStyle name="Currency 2 4 4" xfId="7354"/>
    <cellStyle name="Currency 2 5" xfId="3076"/>
    <cellStyle name="Currency 2 5 2" xfId="3077"/>
    <cellStyle name="Currency 2 6" xfId="3078"/>
    <cellStyle name="Currency 2 7" xfId="7355"/>
    <cellStyle name="Currency 2 8" xfId="7356"/>
    <cellStyle name="Currency 2 9" xfId="7357"/>
    <cellStyle name="Currency 20" xfId="8"/>
    <cellStyle name="Currency 3" xfId="16"/>
    <cellStyle name="Currency 3 2" xfId="29"/>
    <cellStyle name="Currency 3 2 2" xfId="7358"/>
    <cellStyle name="Currency 3 3" xfId="7359"/>
    <cellStyle name="Currency 3 3 2" xfId="7360"/>
    <cellStyle name="Currency 3 4" xfId="7361"/>
    <cellStyle name="Currency 3 5" xfId="7362"/>
    <cellStyle name="Currency 3 6" xfId="7363"/>
    <cellStyle name="Currency 3 7" xfId="3079"/>
    <cellStyle name="Currency 4" xfId="3080"/>
    <cellStyle name="Currency 4 2" xfId="7364"/>
    <cellStyle name="Currency 4 2 2" xfId="7365"/>
    <cellStyle name="Currency 4 3" xfId="7366"/>
    <cellStyle name="Currency 4 4" xfId="7367"/>
    <cellStyle name="Currency 4 5" xfId="7368"/>
    <cellStyle name="Currency 4 6" xfId="7369"/>
    <cellStyle name="Currency 5" xfId="7370"/>
    <cellStyle name="Currency 5 10" xfId="7371"/>
    <cellStyle name="Currency 5 11" xfId="7372"/>
    <cellStyle name="Currency 5 2" xfId="7373"/>
    <cellStyle name="Currency 5 2 2" xfId="7374"/>
    <cellStyle name="Currency 5 2 2 2" xfId="7375"/>
    <cellStyle name="Currency 5 2 2 3" xfId="7376"/>
    <cellStyle name="Currency 5 2 2 4" xfId="7377"/>
    <cellStyle name="Currency 5 2 3" xfId="7378"/>
    <cellStyle name="Currency 5 2 3 2" xfId="7379"/>
    <cellStyle name="Currency 5 2 4" xfId="7380"/>
    <cellStyle name="Currency 5 2 5" xfId="7381"/>
    <cellStyle name="Currency 5 2 6" xfId="7382"/>
    <cellStyle name="Currency 5 2 7" xfId="7383"/>
    <cellStyle name="Currency 5 2 8" xfId="7384"/>
    <cellStyle name="Currency 5 2 9" xfId="7385"/>
    <cellStyle name="Currency 5 3" xfId="7386"/>
    <cellStyle name="Currency 5 3 2" xfId="7387"/>
    <cellStyle name="Currency 5 3 3" xfId="7388"/>
    <cellStyle name="Currency 5 3 4" xfId="7389"/>
    <cellStyle name="Currency 5 4" xfId="7390"/>
    <cellStyle name="Currency 5 4 2" xfId="7391"/>
    <cellStyle name="Currency 5 4 3" xfId="7392"/>
    <cellStyle name="Currency 5 5" xfId="7393"/>
    <cellStyle name="Currency 5 5 2" xfId="7394"/>
    <cellStyle name="Currency 5 5 3" xfId="7395"/>
    <cellStyle name="Currency 5 6" xfId="7396"/>
    <cellStyle name="Currency 5 6 2" xfId="7397"/>
    <cellStyle name="Currency 5 7" xfId="7398"/>
    <cellStyle name="Currency 5 8" xfId="7399"/>
    <cellStyle name="Currency 5 9" xfId="7400"/>
    <cellStyle name="Currency 6" xfId="7401"/>
    <cellStyle name="Currency 6 2" xfId="7402"/>
    <cellStyle name="Currency 6 2 2" xfId="7403"/>
    <cellStyle name="Currency 6 2 3" xfId="7404"/>
    <cellStyle name="Currency 6 3" xfId="7405"/>
    <cellStyle name="Currency 6 4" xfId="7406"/>
    <cellStyle name="Currency 6 5" xfId="7407"/>
    <cellStyle name="Currency 6 5 2" xfId="7408"/>
    <cellStyle name="Currency 6 6" xfId="7409"/>
    <cellStyle name="Currency 6 6 2" xfId="7410"/>
    <cellStyle name="Currency 7" xfId="7411"/>
    <cellStyle name="Currency 7 2" xfId="7412"/>
    <cellStyle name="Currency 7 3" xfId="7413"/>
    <cellStyle name="Currency 7 4" xfId="7414"/>
    <cellStyle name="Currency 7 5" xfId="7415"/>
    <cellStyle name="Currency 7 6" xfId="7416"/>
    <cellStyle name="Currency 8" xfId="7417"/>
    <cellStyle name="Currency 9" xfId="7418"/>
    <cellStyle name="Currency0" xfId="7419"/>
    <cellStyle name="Currency0 10" xfId="7420"/>
    <cellStyle name="Currency0 11" xfId="7421"/>
    <cellStyle name="Currency0 12" xfId="7422"/>
    <cellStyle name="Currency0 13" xfId="7423"/>
    <cellStyle name="Currency0 14" xfId="7424"/>
    <cellStyle name="Currency0 15" xfId="7425"/>
    <cellStyle name="Currency0 16" xfId="7426"/>
    <cellStyle name="Currency0 17" xfId="7427"/>
    <cellStyle name="Currency0 18" xfId="7428"/>
    <cellStyle name="Currency0 19" xfId="7429"/>
    <cellStyle name="Currency0 2" xfId="7430"/>
    <cellStyle name="Currency0 20" xfId="7431"/>
    <cellStyle name="Currency0 21" xfId="7432"/>
    <cellStyle name="Currency0 22" xfId="7433"/>
    <cellStyle name="Currency0 23" xfId="7434"/>
    <cellStyle name="Currency0 24" xfId="7435"/>
    <cellStyle name="Currency0 25" xfId="7436"/>
    <cellStyle name="Currency0 26" xfId="7437"/>
    <cellStyle name="Currency0 27" xfId="7438"/>
    <cellStyle name="Currency0 28" xfId="7439"/>
    <cellStyle name="Currency0 29" xfId="7440"/>
    <cellStyle name="Currency0 3" xfId="7441"/>
    <cellStyle name="Currency0 30" xfId="7442"/>
    <cellStyle name="Currency0 4" xfId="7443"/>
    <cellStyle name="Currency0 5" xfId="7444"/>
    <cellStyle name="Currency0 6" xfId="7445"/>
    <cellStyle name="Currency0 7" xfId="7446"/>
    <cellStyle name="Currency0 8" xfId="7447"/>
    <cellStyle name="Currency0 9" xfId="7448"/>
    <cellStyle name="Dash" xfId="7449"/>
    <cellStyle name="Date" xfId="3081"/>
    <cellStyle name="Date 2" xfId="7450"/>
    <cellStyle name="Date 3" xfId="7451"/>
    <cellStyle name="Date 4" xfId="7452"/>
    <cellStyle name="Date Aligned" xfId="7453"/>
    <cellStyle name="Date_2006 08 11 RX3 Valuation v1" xfId="7454"/>
    <cellStyle name="Dia" xfId="7455"/>
    <cellStyle name="Dotted Line" xfId="7456"/>
    <cellStyle name="Emphasis 1" xfId="7457"/>
    <cellStyle name="Emphasis 2" xfId="7458"/>
    <cellStyle name="Emphasis 3" xfId="7459"/>
    <cellStyle name="Encabez1" xfId="7460"/>
    <cellStyle name="Encabez2" xfId="7461"/>
    <cellStyle name="Euro" xfId="7462"/>
    <cellStyle name="Euro 10" xfId="7463"/>
    <cellStyle name="Euro 11" xfId="7464"/>
    <cellStyle name="Euro 12" xfId="7465"/>
    <cellStyle name="Euro 13" xfId="7466"/>
    <cellStyle name="Euro 14" xfId="7467"/>
    <cellStyle name="Euro 15" xfId="7468"/>
    <cellStyle name="Euro 16" xfId="7469"/>
    <cellStyle name="Euro 17" xfId="7470"/>
    <cellStyle name="Euro 18" xfId="7471"/>
    <cellStyle name="Euro 2" xfId="7472"/>
    <cellStyle name="Euro 2 2" xfId="7473"/>
    <cellStyle name="Euro 2 2 2" xfId="7474"/>
    <cellStyle name="Euro 2 3" xfId="7475"/>
    <cellStyle name="Euro 2 4" xfId="7476"/>
    <cellStyle name="Euro 2 5" xfId="7477"/>
    <cellStyle name="Euro 2 6" xfId="7478"/>
    <cellStyle name="Euro 2 7" xfId="7479"/>
    <cellStyle name="Euro 2 8" xfId="7480"/>
    <cellStyle name="Euro 3" xfId="7481"/>
    <cellStyle name="Euro 3 2" xfId="7482"/>
    <cellStyle name="Euro 3 3" xfId="7483"/>
    <cellStyle name="Euro 3 4" xfId="7484"/>
    <cellStyle name="Euro 3 5" xfId="7485"/>
    <cellStyle name="Euro 3 6" xfId="7486"/>
    <cellStyle name="Euro 3 7" xfId="7487"/>
    <cellStyle name="Euro 3 8" xfId="7488"/>
    <cellStyle name="Euro 4" xfId="7489"/>
    <cellStyle name="Euro 4 2" xfId="7490"/>
    <cellStyle name="Euro 4 3" xfId="7491"/>
    <cellStyle name="Euro 5" xfId="7492"/>
    <cellStyle name="Euro 5 2" xfId="7493"/>
    <cellStyle name="Euro 6" xfId="7494"/>
    <cellStyle name="Euro 7" xfId="7495"/>
    <cellStyle name="Euro 8" xfId="7496"/>
    <cellStyle name="Euro 9" xfId="7497"/>
    <cellStyle name="Excel Built-in Accent1" xfId="7498"/>
    <cellStyle name="Excel Built-in Currency" xfId="7499"/>
    <cellStyle name="Excel Built-in Hyperlink" xfId="7500"/>
    <cellStyle name="Excel Built-in Normal" xfId="7501"/>
    <cellStyle name="Explanatory Text 10" xfId="7502"/>
    <cellStyle name="Explanatory Text 11" xfId="7503"/>
    <cellStyle name="Explanatory Text 2" xfId="3082"/>
    <cellStyle name="Explanatory Text 2 2" xfId="7504"/>
    <cellStyle name="Explanatory Text 2 2 2" xfId="7505"/>
    <cellStyle name="Explanatory Text 2 3" xfId="7506"/>
    <cellStyle name="Explanatory Text 2 4" xfId="7507"/>
    <cellStyle name="Explanatory Text 2 5" xfId="7508"/>
    <cellStyle name="Explanatory Text 2 6" xfId="7509"/>
    <cellStyle name="Explanatory Text 3" xfId="3083"/>
    <cellStyle name="Explanatory Text 3 2" xfId="7510"/>
    <cellStyle name="Explanatory Text 3 2 2" xfId="7511"/>
    <cellStyle name="Explanatory Text 3 3" xfId="7512"/>
    <cellStyle name="Explanatory Text 4" xfId="3212"/>
    <cellStyle name="Explanatory Text 4 2" xfId="7513"/>
    <cellStyle name="Explanatory Text 5" xfId="7514"/>
    <cellStyle name="Explanatory Text 5 2" xfId="7515"/>
    <cellStyle name="Explanatory Text 6" xfId="7516"/>
    <cellStyle name="Explanatory Text 6 2" xfId="7517"/>
    <cellStyle name="Explanatory Text 7" xfId="7518"/>
    <cellStyle name="Explanatory Text 8" xfId="7519"/>
    <cellStyle name="Explanatory Text 9" xfId="7520"/>
    <cellStyle name="Explanatory Text 9 2" xfId="7521"/>
    <cellStyle name="Explanatory Text 9 3" xfId="7522"/>
    <cellStyle name="EZ Pay formats" xfId="7523"/>
    <cellStyle name="F2" xfId="7524"/>
    <cellStyle name="F3" xfId="7525"/>
    <cellStyle name="F4" xfId="7526"/>
    <cellStyle name="F5" xfId="7527"/>
    <cellStyle name="F6" xfId="7528"/>
    <cellStyle name="F7" xfId="7529"/>
    <cellStyle name="F8" xfId="7530"/>
    <cellStyle name="Fijo" xfId="7531"/>
    <cellStyle name="financial" xfId="7532"/>
    <cellStyle name="Financiero" xfId="7533"/>
    <cellStyle name="Fixed" xfId="3084"/>
    <cellStyle name="Fixed 10" xfId="7534"/>
    <cellStyle name="Fixed 10 2" xfId="7535"/>
    <cellStyle name="Fixed 11" xfId="7536"/>
    <cellStyle name="Fixed 12" xfId="7537"/>
    <cellStyle name="Fixed 13" xfId="7538"/>
    <cellStyle name="Fixed 14" xfId="7539"/>
    <cellStyle name="Fixed 15" xfId="7540"/>
    <cellStyle name="Fixed 16" xfId="7541"/>
    <cellStyle name="Fixed 17" xfId="7542"/>
    <cellStyle name="Fixed 18" xfId="7543"/>
    <cellStyle name="Fixed 19" xfId="7544"/>
    <cellStyle name="Fixed 2" xfId="7545"/>
    <cellStyle name="Fixed 2 2" xfId="7546"/>
    <cellStyle name="Fixed 2 2 2" xfId="7547"/>
    <cellStyle name="Fixed 2 2 2 2" xfId="7548"/>
    <cellStyle name="Fixed 2 2 3" xfId="7549"/>
    <cellStyle name="Fixed 2 2_Actual" xfId="7550"/>
    <cellStyle name="Fixed 2 3" xfId="7551"/>
    <cellStyle name="Fixed 2 3 2" xfId="7552"/>
    <cellStyle name="Fixed 2 4" xfId="7553"/>
    <cellStyle name="Fixed 2 4 2" xfId="7554"/>
    <cellStyle name="Fixed 2 4 2 2" xfId="7555"/>
    <cellStyle name="Fixed 2 4 3" xfId="7556"/>
    <cellStyle name="Fixed 2 4_Actual" xfId="7557"/>
    <cellStyle name="Fixed 2 5" xfId="7558"/>
    <cellStyle name="Fixed 2 6" xfId="7559"/>
    <cellStyle name="Fixed 2 6 2" xfId="7560"/>
    <cellStyle name="Fixed 2 7" xfId="7561"/>
    <cellStyle name="Fixed 2 7 2" xfId="7562"/>
    <cellStyle name="Fixed 2 8" xfId="7563"/>
    <cellStyle name="Fixed 2_120110 NFC Risk Flash" xfId="7564"/>
    <cellStyle name="Fixed 20" xfId="7565"/>
    <cellStyle name="Fixed 21" xfId="7566"/>
    <cellStyle name="Fixed 22" xfId="7567"/>
    <cellStyle name="Fixed 23" xfId="7568"/>
    <cellStyle name="Fixed 24" xfId="7569"/>
    <cellStyle name="Fixed 25" xfId="7570"/>
    <cellStyle name="Fixed 26" xfId="7571"/>
    <cellStyle name="Fixed 27" xfId="7572"/>
    <cellStyle name="Fixed 28" xfId="7573"/>
    <cellStyle name="Fixed 29" xfId="7574"/>
    <cellStyle name="Fixed 3" xfId="7575"/>
    <cellStyle name="Fixed 3 2" xfId="7576"/>
    <cellStyle name="Fixed 3 2 2" xfId="7577"/>
    <cellStyle name="Fixed 3 3" xfId="7578"/>
    <cellStyle name="Fixed 3 4" xfId="7579"/>
    <cellStyle name="Fixed 3 4 2" xfId="7580"/>
    <cellStyle name="Fixed 3 5" xfId="7581"/>
    <cellStyle name="Fixed 3 6" xfId="7582"/>
    <cellStyle name="Fixed 3 7" xfId="7583"/>
    <cellStyle name="Fixed 3_120110 NFC Risk Flash" xfId="7584"/>
    <cellStyle name="Fixed 30" xfId="7585"/>
    <cellStyle name="Fixed 4" xfId="7586"/>
    <cellStyle name="Fixed 4 2" xfId="7587"/>
    <cellStyle name="Fixed 4 3" xfId="7588"/>
    <cellStyle name="Fixed 5" xfId="7589"/>
    <cellStyle name="Fixed 5 2" xfId="7590"/>
    <cellStyle name="Fixed 5 2 2" xfId="7591"/>
    <cellStyle name="Fixed 5 3" xfId="7592"/>
    <cellStyle name="Fixed 5 4" xfId="7593"/>
    <cellStyle name="Fixed 5_Actual" xfId="7594"/>
    <cellStyle name="Fixed 6" xfId="7595"/>
    <cellStyle name="Fixed 6 2" xfId="7596"/>
    <cellStyle name="Fixed 7" xfId="7597"/>
    <cellStyle name="Fixed 7 2" xfId="7598"/>
    <cellStyle name="Fixed 8" xfId="7599"/>
    <cellStyle name="Fixed 8 2" xfId="7600"/>
    <cellStyle name="Fixed 9" xfId="7601"/>
    <cellStyle name="Fixed 9 2" xfId="7602"/>
    <cellStyle name="Fixed_Actual" xfId="7603"/>
    <cellStyle name="Footnote" xfId="7604"/>
    <cellStyle name="gas daily" xfId="7605"/>
    <cellStyle name="Good 10" xfId="7606"/>
    <cellStyle name="Good 11" xfId="7607"/>
    <cellStyle name="Good 2" xfId="3085"/>
    <cellStyle name="Good 2 2" xfId="7608"/>
    <cellStyle name="Good 2 2 2" xfId="7609"/>
    <cellStyle name="Good 2 3" xfId="7610"/>
    <cellStyle name="Good 2 4" xfId="7611"/>
    <cellStyle name="Good 2 5" xfId="7612"/>
    <cellStyle name="Good 2 6" xfId="7613"/>
    <cellStyle name="Good 3" xfId="3086"/>
    <cellStyle name="Good 3 2" xfId="7614"/>
    <cellStyle name="Good 3 2 2" xfId="7615"/>
    <cellStyle name="Good 3 3" xfId="7616"/>
    <cellStyle name="Good 3 4" xfId="7617"/>
    <cellStyle name="Good 4" xfId="3213"/>
    <cellStyle name="Good 4 2" xfId="7618"/>
    <cellStyle name="Good 5" xfId="7619"/>
    <cellStyle name="Good 5 2" xfId="7620"/>
    <cellStyle name="Good 6" xfId="7621"/>
    <cellStyle name="Good 6 2" xfId="7622"/>
    <cellStyle name="Good 7" xfId="7623"/>
    <cellStyle name="Good 8" xfId="7624"/>
    <cellStyle name="Good 9" xfId="7625"/>
    <cellStyle name="Good 9 2" xfId="7626"/>
    <cellStyle name="Good 9 3" xfId="7627"/>
    <cellStyle name="Grey" xfId="3087"/>
    <cellStyle name="Grey 10" xfId="7628"/>
    <cellStyle name="Grey 11" xfId="7629"/>
    <cellStyle name="Grey 12" xfId="7630"/>
    <cellStyle name="Grey 13" xfId="7631"/>
    <cellStyle name="Grey 14" xfId="7632"/>
    <cellStyle name="Grey 15" xfId="7633"/>
    <cellStyle name="Grey 16" xfId="7634"/>
    <cellStyle name="Grey 17" xfId="7635"/>
    <cellStyle name="Grey 18" xfId="7636"/>
    <cellStyle name="Grey 19" xfId="7637"/>
    <cellStyle name="Grey 2" xfId="7638"/>
    <cellStyle name="Grey 20" xfId="7639"/>
    <cellStyle name="Grey 21" xfId="7640"/>
    <cellStyle name="Grey 22" xfId="7641"/>
    <cellStyle name="Grey 23" xfId="7642"/>
    <cellStyle name="Grey 24" xfId="7643"/>
    <cellStyle name="Grey 25" xfId="7644"/>
    <cellStyle name="Grey 26" xfId="7645"/>
    <cellStyle name="Grey 27" xfId="7646"/>
    <cellStyle name="Grey 28" xfId="7647"/>
    <cellStyle name="Grey 29" xfId="7648"/>
    <cellStyle name="Grey 3" xfId="7649"/>
    <cellStyle name="Grey 30" xfId="7650"/>
    <cellStyle name="Grey 4" xfId="7651"/>
    <cellStyle name="Grey 5" xfId="7652"/>
    <cellStyle name="Grey 6" xfId="7653"/>
    <cellStyle name="Grey 7" xfId="7654"/>
    <cellStyle name="Grey 8" xfId="7655"/>
    <cellStyle name="Grey 9" xfId="7656"/>
    <cellStyle name="Hard Percent" xfId="7657"/>
    <cellStyle name="HEADER" xfId="3088"/>
    <cellStyle name="HEADER 2" xfId="7658"/>
    <cellStyle name="HEADER 2 2" xfId="7659"/>
    <cellStyle name="HEADER 3" xfId="7660"/>
    <cellStyle name="HEADER 4" xfId="7661"/>
    <cellStyle name="HEADER 5" xfId="7662"/>
    <cellStyle name="Header1" xfId="7663"/>
    <cellStyle name="Header2" xfId="7664"/>
    <cellStyle name="Heading 1 10" xfId="7665"/>
    <cellStyle name="Heading 1 11" xfId="7666"/>
    <cellStyle name="Heading 1 2" xfId="3089"/>
    <cellStyle name="Heading 1 2 2" xfId="7667"/>
    <cellStyle name="Heading 1 2 2 2" xfId="7668"/>
    <cellStyle name="Heading 1 2 3" xfId="7669"/>
    <cellStyle name="Heading 1 2 4" xfId="7670"/>
    <cellStyle name="Heading 1 2 5" xfId="7671"/>
    <cellStyle name="Heading 1 2 6" xfId="7672"/>
    <cellStyle name="Heading 1 2 7" xfId="7673"/>
    <cellStyle name="Heading 1 3" xfId="3090"/>
    <cellStyle name="Heading 1 3 2" xfId="7674"/>
    <cellStyle name="Heading 1 3 2 2" xfId="7675"/>
    <cellStyle name="Heading 1 3 3" xfId="7676"/>
    <cellStyle name="Heading 1 3 4" xfId="7677"/>
    <cellStyle name="Heading 1 4" xfId="3214"/>
    <cellStyle name="Heading 1 4 2" xfId="7678"/>
    <cellStyle name="Heading 1 5" xfId="7679"/>
    <cellStyle name="Heading 1 5 2" xfId="7680"/>
    <cellStyle name="Heading 1 6" xfId="7681"/>
    <cellStyle name="Heading 1 6 2" xfId="7682"/>
    <cellStyle name="Heading 1 7" xfId="7683"/>
    <cellStyle name="Heading 1 8" xfId="7684"/>
    <cellStyle name="Heading 1 9" xfId="7685"/>
    <cellStyle name="Heading 1 9 2" xfId="7686"/>
    <cellStyle name="Heading 1 9 3" xfId="7687"/>
    <cellStyle name="Heading 2 10" xfId="7688"/>
    <cellStyle name="Heading 2 11" xfId="7689"/>
    <cellStyle name="Heading 2 2" xfId="3091"/>
    <cellStyle name="Heading 2 2 2" xfId="7690"/>
    <cellStyle name="Heading 2 2 2 2" xfId="7691"/>
    <cellStyle name="Heading 2 2 3" xfId="7692"/>
    <cellStyle name="Heading 2 2 4" xfId="7693"/>
    <cellStyle name="Heading 2 2 5" xfId="7694"/>
    <cellStyle name="Heading 2 2 6" xfId="7695"/>
    <cellStyle name="Heading 2 2 7" xfId="7696"/>
    <cellStyle name="Heading 2 3" xfId="3092"/>
    <cellStyle name="Heading 2 3 2" xfId="7697"/>
    <cellStyle name="Heading 2 3 2 2" xfId="7698"/>
    <cellStyle name="Heading 2 3 3" xfId="7699"/>
    <cellStyle name="Heading 2 3 4" xfId="7700"/>
    <cellStyle name="Heading 2 4" xfId="3215"/>
    <cellStyle name="Heading 2 4 2" xfId="7701"/>
    <cellStyle name="Heading 2 5" xfId="7702"/>
    <cellStyle name="Heading 2 5 2" xfId="7703"/>
    <cellStyle name="Heading 2 6" xfId="7704"/>
    <cellStyle name="Heading 2 6 2" xfId="7705"/>
    <cellStyle name="Heading 2 7" xfId="7706"/>
    <cellStyle name="Heading 2 8" xfId="7707"/>
    <cellStyle name="Heading 2 9" xfId="7708"/>
    <cellStyle name="Heading 2 9 2" xfId="7709"/>
    <cellStyle name="Heading 2 9 3" xfId="7710"/>
    <cellStyle name="Heading 3 10" xfId="7711"/>
    <cellStyle name="Heading 3 11" xfId="7712"/>
    <cellStyle name="Heading 3 2" xfId="3093"/>
    <cellStyle name="Heading 3 2 2" xfId="7713"/>
    <cellStyle name="Heading 3 2 2 2" xfId="7714"/>
    <cellStyle name="Heading 3 2 3" xfId="7715"/>
    <cellStyle name="Heading 3 2 4" xfId="7716"/>
    <cellStyle name="Heading 3 2 5" xfId="7717"/>
    <cellStyle name="Heading 3 2 6" xfId="7718"/>
    <cellStyle name="Heading 3 2 7" xfId="7719"/>
    <cellStyle name="Heading 3 3" xfId="3094"/>
    <cellStyle name="Heading 3 3 2" xfId="7720"/>
    <cellStyle name="Heading 3 3 2 2" xfId="7721"/>
    <cellStyle name="Heading 3 3 3" xfId="7722"/>
    <cellStyle name="Heading 3 3 4" xfId="7723"/>
    <cellStyle name="Heading 3 4" xfId="3216"/>
    <cellStyle name="Heading 3 4 2" xfId="7724"/>
    <cellStyle name="Heading 3 5" xfId="7725"/>
    <cellStyle name="Heading 3 5 2" xfId="7726"/>
    <cellStyle name="Heading 3 6" xfId="7727"/>
    <cellStyle name="Heading 3 6 2" xfId="7728"/>
    <cellStyle name="Heading 3 7" xfId="7729"/>
    <cellStyle name="Heading 3 8" xfId="7730"/>
    <cellStyle name="Heading 3 9" xfId="7731"/>
    <cellStyle name="Heading 3 9 2" xfId="7732"/>
    <cellStyle name="Heading 3 9 3" xfId="7733"/>
    <cellStyle name="Heading 4 10" xfId="7734"/>
    <cellStyle name="Heading 4 11" xfId="7735"/>
    <cellStyle name="Heading 4 2" xfId="3095"/>
    <cellStyle name="Heading 4 2 2" xfId="7736"/>
    <cellStyle name="Heading 4 2 2 2" xfId="7737"/>
    <cellStyle name="Heading 4 2 3" xfId="7738"/>
    <cellStyle name="Heading 4 2 4" xfId="7739"/>
    <cellStyle name="Heading 4 2 5" xfId="7740"/>
    <cellStyle name="Heading 4 2 6" xfId="7741"/>
    <cellStyle name="Heading 4 2 7" xfId="7742"/>
    <cellStyle name="Heading 4 3" xfId="3096"/>
    <cellStyle name="Heading 4 3 2" xfId="7743"/>
    <cellStyle name="Heading 4 3 2 2" xfId="7744"/>
    <cellStyle name="Heading 4 3 3" xfId="7745"/>
    <cellStyle name="Heading 4 3 4" xfId="7746"/>
    <cellStyle name="Heading 4 4" xfId="3217"/>
    <cellStyle name="Heading 4 4 2" xfId="7747"/>
    <cellStyle name="Heading 4 5" xfId="7748"/>
    <cellStyle name="Heading 4 5 2" xfId="7749"/>
    <cellStyle name="Heading 4 6" xfId="7750"/>
    <cellStyle name="Heading 4 6 2" xfId="7751"/>
    <cellStyle name="Heading 4 7" xfId="7752"/>
    <cellStyle name="Heading 4 8" xfId="7753"/>
    <cellStyle name="Heading 4 9" xfId="7754"/>
    <cellStyle name="Heading 4 9 2" xfId="7755"/>
    <cellStyle name="Heading 4 9 3" xfId="7756"/>
    <cellStyle name="Heading1" xfId="3097"/>
    <cellStyle name="Heading1 10" xfId="7757"/>
    <cellStyle name="Heading1 11" xfId="7758"/>
    <cellStyle name="Heading1 12" xfId="7759"/>
    <cellStyle name="Heading1 13" xfId="7760"/>
    <cellStyle name="Heading1 14" xfId="7761"/>
    <cellStyle name="Heading1 15" xfId="7762"/>
    <cellStyle name="Heading1 16" xfId="7763"/>
    <cellStyle name="Heading1 17" xfId="7764"/>
    <cellStyle name="Heading1 18" xfId="7765"/>
    <cellStyle name="Heading1 19" xfId="7766"/>
    <cellStyle name="Heading1 2" xfId="7767"/>
    <cellStyle name="Heading1 2 2" xfId="7768"/>
    <cellStyle name="Heading1 2 2 2" xfId="7769"/>
    <cellStyle name="Heading1 2 2 2 2" xfId="7770"/>
    <cellStyle name="Heading1 2 2 3" xfId="7771"/>
    <cellStyle name="Heading1 2 2_Actual" xfId="7772"/>
    <cellStyle name="Heading1 2 3" xfId="7773"/>
    <cellStyle name="Heading1 2 3 2" xfId="7774"/>
    <cellStyle name="Heading1 2 4" xfId="7775"/>
    <cellStyle name="Heading1 2 4 2" xfId="7776"/>
    <cellStyle name="Heading1 2 4 2 2" xfId="7777"/>
    <cellStyle name="Heading1 2 4 3" xfId="7778"/>
    <cellStyle name="Heading1 2 4_Actual" xfId="7779"/>
    <cellStyle name="Heading1 2 5" xfId="7780"/>
    <cellStyle name="Heading1 2 6" xfId="7781"/>
    <cellStyle name="Heading1 2 7" xfId="7782"/>
    <cellStyle name="Heading1 2_120110 NFC Risk Flash" xfId="7783"/>
    <cellStyle name="Heading1 20" xfId="7784"/>
    <cellStyle name="Heading1 21" xfId="7785"/>
    <cellStyle name="Heading1 22" xfId="7786"/>
    <cellStyle name="Heading1 23" xfId="7787"/>
    <cellStyle name="Heading1 24" xfId="7788"/>
    <cellStyle name="Heading1 25" xfId="7789"/>
    <cellStyle name="Heading1 26" xfId="7790"/>
    <cellStyle name="Heading1 27" xfId="7791"/>
    <cellStyle name="Heading1 28" xfId="7792"/>
    <cellStyle name="Heading1 29" xfId="7793"/>
    <cellStyle name="Heading1 3" xfId="7794"/>
    <cellStyle name="Heading1 3 2" xfId="7795"/>
    <cellStyle name="Heading1 3 2 2" xfId="7796"/>
    <cellStyle name="Heading1 3 3" xfId="7797"/>
    <cellStyle name="Heading1 3 4" xfId="7798"/>
    <cellStyle name="Heading1 3 5" xfId="7799"/>
    <cellStyle name="Heading1 3 6" xfId="7800"/>
    <cellStyle name="Heading1 3 7" xfId="7801"/>
    <cellStyle name="Heading1 3_120110 NFC Risk Flash" xfId="7802"/>
    <cellStyle name="Heading1 30" xfId="7803"/>
    <cellStyle name="Heading1 4" xfId="7804"/>
    <cellStyle name="Heading1 4 2" xfId="7805"/>
    <cellStyle name="Heading1 5" xfId="7806"/>
    <cellStyle name="Heading1 5 2" xfId="7807"/>
    <cellStyle name="Heading1 5 2 2" xfId="7808"/>
    <cellStyle name="Heading1 5 3" xfId="7809"/>
    <cellStyle name="Heading1 5_Actual" xfId="7810"/>
    <cellStyle name="Heading1 6" xfId="7811"/>
    <cellStyle name="Heading1 7" xfId="7812"/>
    <cellStyle name="Heading1 8" xfId="7813"/>
    <cellStyle name="Heading1 9" xfId="7814"/>
    <cellStyle name="Heading1_Actual" xfId="7815"/>
    <cellStyle name="Heading2" xfId="3098"/>
    <cellStyle name="Heading2 10" xfId="7816"/>
    <cellStyle name="Heading2 11" xfId="7817"/>
    <cellStyle name="Heading2 12" xfId="7818"/>
    <cellStyle name="Heading2 13" xfId="7819"/>
    <cellStyle name="Heading2 14" xfId="7820"/>
    <cellStyle name="Heading2 15" xfId="7821"/>
    <cellStyle name="Heading2 16" xfId="7822"/>
    <cellStyle name="Heading2 17" xfId="7823"/>
    <cellStyle name="Heading2 18" xfId="7824"/>
    <cellStyle name="Heading2 19" xfId="7825"/>
    <cellStyle name="Heading2 2" xfId="7826"/>
    <cellStyle name="Heading2 2 2" xfId="7827"/>
    <cellStyle name="Heading2 2 2 2" xfId="7828"/>
    <cellStyle name="Heading2 2 2 2 2" xfId="7829"/>
    <cellStyle name="Heading2 2 2 3" xfId="7830"/>
    <cellStyle name="Heading2 2 2_Actual" xfId="7831"/>
    <cellStyle name="Heading2 2 3" xfId="7832"/>
    <cellStyle name="Heading2 2 3 2" xfId="7833"/>
    <cellStyle name="Heading2 2 4" xfId="7834"/>
    <cellStyle name="Heading2 2 4 2" xfId="7835"/>
    <cellStyle name="Heading2 2 4 2 2" xfId="7836"/>
    <cellStyle name="Heading2 2 4 3" xfId="7837"/>
    <cellStyle name="Heading2 2 4_Actual" xfId="7838"/>
    <cellStyle name="Heading2 2 5" xfId="7839"/>
    <cellStyle name="Heading2 2 6" xfId="7840"/>
    <cellStyle name="Heading2 2 7" xfId="7841"/>
    <cellStyle name="Heading2 2_120110 NFC Risk Flash" xfId="7842"/>
    <cellStyle name="Heading2 20" xfId="7843"/>
    <cellStyle name="Heading2 21" xfId="7844"/>
    <cellStyle name="Heading2 22" xfId="7845"/>
    <cellStyle name="Heading2 23" xfId="7846"/>
    <cellStyle name="Heading2 24" xfId="7847"/>
    <cellStyle name="Heading2 25" xfId="7848"/>
    <cellStyle name="Heading2 26" xfId="7849"/>
    <cellStyle name="Heading2 27" xfId="7850"/>
    <cellStyle name="Heading2 28" xfId="7851"/>
    <cellStyle name="Heading2 29" xfId="7852"/>
    <cellStyle name="Heading2 3" xfId="7853"/>
    <cellStyle name="Heading2 3 2" xfId="7854"/>
    <cellStyle name="Heading2 3 2 2" xfId="7855"/>
    <cellStyle name="Heading2 3 3" xfId="7856"/>
    <cellStyle name="Heading2 3 4" xfId="7857"/>
    <cellStyle name="Heading2 3 5" xfId="7858"/>
    <cellStyle name="Heading2 3 6" xfId="7859"/>
    <cellStyle name="Heading2 3 7" xfId="7860"/>
    <cellStyle name="Heading2 3_120110 NFC Risk Flash" xfId="7861"/>
    <cellStyle name="Heading2 30" xfId="7862"/>
    <cellStyle name="Heading2 4" xfId="7863"/>
    <cellStyle name="Heading2 4 2" xfId="7864"/>
    <cellStyle name="Heading2 5" xfId="7865"/>
    <cellStyle name="Heading2 5 2" xfId="7866"/>
    <cellStyle name="Heading2 5 2 2" xfId="7867"/>
    <cellStyle name="Heading2 5 3" xfId="7868"/>
    <cellStyle name="Heading2 5_Actual" xfId="7869"/>
    <cellStyle name="Heading2 6" xfId="7870"/>
    <cellStyle name="Heading2 7" xfId="7871"/>
    <cellStyle name="Heading2 8" xfId="7872"/>
    <cellStyle name="Heading2 9" xfId="7873"/>
    <cellStyle name="Heading2_Actual" xfId="7874"/>
    <cellStyle name="HEADINGS" xfId="7875"/>
    <cellStyle name="HeadlineStyle" xfId="7876"/>
    <cellStyle name="HeadlineStyle 10" xfId="7877"/>
    <cellStyle name="HeadlineStyle 11" xfId="7878"/>
    <cellStyle name="HeadlineStyle 12" xfId="7879"/>
    <cellStyle name="HeadlineStyle 13" xfId="7880"/>
    <cellStyle name="HeadlineStyle 14" xfId="7881"/>
    <cellStyle name="HeadlineStyle 15" xfId="7882"/>
    <cellStyle name="HeadlineStyle 16" xfId="7883"/>
    <cellStyle name="HeadlineStyle 17" xfId="7884"/>
    <cellStyle name="HeadlineStyle 18" xfId="7885"/>
    <cellStyle name="HeadlineStyle 19" xfId="7886"/>
    <cellStyle name="HeadlineStyle 2" xfId="7887"/>
    <cellStyle name="HeadlineStyle 20" xfId="7888"/>
    <cellStyle name="HeadlineStyle 21" xfId="7889"/>
    <cellStyle name="HeadlineStyle 22" xfId="7890"/>
    <cellStyle name="HeadlineStyle 23" xfId="7891"/>
    <cellStyle name="HeadlineStyle 24" xfId="7892"/>
    <cellStyle name="HeadlineStyle 25" xfId="7893"/>
    <cellStyle name="HeadlineStyle 26" xfId="7894"/>
    <cellStyle name="HeadlineStyle 27" xfId="7895"/>
    <cellStyle name="HeadlineStyle 28" xfId="7896"/>
    <cellStyle name="HeadlineStyle 29" xfId="7897"/>
    <cellStyle name="HeadlineStyle 3" xfId="7898"/>
    <cellStyle name="HeadlineStyle 30" xfId="7899"/>
    <cellStyle name="HeadlineStyle 4" xfId="7900"/>
    <cellStyle name="HeadlineStyle 5" xfId="7901"/>
    <cellStyle name="HeadlineStyle 6" xfId="7902"/>
    <cellStyle name="HeadlineStyle 7" xfId="7903"/>
    <cellStyle name="HeadlineStyle 8" xfId="7904"/>
    <cellStyle name="HeadlineStyle 9" xfId="7905"/>
    <cellStyle name="HeadlineStyleJustified" xfId="7906"/>
    <cellStyle name="HeadlineStyleJustified 10" xfId="7907"/>
    <cellStyle name="HeadlineStyleJustified 11" xfId="7908"/>
    <cellStyle name="HeadlineStyleJustified 12" xfId="7909"/>
    <cellStyle name="HeadlineStyleJustified 13" xfId="7910"/>
    <cellStyle name="HeadlineStyleJustified 14" xfId="7911"/>
    <cellStyle name="HeadlineStyleJustified 15" xfId="7912"/>
    <cellStyle name="HeadlineStyleJustified 16" xfId="7913"/>
    <cellStyle name="HeadlineStyleJustified 17" xfId="7914"/>
    <cellStyle name="HeadlineStyleJustified 18" xfId="7915"/>
    <cellStyle name="HeadlineStyleJustified 19" xfId="7916"/>
    <cellStyle name="HeadlineStyleJustified 2" xfId="7917"/>
    <cellStyle name="HeadlineStyleJustified 20" xfId="7918"/>
    <cellStyle name="HeadlineStyleJustified 21" xfId="7919"/>
    <cellStyle name="HeadlineStyleJustified 22" xfId="7920"/>
    <cellStyle name="HeadlineStyleJustified 23" xfId="7921"/>
    <cellStyle name="HeadlineStyleJustified 24" xfId="7922"/>
    <cellStyle name="HeadlineStyleJustified 25" xfId="7923"/>
    <cellStyle name="HeadlineStyleJustified 26" xfId="7924"/>
    <cellStyle name="HeadlineStyleJustified 27" xfId="7925"/>
    <cellStyle name="HeadlineStyleJustified 28" xfId="7926"/>
    <cellStyle name="HeadlineStyleJustified 29" xfId="7927"/>
    <cellStyle name="HeadlineStyleJustified 3" xfId="7928"/>
    <cellStyle name="HeadlineStyleJustified 30" xfId="7929"/>
    <cellStyle name="HeadlineStyleJustified 4" xfId="7930"/>
    <cellStyle name="HeadlineStyleJustified 5" xfId="7931"/>
    <cellStyle name="HeadlineStyleJustified 6" xfId="7932"/>
    <cellStyle name="HeadlineStyleJustified 7" xfId="7933"/>
    <cellStyle name="HeadlineStyleJustified 8" xfId="7934"/>
    <cellStyle name="HeadlineStyleJustified 9" xfId="7935"/>
    <cellStyle name="Hidden" xfId="7936"/>
    <cellStyle name="Hidden 10" xfId="7937"/>
    <cellStyle name="Hidden 11" xfId="7938"/>
    <cellStyle name="Hidden 12" xfId="7939"/>
    <cellStyle name="Hidden 13" xfId="7940"/>
    <cellStyle name="Hidden 14" xfId="7941"/>
    <cellStyle name="Hidden 15" xfId="7942"/>
    <cellStyle name="Hidden 16" xfId="7943"/>
    <cellStyle name="Hidden 17" xfId="7944"/>
    <cellStyle name="Hidden 18" xfId="7945"/>
    <cellStyle name="Hidden 19" xfId="7946"/>
    <cellStyle name="Hidden 2" xfId="7947"/>
    <cellStyle name="Hidden 20" xfId="7948"/>
    <cellStyle name="Hidden 21" xfId="7949"/>
    <cellStyle name="Hidden 22" xfId="7950"/>
    <cellStyle name="Hidden 23" xfId="7951"/>
    <cellStyle name="Hidden 24" xfId="7952"/>
    <cellStyle name="Hidden 25" xfId="7953"/>
    <cellStyle name="Hidden 26" xfId="7954"/>
    <cellStyle name="Hidden 27" xfId="7955"/>
    <cellStyle name="Hidden 28" xfId="7956"/>
    <cellStyle name="Hidden 29" xfId="7957"/>
    <cellStyle name="Hidden 3" xfId="7958"/>
    <cellStyle name="Hidden 30" xfId="7959"/>
    <cellStyle name="Hidden 4" xfId="7960"/>
    <cellStyle name="Hidden 5" xfId="7961"/>
    <cellStyle name="Hidden 6" xfId="7962"/>
    <cellStyle name="Hidden 7" xfId="7963"/>
    <cellStyle name="Hidden 8" xfId="7964"/>
    <cellStyle name="Hidden 9" xfId="7965"/>
    <cellStyle name="HIGHLIGHT" xfId="3099"/>
    <cellStyle name="HIGHLIGHT 2" xfId="7966"/>
    <cellStyle name="HIGHLIGHT 3" xfId="7967"/>
    <cellStyle name="Hyperlink 2" xfId="3100"/>
    <cellStyle name="Hyperlink 2 2" xfId="7968"/>
    <cellStyle name="Input [yellow]" xfId="3101"/>
    <cellStyle name="Input [yellow] 10" xfId="7969"/>
    <cellStyle name="Input [yellow] 11" xfId="7970"/>
    <cellStyle name="Input [yellow] 12" xfId="7971"/>
    <cellStyle name="Input [yellow] 13" xfId="7972"/>
    <cellStyle name="Input [yellow] 14" xfId="7973"/>
    <cellStyle name="Input [yellow] 15" xfId="7974"/>
    <cellStyle name="Input [yellow] 16" xfId="7975"/>
    <cellStyle name="Input [yellow] 17" xfId="7976"/>
    <cellStyle name="Input [yellow] 18" xfId="7977"/>
    <cellStyle name="Input [yellow] 19" xfId="7978"/>
    <cellStyle name="Input [yellow] 2" xfId="7979"/>
    <cellStyle name="Input [yellow] 20" xfId="7980"/>
    <cellStyle name="Input [yellow] 21" xfId="7981"/>
    <cellStyle name="Input [yellow] 22" xfId="7982"/>
    <cellStyle name="Input [yellow] 23" xfId="7983"/>
    <cellStyle name="Input [yellow] 24" xfId="7984"/>
    <cellStyle name="Input [yellow] 25" xfId="7985"/>
    <cellStyle name="Input [yellow] 26" xfId="7986"/>
    <cellStyle name="Input [yellow] 27" xfId="7987"/>
    <cellStyle name="Input [yellow] 28" xfId="7988"/>
    <cellStyle name="Input [yellow] 29" xfId="7989"/>
    <cellStyle name="Input [yellow] 3" xfId="7990"/>
    <cellStyle name="Input [yellow] 30" xfId="7991"/>
    <cellStyle name="Input [yellow] 4" xfId="7992"/>
    <cellStyle name="Input [yellow] 5" xfId="7993"/>
    <cellStyle name="Input [yellow] 6" xfId="7994"/>
    <cellStyle name="Input [yellow] 7" xfId="7995"/>
    <cellStyle name="Input [yellow] 8" xfId="7996"/>
    <cellStyle name="Input [yellow] 9" xfId="7997"/>
    <cellStyle name="Input 10" xfId="7998"/>
    <cellStyle name="Input 10 2" xfId="7999"/>
    <cellStyle name="Input 10 3" xfId="8000"/>
    <cellStyle name="Input 100" xfId="8001"/>
    <cellStyle name="Input 101" xfId="8002"/>
    <cellStyle name="Input 102" xfId="8003"/>
    <cellStyle name="Input 103" xfId="8004"/>
    <cellStyle name="Input 104" xfId="8005"/>
    <cellStyle name="Input 105" xfId="8006"/>
    <cellStyle name="Input 106" xfId="8007"/>
    <cellStyle name="Input 107" xfId="8008"/>
    <cellStyle name="Input 108" xfId="8009"/>
    <cellStyle name="Input 109" xfId="8010"/>
    <cellStyle name="Input 11" xfId="8011"/>
    <cellStyle name="Input 11 2" xfId="8012"/>
    <cellStyle name="Input 11 3" xfId="8013"/>
    <cellStyle name="Input 110" xfId="8014"/>
    <cellStyle name="Input 111" xfId="8015"/>
    <cellStyle name="Input 112" xfId="8016"/>
    <cellStyle name="Input 113" xfId="8017"/>
    <cellStyle name="Input 114" xfId="8018"/>
    <cellStyle name="Input 115" xfId="8019"/>
    <cellStyle name="Input 116" xfId="8020"/>
    <cellStyle name="Input 117" xfId="8021"/>
    <cellStyle name="Input 118" xfId="8022"/>
    <cellStyle name="Input 119" xfId="8023"/>
    <cellStyle name="Input 12" xfId="8024"/>
    <cellStyle name="Input 12 2" xfId="8025"/>
    <cellStyle name="Input 12 2 2" xfId="8026"/>
    <cellStyle name="Input 12 3" xfId="8027"/>
    <cellStyle name="Input 12 4" xfId="8028"/>
    <cellStyle name="Input 120" xfId="8029"/>
    <cellStyle name="Input 121" xfId="8030"/>
    <cellStyle name="Input 122" xfId="8031"/>
    <cellStyle name="Input 123" xfId="8032"/>
    <cellStyle name="Input 124" xfId="8033"/>
    <cellStyle name="Input 125" xfId="8034"/>
    <cellStyle name="Input 126" xfId="8035"/>
    <cellStyle name="Input 127" xfId="8036"/>
    <cellStyle name="Input 128" xfId="8037"/>
    <cellStyle name="Input 129" xfId="8038"/>
    <cellStyle name="Input 13" xfId="8039"/>
    <cellStyle name="Input 13 2" xfId="8040"/>
    <cellStyle name="Input 130" xfId="8041"/>
    <cellStyle name="Input 131" xfId="8042"/>
    <cellStyle name="Input 132" xfId="8043"/>
    <cellStyle name="Input 133" xfId="8044"/>
    <cellStyle name="Input 134" xfId="8045"/>
    <cellStyle name="Input 135" xfId="8046"/>
    <cellStyle name="Input 136" xfId="8047"/>
    <cellStyle name="Input 137" xfId="8048"/>
    <cellStyle name="Input 138" xfId="8049"/>
    <cellStyle name="Input 139" xfId="8050"/>
    <cellStyle name="Input 14" xfId="8051"/>
    <cellStyle name="Input 14 2" xfId="8052"/>
    <cellStyle name="Input 140" xfId="8053"/>
    <cellStyle name="Input 141" xfId="8054"/>
    <cellStyle name="Input 142" xfId="8055"/>
    <cellStyle name="Input 143" xfId="8056"/>
    <cellStyle name="Input 144" xfId="8057"/>
    <cellStyle name="Input 145" xfId="8058"/>
    <cellStyle name="Input 146" xfId="8059"/>
    <cellStyle name="Input 147" xfId="8060"/>
    <cellStyle name="Input 148" xfId="8061"/>
    <cellStyle name="Input 149" xfId="8062"/>
    <cellStyle name="Input 15" xfId="8063"/>
    <cellStyle name="Input 15 2" xfId="8064"/>
    <cellStyle name="Input 150" xfId="8065"/>
    <cellStyle name="Input 151" xfId="8066"/>
    <cellStyle name="Input 152" xfId="8067"/>
    <cellStyle name="Input 153" xfId="8068"/>
    <cellStyle name="Input 154" xfId="8069"/>
    <cellStyle name="Input 155" xfId="8070"/>
    <cellStyle name="Input 156" xfId="8071"/>
    <cellStyle name="Input 157" xfId="8072"/>
    <cellStyle name="Input 158" xfId="8073"/>
    <cellStyle name="Input 159" xfId="8074"/>
    <cellStyle name="Input 16" xfId="8075"/>
    <cellStyle name="Input 160" xfId="8076"/>
    <cellStyle name="Input 161" xfId="8077"/>
    <cellStyle name="Input 162" xfId="8078"/>
    <cellStyle name="Input 163" xfId="8079"/>
    <cellStyle name="Input 164" xfId="8080"/>
    <cellStyle name="Input 165" xfId="8081"/>
    <cellStyle name="Input 166" xfId="8082"/>
    <cellStyle name="Input 167" xfId="8083"/>
    <cellStyle name="Input 168" xfId="8084"/>
    <cellStyle name="Input 169" xfId="8085"/>
    <cellStyle name="Input 17" xfId="8086"/>
    <cellStyle name="Input 170" xfId="8087"/>
    <cellStyle name="Input 171" xfId="8088"/>
    <cellStyle name="Input 172" xfId="8089"/>
    <cellStyle name="Input 173" xfId="8090"/>
    <cellStyle name="Input 174" xfId="8091"/>
    <cellStyle name="Input 175" xfId="8092"/>
    <cellStyle name="Input 176" xfId="8093"/>
    <cellStyle name="Input 177" xfId="8094"/>
    <cellStyle name="Input 178" xfId="8095"/>
    <cellStyle name="Input 179" xfId="8096"/>
    <cellStyle name="Input 18" xfId="8097"/>
    <cellStyle name="Input 180" xfId="8098"/>
    <cellStyle name="Input 181" xfId="8099"/>
    <cellStyle name="Input 182" xfId="8100"/>
    <cellStyle name="Input 183" xfId="8101"/>
    <cellStyle name="Input 184" xfId="8102"/>
    <cellStyle name="Input 185" xfId="8103"/>
    <cellStyle name="Input 186" xfId="8104"/>
    <cellStyle name="Input 187" xfId="8105"/>
    <cellStyle name="Input 188" xfId="8106"/>
    <cellStyle name="Input 189" xfId="8107"/>
    <cellStyle name="Input 19" xfId="8108"/>
    <cellStyle name="Input 190" xfId="8109"/>
    <cellStyle name="Input 191" xfId="8110"/>
    <cellStyle name="Input 192" xfId="8111"/>
    <cellStyle name="Input 193" xfId="8112"/>
    <cellStyle name="Input 2" xfId="3102"/>
    <cellStyle name="Input 2 2" xfId="8113"/>
    <cellStyle name="Input 2 2 2" xfId="8114"/>
    <cellStyle name="Input 2 3" xfId="8115"/>
    <cellStyle name="Input 2 3 2" xfId="8116"/>
    <cellStyle name="Input 2 4" xfId="8117"/>
    <cellStyle name="Input 2 5" xfId="8118"/>
    <cellStyle name="Input 2 6" xfId="8119"/>
    <cellStyle name="Input 20" xfId="8120"/>
    <cellStyle name="Input 21" xfId="8121"/>
    <cellStyle name="Input 22" xfId="8122"/>
    <cellStyle name="Input 23" xfId="8123"/>
    <cellStyle name="Input 24" xfId="8124"/>
    <cellStyle name="Input 25" xfId="8125"/>
    <cellStyle name="Input 26" xfId="8126"/>
    <cellStyle name="Input 27" xfId="8127"/>
    <cellStyle name="Input 28" xfId="8128"/>
    <cellStyle name="Input 29" xfId="8129"/>
    <cellStyle name="Input 3" xfId="3103"/>
    <cellStyle name="Input 3 2" xfId="8130"/>
    <cellStyle name="Input 3 2 2" xfId="8131"/>
    <cellStyle name="Input 3 3" xfId="8132"/>
    <cellStyle name="Input 3 4" xfId="8133"/>
    <cellStyle name="Input 30" xfId="8134"/>
    <cellStyle name="Input 31" xfId="8135"/>
    <cellStyle name="Input 32" xfId="8136"/>
    <cellStyle name="Input 33" xfId="8137"/>
    <cellStyle name="Input 34" xfId="8138"/>
    <cellStyle name="Input 35" xfId="8139"/>
    <cellStyle name="Input 36" xfId="8140"/>
    <cellStyle name="Input 37" xfId="8141"/>
    <cellStyle name="Input 38" xfId="8142"/>
    <cellStyle name="Input 39" xfId="8143"/>
    <cellStyle name="Input 4" xfId="3104"/>
    <cellStyle name="Input 4 2" xfId="8144"/>
    <cellStyle name="Input 4 2 2" xfId="8145"/>
    <cellStyle name="Input 4 3" xfId="8146"/>
    <cellStyle name="Input 40" xfId="8147"/>
    <cellStyle name="Input 41" xfId="8148"/>
    <cellStyle name="Input 42" xfId="8149"/>
    <cellStyle name="Input 43" xfId="8150"/>
    <cellStyle name="Input 44" xfId="8151"/>
    <cellStyle name="Input 45" xfId="8152"/>
    <cellStyle name="Input 46" xfId="8153"/>
    <cellStyle name="Input 47" xfId="8154"/>
    <cellStyle name="Input 48" xfId="8155"/>
    <cellStyle name="Input 49" xfId="8156"/>
    <cellStyle name="Input 5" xfId="3105"/>
    <cellStyle name="Input 5 2" xfId="8157"/>
    <cellStyle name="Input 5 2 2" xfId="8158"/>
    <cellStyle name="Input 5 3" xfId="8159"/>
    <cellStyle name="Input 50" xfId="8160"/>
    <cellStyle name="Input 51" xfId="8161"/>
    <cellStyle name="Input 52" xfId="8162"/>
    <cellStyle name="Input 53" xfId="8163"/>
    <cellStyle name="Input 54" xfId="8164"/>
    <cellStyle name="Input 55" xfId="8165"/>
    <cellStyle name="Input 56" xfId="8166"/>
    <cellStyle name="Input 57" xfId="8167"/>
    <cellStyle name="Input 58" xfId="8168"/>
    <cellStyle name="Input 59" xfId="8169"/>
    <cellStyle name="Input 6" xfId="3218"/>
    <cellStyle name="Input 6 2" xfId="8170"/>
    <cellStyle name="Input 6 2 2" xfId="8171"/>
    <cellStyle name="Input 6 3" xfId="8172"/>
    <cellStyle name="Input 60" xfId="8173"/>
    <cellStyle name="Input 61" xfId="8174"/>
    <cellStyle name="Input 62" xfId="8175"/>
    <cellStyle name="Input 63" xfId="8176"/>
    <cellStyle name="Input 64" xfId="8177"/>
    <cellStyle name="Input 65" xfId="8178"/>
    <cellStyle name="Input 66" xfId="8179"/>
    <cellStyle name="Input 67" xfId="8180"/>
    <cellStyle name="Input 68" xfId="8181"/>
    <cellStyle name="Input 69" xfId="8182"/>
    <cellStyle name="Input 7" xfId="8183"/>
    <cellStyle name="Input 7 2" xfId="8184"/>
    <cellStyle name="Input 7 3" xfId="8185"/>
    <cellStyle name="Input 70" xfId="8186"/>
    <cellStyle name="Input 71" xfId="8187"/>
    <cellStyle name="Input 72" xfId="8188"/>
    <cellStyle name="Input 73" xfId="8189"/>
    <cellStyle name="Input 74" xfId="8190"/>
    <cellStyle name="Input 75" xfId="8191"/>
    <cellStyle name="Input 76" xfId="8192"/>
    <cellStyle name="Input 77" xfId="8193"/>
    <cellStyle name="Input 78" xfId="8194"/>
    <cellStyle name="Input 79" xfId="8195"/>
    <cellStyle name="Input 8" xfId="8196"/>
    <cellStyle name="Input 8 2" xfId="8197"/>
    <cellStyle name="Input 8 3" xfId="8198"/>
    <cellStyle name="Input 80" xfId="8199"/>
    <cellStyle name="Input 81" xfId="8200"/>
    <cellStyle name="Input 82" xfId="8201"/>
    <cellStyle name="Input 83" xfId="8202"/>
    <cellStyle name="Input 84" xfId="8203"/>
    <cellStyle name="Input 85" xfId="8204"/>
    <cellStyle name="Input 86" xfId="8205"/>
    <cellStyle name="Input 87" xfId="8206"/>
    <cellStyle name="Input 88" xfId="8207"/>
    <cellStyle name="Input 89" xfId="8208"/>
    <cellStyle name="Input 9" xfId="8209"/>
    <cellStyle name="Input 9 2" xfId="8210"/>
    <cellStyle name="Input 9 3" xfId="8211"/>
    <cellStyle name="Input 90" xfId="8212"/>
    <cellStyle name="Input 91" xfId="8213"/>
    <cellStyle name="Input 92" xfId="8214"/>
    <cellStyle name="Input 93" xfId="8215"/>
    <cellStyle name="Input 94" xfId="8216"/>
    <cellStyle name="Input 95" xfId="8217"/>
    <cellStyle name="Input 96" xfId="8218"/>
    <cellStyle name="Input 97" xfId="8219"/>
    <cellStyle name="Input 98" xfId="8220"/>
    <cellStyle name="Input 99" xfId="8221"/>
    <cellStyle name="Input Cells" xfId="8222"/>
    <cellStyle name="INPUTS" xfId="8223"/>
    <cellStyle name="Inputs2" xfId="8224"/>
    <cellStyle name="Lines" xfId="8225"/>
    <cellStyle name="Linked Cell 10" xfId="8226"/>
    <cellStyle name="Linked Cell 11" xfId="8227"/>
    <cellStyle name="Linked Cell 2" xfId="3106"/>
    <cellStyle name="Linked Cell 2 2" xfId="8228"/>
    <cellStyle name="Linked Cell 2 2 2" xfId="8229"/>
    <cellStyle name="Linked Cell 2 3" xfId="8230"/>
    <cellStyle name="Linked Cell 2 4" xfId="8231"/>
    <cellStyle name="Linked Cell 2 5" xfId="8232"/>
    <cellStyle name="Linked Cell 2 6" xfId="8233"/>
    <cellStyle name="Linked Cell 3" xfId="3107"/>
    <cellStyle name="Linked Cell 3 2" xfId="8234"/>
    <cellStyle name="Linked Cell 3 2 2" xfId="8235"/>
    <cellStyle name="Linked Cell 3 3" xfId="8236"/>
    <cellStyle name="Linked Cell 3 4" xfId="8237"/>
    <cellStyle name="Linked Cell 4" xfId="3219"/>
    <cellStyle name="Linked Cell 4 2" xfId="8238"/>
    <cellStyle name="Linked Cell 5" xfId="8239"/>
    <cellStyle name="Linked Cell 5 2" xfId="8240"/>
    <cellStyle name="Linked Cell 6" xfId="8241"/>
    <cellStyle name="Linked Cell 6 2" xfId="8242"/>
    <cellStyle name="Linked Cell 7" xfId="8243"/>
    <cellStyle name="Linked Cell 8" xfId="8244"/>
    <cellStyle name="Linked Cell 9" xfId="8245"/>
    <cellStyle name="Linked Cell 9 2" xfId="8246"/>
    <cellStyle name="Linked Cell 9 3" xfId="8247"/>
    <cellStyle name="m/d/yy" xfId="8248"/>
    <cellStyle name="macroname" xfId="8249"/>
    <cellStyle name="Millares [0]_10 AVERIAS MASIVAS + ANT" xfId="8250"/>
    <cellStyle name="Millares_10 AVERIAS MASIVAS + ANT" xfId="8251"/>
    <cellStyle name="Milliers [0]_Global Purchase" xfId="8252"/>
    <cellStyle name="Milliers_Global Purchase" xfId="8253"/>
    <cellStyle name="Mine" xfId="8254"/>
    <cellStyle name="mmm-yy" xfId="8255"/>
    <cellStyle name="mmm-yy 10" xfId="8256"/>
    <cellStyle name="mmm-yy 11" xfId="8257"/>
    <cellStyle name="mmm-yy 12" xfId="8258"/>
    <cellStyle name="mmm-yy 13" xfId="8259"/>
    <cellStyle name="mmm-yy 14" xfId="8260"/>
    <cellStyle name="mmm-yy 15" xfId="8261"/>
    <cellStyle name="mmm-yy 16" xfId="8262"/>
    <cellStyle name="mmm-yy 17" xfId="8263"/>
    <cellStyle name="mmm-yy 18" xfId="8264"/>
    <cellStyle name="mmm-yy 19" xfId="8265"/>
    <cellStyle name="mmm-yy 2" xfId="8266"/>
    <cellStyle name="mmm-yy 20" xfId="8267"/>
    <cellStyle name="mmm-yy 21" xfId="8268"/>
    <cellStyle name="mmm-yy 22" xfId="8269"/>
    <cellStyle name="mmm-yy 23" xfId="8270"/>
    <cellStyle name="mmm-yy 24" xfId="8271"/>
    <cellStyle name="mmm-yy 25" xfId="8272"/>
    <cellStyle name="mmm-yy 26" xfId="8273"/>
    <cellStyle name="mmm-yy 27" xfId="8274"/>
    <cellStyle name="mmm-yy 28" xfId="8275"/>
    <cellStyle name="mmm-yy 29" xfId="8276"/>
    <cellStyle name="mmm-yy 3" xfId="8277"/>
    <cellStyle name="mmm-yy 30" xfId="8278"/>
    <cellStyle name="mmm-yy 4" xfId="8279"/>
    <cellStyle name="mmm-yy 5" xfId="8280"/>
    <cellStyle name="mmm-yy 6" xfId="8281"/>
    <cellStyle name="mmm-yy 7" xfId="8282"/>
    <cellStyle name="mmm-yy 8" xfId="8283"/>
    <cellStyle name="mmm-yy 9" xfId="8284"/>
    <cellStyle name="Model" xfId="8285"/>
    <cellStyle name="Moneda [0]_10 AVERIAS MASIVAS + ANT" xfId="8286"/>
    <cellStyle name="Moneda_10 AVERIAS MASIVAS + ANT" xfId="8287"/>
    <cellStyle name="Monétaire [0]_Global Purchase" xfId="8288"/>
    <cellStyle name="Monétaire_Global Purchase" xfId="8289"/>
    <cellStyle name="Multiple" xfId="8290"/>
    <cellStyle name="Neg in [RED]" xfId="3108"/>
    <cellStyle name="Neutral 10" xfId="8291"/>
    <cellStyle name="Neutral 11" xfId="8292"/>
    <cellStyle name="Neutral 2" xfId="3109"/>
    <cellStyle name="Neutral 2 2" xfId="8293"/>
    <cellStyle name="Neutral 2 2 2" xfId="8294"/>
    <cellStyle name="Neutral 2 3" xfId="8295"/>
    <cellStyle name="Neutral 2 4" xfId="8296"/>
    <cellStyle name="Neutral 2 5" xfId="8297"/>
    <cellStyle name="Neutral 2 6" xfId="8298"/>
    <cellStyle name="Neutral 3" xfId="3110"/>
    <cellStyle name="Neutral 3 2" xfId="8299"/>
    <cellStyle name="Neutral 3 2 2" xfId="8300"/>
    <cellStyle name="Neutral 3 3" xfId="8301"/>
    <cellStyle name="Neutral 3 4" xfId="8302"/>
    <cellStyle name="Neutral 4" xfId="3220"/>
    <cellStyle name="Neutral 4 2" xfId="8303"/>
    <cellStyle name="Neutral 5" xfId="8304"/>
    <cellStyle name="Neutral 5 2" xfId="8305"/>
    <cellStyle name="Neutral 6" xfId="8306"/>
    <cellStyle name="Neutral 6 2" xfId="8307"/>
    <cellStyle name="Neutral 7" xfId="8308"/>
    <cellStyle name="Neutral 8" xfId="8309"/>
    <cellStyle name="Neutral 9" xfId="8310"/>
    <cellStyle name="Neutral 9 2" xfId="8311"/>
    <cellStyle name="Neutral 9 3" xfId="8312"/>
    <cellStyle name="no dec" xfId="3111"/>
    <cellStyle name="no dec 10" xfId="8313"/>
    <cellStyle name="no dec 11" xfId="8314"/>
    <cellStyle name="no dec 12" xfId="8315"/>
    <cellStyle name="no dec 13" xfId="8316"/>
    <cellStyle name="no dec 14" xfId="8317"/>
    <cellStyle name="no dec 15" xfId="8318"/>
    <cellStyle name="no dec 16" xfId="8319"/>
    <cellStyle name="no dec 17" xfId="8320"/>
    <cellStyle name="no dec 18" xfId="8321"/>
    <cellStyle name="no dec 19" xfId="8322"/>
    <cellStyle name="no dec 2" xfId="8323"/>
    <cellStyle name="no dec 2 2" xfId="8324"/>
    <cellStyle name="no dec 2_Actual" xfId="8325"/>
    <cellStyle name="no dec 20" xfId="8326"/>
    <cellStyle name="no dec 21" xfId="8327"/>
    <cellStyle name="no dec 3" xfId="8328"/>
    <cellStyle name="no dec 4" xfId="8329"/>
    <cellStyle name="no dec 4 2" xfId="8330"/>
    <cellStyle name="no dec 4_Actual" xfId="8331"/>
    <cellStyle name="no dec 5" xfId="8332"/>
    <cellStyle name="no dec 6" xfId="8333"/>
    <cellStyle name="no dec 7" xfId="8334"/>
    <cellStyle name="no dec 8" xfId="8335"/>
    <cellStyle name="no dec 9" xfId="8336"/>
    <cellStyle name="no dec_Actual" xfId="8337"/>
    <cellStyle name="Normal" xfId="0" builtinId="0"/>
    <cellStyle name="Normal - Style1" xfId="3112"/>
    <cellStyle name="Normal - Style2" xfId="8338"/>
    <cellStyle name="Normal - Style3" xfId="8339"/>
    <cellStyle name="Normal 10" xfId="42"/>
    <cellStyle name="Normal 10 10" xfId="8340"/>
    <cellStyle name="Normal 10 10 2" xfId="8341"/>
    <cellStyle name="Normal 10 10 3" xfId="8342"/>
    <cellStyle name="Normal 10 10 4" xfId="8343"/>
    <cellStyle name="Normal 10 11" xfId="8344"/>
    <cellStyle name="Normal 10 11 2" xfId="8345"/>
    <cellStyle name="Normal 10 11 3" xfId="8346"/>
    <cellStyle name="Normal 10 11 4" xfId="8347"/>
    <cellStyle name="Normal 10 12" xfId="8348"/>
    <cellStyle name="Normal 10 13" xfId="8349"/>
    <cellStyle name="Normal 10 14" xfId="8350"/>
    <cellStyle name="Normal 10 15" xfId="8351"/>
    <cellStyle name="Normal 10 16" xfId="8352"/>
    <cellStyle name="Normal 10 2" xfId="59"/>
    <cellStyle name="Normal 10 2 10" xfId="8353"/>
    <cellStyle name="Normal 10 2 11" xfId="8354"/>
    <cellStyle name="Normal 10 2 12" xfId="8355"/>
    <cellStyle name="Normal 10 2 13" xfId="8356"/>
    <cellStyle name="Normal 10 2 2" xfId="64"/>
    <cellStyle name="Normal 10 2 2 2" xfId="63"/>
    <cellStyle name="Normal 10 2 2 2 2" xfId="56"/>
    <cellStyle name="Normal 10 2 2 2 2 2" xfId="69"/>
    <cellStyle name="Normal 10 2 2 2 2 2 2" xfId="43"/>
    <cellStyle name="Normal 10 2 2 2 2 2 2 2" xfId="62"/>
    <cellStyle name="Normal 10 2 2 2 2 2 2 2 2" xfId="41"/>
    <cellStyle name="Normal 10 2 2 2 2 2 2 3" xfId="65"/>
    <cellStyle name="Normal 10 2 2 2 2 2 3" xfId="53"/>
    <cellStyle name="Normal 10 2 2 2 2 2 3 2" xfId="51"/>
    <cellStyle name="Normal 10 2 2 2 2 2 4" xfId="46"/>
    <cellStyle name="Normal 10 2 2 2 2 3" xfId="55"/>
    <cellStyle name="Normal 10 2 2 2 2 3 2" xfId="50"/>
    <cellStyle name="Normal 10 2 2 2 2 3 2 2" xfId="45"/>
    <cellStyle name="Normal 10 2 2 2 2 3 3" xfId="66"/>
    <cellStyle name="Normal 10 2 2 2 2 4" xfId="49"/>
    <cellStyle name="Normal 10 2 2 2 2 4 2" xfId="68"/>
    <cellStyle name="Normal 10 2 2 2 2 5" xfId="57"/>
    <cellStyle name="Normal 10 2 2 2 3" xfId="60"/>
    <cellStyle name="Normal 10 2 2 2 3 2" xfId="67"/>
    <cellStyle name="Normal 10 2 2 2 3 2 2" xfId="48"/>
    <cellStyle name="Normal 10 2 2 2 3 2 2 2" xfId="58"/>
    <cellStyle name="Normal 10 2 2 2 3 2 3" xfId="70"/>
    <cellStyle name="Normal 10 2 2 2 3 3" xfId="71"/>
    <cellStyle name="Normal 10 2 2 2 3 3 2" xfId="72"/>
    <cellStyle name="Normal 10 2 2 2 3 4" xfId="73"/>
    <cellStyle name="Normal 10 2 2 2 4" xfId="74"/>
    <cellStyle name="Normal 10 2 2 2 4 2" xfId="75"/>
    <cellStyle name="Normal 10 2 2 2 4 2 2" xfId="76"/>
    <cellStyle name="Normal 10 2 2 2 4 3" xfId="77"/>
    <cellStyle name="Normal 10 2 2 2 5" xfId="78"/>
    <cellStyle name="Normal 10 2 2 2 5 2" xfId="79"/>
    <cellStyle name="Normal 10 2 2 2 6" xfId="80"/>
    <cellStyle name="Normal 10 2 2 3" xfId="81"/>
    <cellStyle name="Normal 10 2 2 3 2" xfId="82"/>
    <cellStyle name="Normal 10 2 2 3 2 2" xfId="83"/>
    <cellStyle name="Normal 10 2 2 3 2 2 2" xfId="84"/>
    <cellStyle name="Normal 10 2 2 3 2 2 2 2" xfId="85"/>
    <cellStyle name="Normal 10 2 2 3 2 2 3" xfId="86"/>
    <cellStyle name="Normal 10 2 2 3 2 3" xfId="87"/>
    <cellStyle name="Normal 10 2 2 3 2 3 2" xfId="88"/>
    <cellStyle name="Normal 10 2 2 3 2 4" xfId="89"/>
    <cellStyle name="Normal 10 2 2 3 3" xfId="90"/>
    <cellStyle name="Normal 10 2 2 3 3 2" xfId="91"/>
    <cellStyle name="Normal 10 2 2 3 3 2 2" xfId="92"/>
    <cellStyle name="Normal 10 2 2 3 3 3" xfId="93"/>
    <cellStyle name="Normal 10 2 2 3 4" xfId="94"/>
    <cellStyle name="Normal 10 2 2 3 4 2" xfId="95"/>
    <cellStyle name="Normal 10 2 2 3 5" xfId="96"/>
    <cellStyle name="Normal 10 2 2 4" xfId="97"/>
    <cellStyle name="Normal 10 2 2 4 2" xfId="98"/>
    <cellStyle name="Normal 10 2 2 4 2 2" xfId="99"/>
    <cellStyle name="Normal 10 2 2 4 2 2 2" xfId="100"/>
    <cellStyle name="Normal 10 2 2 4 2 3" xfId="101"/>
    <cellStyle name="Normal 10 2 2 4 3" xfId="102"/>
    <cellStyle name="Normal 10 2 2 4 3 2" xfId="103"/>
    <cellStyle name="Normal 10 2 2 4 4" xfId="104"/>
    <cellStyle name="Normal 10 2 2 5" xfId="105"/>
    <cellStyle name="Normal 10 2 2 5 2" xfId="106"/>
    <cellStyle name="Normal 10 2 2 5 2 2" xfId="107"/>
    <cellStyle name="Normal 10 2 2 5 3" xfId="108"/>
    <cellStyle name="Normal 10 2 2 5 4" xfId="8357"/>
    <cellStyle name="Normal 10 2 2 6" xfId="109"/>
    <cellStyle name="Normal 10 2 2 6 2" xfId="110"/>
    <cellStyle name="Normal 10 2 2 7" xfId="111"/>
    <cellStyle name="Normal 10 2 2 8" xfId="8358"/>
    <cellStyle name="Normal 10 2 2 9" xfId="8359"/>
    <cellStyle name="Normal 10 2 2_Actual" xfId="8360"/>
    <cellStyle name="Normal 10 2 3" xfId="112"/>
    <cellStyle name="Normal 10 2 3 2" xfId="113"/>
    <cellStyle name="Normal 10 2 3 2 2" xfId="114"/>
    <cellStyle name="Normal 10 2 3 2 2 2" xfId="115"/>
    <cellStyle name="Normal 10 2 3 2 2 2 2" xfId="116"/>
    <cellStyle name="Normal 10 2 3 2 2 2 2 2" xfId="117"/>
    <cellStyle name="Normal 10 2 3 2 2 2 3" xfId="118"/>
    <cellStyle name="Normal 10 2 3 2 2 3" xfId="119"/>
    <cellStyle name="Normal 10 2 3 2 2 3 2" xfId="120"/>
    <cellStyle name="Normal 10 2 3 2 2 4" xfId="121"/>
    <cellStyle name="Normal 10 2 3 2 3" xfId="122"/>
    <cellStyle name="Normal 10 2 3 2 3 2" xfId="123"/>
    <cellStyle name="Normal 10 2 3 2 3 2 2" xfId="124"/>
    <cellStyle name="Normal 10 2 3 2 3 3" xfId="125"/>
    <cellStyle name="Normal 10 2 3 2 4" xfId="126"/>
    <cellStyle name="Normal 10 2 3 2 4 2" xfId="127"/>
    <cellStyle name="Normal 10 2 3 2 5" xfId="128"/>
    <cellStyle name="Normal 10 2 3 3" xfId="129"/>
    <cellStyle name="Normal 10 2 3 3 2" xfId="130"/>
    <cellStyle name="Normal 10 2 3 3 2 2" xfId="131"/>
    <cellStyle name="Normal 10 2 3 3 2 2 2" xfId="132"/>
    <cellStyle name="Normal 10 2 3 3 2 3" xfId="133"/>
    <cellStyle name="Normal 10 2 3 3 3" xfId="134"/>
    <cellStyle name="Normal 10 2 3 3 3 2" xfId="135"/>
    <cellStyle name="Normal 10 2 3 3 4" xfId="136"/>
    <cellStyle name="Normal 10 2 3 4" xfId="137"/>
    <cellStyle name="Normal 10 2 3 4 2" xfId="138"/>
    <cellStyle name="Normal 10 2 3 4 2 2" xfId="139"/>
    <cellStyle name="Normal 10 2 3 4 3" xfId="140"/>
    <cellStyle name="Normal 10 2 3 4 4" xfId="8361"/>
    <cellStyle name="Normal 10 2 3 5" xfId="141"/>
    <cellStyle name="Normal 10 2 3 5 2" xfId="142"/>
    <cellStyle name="Normal 10 2 3 5 3" xfId="8362"/>
    <cellStyle name="Normal 10 2 3 5 4" xfId="8363"/>
    <cellStyle name="Normal 10 2 3 6" xfId="143"/>
    <cellStyle name="Normal 10 2 3 7" xfId="8364"/>
    <cellStyle name="Normal 10 2 3 8" xfId="8365"/>
    <cellStyle name="Normal 10 2 3 9" xfId="8366"/>
    <cellStyle name="Normal 10 2 3_Actual" xfId="8367"/>
    <cellStyle name="Normal 10 2 4" xfId="144"/>
    <cellStyle name="Normal 10 2 4 2" xfId="145"/>
    <cellStyle name="Normal 10 2 4 2 2" xfId="146"/>
    <cellStyle name="Normal 10 2 4 2 2 2" xfId="147"/>
    <cellStyle name="Normal 10 2 4 2 2 2 2" xfId="148"/>
    <cellStyle name="Normal 10 2 4 2 2 3" xfId="149"/>
    <cellStyle name="Normal 10 2 4 2 3" xfId="150"/>
    <cellStyle name="Normal 10 2 4 2 3 2" xfId="151"/>
    <cellStyle name="Normal 10 2 4 2 4" xfId="152"/>
    <cellStyle name="Normal 10 2 4 3" xfId="153"/>
    <cellStyle name="Normal 10 2 4 3 2" xfId="154"/>
    <cellStyle name="Normal 10 2 4 3 2 2" xfId="155"/>
    <cellStyle name="Normal 10 2 4 3 3" xfId="156"/>
    <cellStyle name="Normal 10 2 4 3 3 2" xfId="8368"/>
    <cellStyle name="Normal 10 2 4 3 4" xfId="8369"/>
    <cellStyle name="Normal 10 2 4 4" xfId="157"/>
    <cellStyle name="Normal 10 2 4 4 2" xfId="158"/>
    <cellStyle name="Normal 10 2 4 4 3" xfId="8370"/>
    <cellStyle name="Normal 10 2 4 4 4" xfId="8371"/>
    <cellStyle name="Normal 10 2 4 5" xfId="159"/>
    <cellStyle name="Normal 10 2 4 5 2" xfId="8372"/>
    <cellStyle name="Normal 10 2 4 5 3" xfId="8373"/>
    <cellStyle name="Normal 10 2 4 5 4" xfId="8374"/>
    <cellStyle name="Normal 10 2 4 6" xfId="8375"/>
    <cellStyle name="Normal 10 2 4 7" xfId="8376"/>
    <cellStyle name="Normal 10 2 4 8" xfId="8377"/>
    <cellStyle name="Normal 10 2 4 9" xfId="8378"/>
    <cellStyle name="Normal 10 2 4_Actual" xfId="8379"/>
    <cellStyle name="Normal 10 2 5" xfId="160"/>
    <cellStyle name="Normal 10 2 5 2" xfId="161"/>
    <cellStyle name="Normal 10 2 5 2 2" xfId="162"/>
    <cellStyle name="Normal 10 2 5 2 2 2" xfId="163"/>
    <cellStyle name="Normal 10 2 5 2 3" xfId="164"/>
    <cellStyle name="Normal 10 2 5 3" xfId="165"/>
    <cellStyle name="Normal 10 2 5 3 2" xfId="166"/>
    <cellStyle name="Normal 10 2 5 4" xfId="167"/>
    <cellStyle name="Normal 10 2 6" xfId="168"/>
    <cellStyle name="Normal 10 2 6 2" xfId="169"/>
    <cellStyle name="Normal 10 2 6 2 2" xfId="170"/>
    <cellStyle name="Normal 10 2 6 3" xfId="171"/>
    <cellStyle name="Normal 10 2 6 3 2" xfId="8380"/>
    <cellStyle name="Normal 10 2 6 4" xfId="8381"/>
    <cellStyle name="Normal 10 2 7" xfId="172"/>
    <cellStyle name="Normal 10 2 7 2" xfId="173"/>
    <cellStyle name="Normal 10 2 7 3" xfId="8382"/>
    <cellStyle name="Normal 10 2 7 4" xfId="8383"/>
    <cellStyle name="Normal 10 2 8" xfId="174"/>
    <cellStyle name="Normal 10 2 8 2" xfId="8384"/>
    <cellStyle name="Normal 10 2 8 3" xfId="8385"/>
    <cellStyle name="Normal 10 2 8 4" xfId="8386"/>
    <cellStyle name="Normal 10 2 9" xfId="8387"/>
    <cellStyle name="Normal 10 2_Actual" xfId="8388"/>
    <cellStyle name="Normal 10 3" xfId="175"/>
    <cellStyle name="Normal 10 3 10" xfId="8389"/>
    <cellStyle name="Normal 10 3 11" xfId="8390"/>
    <cellStyle name="Normal 10 3 12" xfId="8391"/>
    <cellStyle name="Normal 10 3 2" xfId="176"/>
    <cellStyle name="Normal 10 3 2 2" xfId="177"/>
    <cellStyle name="Normal 10 3 2 2 2" xfId="178"/>
    <cellStyle name="Normal 10 3 2 2 2 2" xfId="179"/>
    <cellStyle name="Normal 10 3 2 2 2 2 2" xfId="180"/>
    <cellStyle name="Normal 10 3 2 2 2 2 2 2" xfId="181"/>
    <cellStyle name="Normal 10 3 2 2 2 2 3" xfId="182"/>
    <cellStyle name="Normal 10 3 2 2 2 3" xfId="183"/>
    <cellStyle name="Normal 10 3 2 2 2 3 2" xfId="184"/>
    <cellStyle name="Normal 10 3 2 2 2 4" xfId="185"/>
    <cellStyle name="Normal 10 3 2 2 3" xfId="186"/>
    <cellStyle name="Normal 10 3 2 2 3 2" xfId="187"/>
    <cellStyle name="Normal 10 3 2 2 3 2 2" xfId="188"/>
    <cellStyle name="Normal 10 3 2 2 3 3" xfId="189"/>
    <cellStyle name="Normal 10 3 2 2 4" xfId="190"/>
    <cellStyle name="Normal 10 3 2 2 4 2" xfId="191"/>
    <cellStyle name="Normal 10 3 2 2 5" xfId="192"/>
    <cellStyle name="Normal 10 3 2 3" xfId="193"/>
    <cellStyle name="Normal 10 3 2 3 2" xfId="194"/>
    <cellStyle name="Normal 10 3 2 3 2 2" xfId="195"/>
    <cellStyle name="Normal 10 3 2 3 2 2 2" xfId="196"/>
    <cellStyle name="Normal 10 3 2 3 2 3" xfId="197"/>
    <cellStyle name="Normal 10 3 2 3 3" xfId="198"/>
    <cellStyle name="Normal 10 3 2 3 3 2" xfId="199"/>
    <cellStyle name="Normal 10 3 2 3 4" xfId="200"/>
    <cellStyle name="Normal 10 3 2 4" xfId="201"/>
    <cellStyle name="Normal 10 3 2 4 2" xfId="202"/>
    <cellStyle name="Normal 10 3 2 4 2 2" xfId="203"/>
    <cellStyle name="Normal 10 3 2 4 3" xfId="204"/>
    <cellStyle name="Normal 10 3 2 4 4" xfId="8392"/>
    <cellStyle name="Normal 10 3 2 5" xfId="205"/>
    <cellStyle name="Normal 10 3 2 5 2" xfId="206"/>
    <cellStyle name="Normal 10 3 2 5 3" xfId="8393"/>
    <cellStyle name="Normal 10 3 2 5 4" xfId="8394"/>
    <cellStyle name="Normal 10 3 2 6" xfId="207"/>
    <cellStyle name="Normal 10 3 2 7" xfId="8395"/>
    <cellStyle name="Normal 10 3 2 8" xfId="8396"/>
    <cellStyle name="Normal 10 3 2 9" xfId="8397"/>
    <cellStyle name="Normal 10 3 2_Actual" xfId="8398"/>
    <cellStyle name="Normal 10 3 3" xfId="208"/>
    <cellStyle name="Normal 10 3 3 2" xfId="209"/>
    <cellStyle name="Normal 10 3 3 2 2" xfId="210"/>
    <cellStyle name="Normal 10 3 3 2 2 2" xfId="211"/>
    <cellStyle name="Normal 10 3 3 2 2 2 2" xfId="212"/>
    <cellStyle name="Normal 10 3 3 2 2 3" xfId="213"/>
    <cellStyle name="Normal 10 3 3 2 3" xfId="214"/>
    <cellStyle name="Normal 10 3 3 2 3 2" xfId="215"/>
    <cellStyle name="Normal 10 3 3 2 4" xfId="216"/>
    <cellStyle name="Normal 10 3 3 3" xfId="217"/>
    <cellStyle name="Normal 10 3 3 3 2" xfId="218"/>
    <cellStyle name="Normal 10 3 3 3 2 2" xfId="219"/>
    <cellStyle name="Normal 10 3 3 3 3" xfId="220"/>
    <cellStyle name="Normal 10 3 3 3 3 2" xfId="8399"/>
    <cellStyle name="Normal 10 3 3 3 4" xfId="8400"/>
    <cellStyle name="Normal 10 3 3 4" xfId="221"/>
    <cellStyle name="Normal 10 3 3 4 2" xfId="222"/>
    <cellStyle name="Normal 10 3 3 4 3" xfId="8401"/>
    <cellStyle name="Normal 10 3 3 4 4" xfId="8402"/>
    <cellStyle name="Normal 10 3 3 5" xfId="223"/>
    <cellStyle name="Normal 10 3 3 5 2" xfId="8403"/>
    <cellStyle name="Normal 10 3 3 5 3" xfId="8404"/>
    <cellStyle name="Normal 10 3 3 5 4" xfId="8405"/>
    <cellStyle name="Normal 10 3 3 6" xfId="8406"/>
    <cellStyle name="Normal 10 3 3 7" xfId="8407"/>
    <cellStyle name="Normal 10 3 3 8" xfId="8408"/>
    <cellStyle name="Normal 10 3 3 9" xfId="8409"/>
    <cellStyle name="Normal 10 3 3_Actual" xfId="8410"/>
    <cellStyle name="Normal 10 3 4" xfId="224"/>
    <cellStyle name="Normal 10 3 4 2" xfId="225"/>
    <cellStyle name="Normal 10 3 4 2 2" xfId="226"/>
    <cellStyle name="Normal 10 3 4 2 2 2" xfId="227"/>
    <cellStyle name="Normal 10 3 4 2 3" xfId="228"/>
    <cellStyle name="Normal 10 3 4 2 3 2" xfId="8411"/>
    <cellStyle name="Normal 10 3 4 2 4" xfId="8412"/>
    <cellStyle name="Normal 10 3 4 3" xfId="229"/>
    <cellStyle name="Normal 10 3 4 3 2" xfId="230"/>
    <cellStyle name="Normal 10 3 4 3 2 2" xfId="8413"/>
    <cellStyle name="Normal 10 3 4 3 3" xfId="8414"/>
    <cellStyle name="Normal 10 3 4 3 3 2" xfId="8415"/>
    <cellStyle name="Normal 10 3 4 3 4" xfId="8416"/>
    <cellStyle name="Normal 10 3 4 4" xfId="231"/>
    <cellStyle name="Normal 10 3 4 4 2" xfId="8417"/>
    <cellStyle name="Normal 10 3 4 4 3" xfId="8418"/>
    <cellStyle name="Normal 10 3 4 4 4" xfId="8419"/>
    <cellStyle name="Normal 10 3 4 5" xfId="8420"/>
    <cellStyle name="Normal 10 3 4 5 2" xfId="8421"/>
    <cellStyle name="Normal 10 3 4 5 3" xfId="8422"/>
    <cellStyle name="Normal 10 3 4 5 4" xfId="8423"/>
    <cellStyle name="Normal 10 3 4 6" xfId="8424"/>
    <cellStyle name="Normal 10 3 4 7" xfId="8425"/>
    <cellStyle name="Normal 10 3 4 8" xfId="8426"/>
    <cellStyle name="Normal 10 3 4 9" xfId="8427"/>
    <cellStyle name="Normal 10 3 4_Actual" xfId="8428"/>
    <cellStyle name="Normal 10 3 5" xfId="232"/>
    <cellStyle name="Normal 10 3 5 2" xfId="233"/>
    <cellStyle name="Normal 10 3 5 2 2" xfId="234"/>
    <cellStyle name="Normal 10 3 5 3" xfId="235"/>
    <cellStyle name="Normal 10 3 5 3 2" xfId="8429"/>
    <cellStyle name="Normal 10 3 5 4" xfId="8430"/>
    <cellStyle name="Normal 10 3 6" xfId="236"/>
    <cellStyle name="Normal 10 3 6 2" xfId="237"/>
    <cellStyle name="Normal 10 3 6 2 2" xfId="8431"/>
    <cellStyle name="Normal 10 3 6 3" xfId="8432"/>
    <cellStyle name="Normal 10 3 6 3 2" xfId="8433"/>
    <cellStyle name="Normal 10 3 6 4" xfId="8434"/>
    <cellStyle name="Normal 10 3 7" xfId="238"/>
    <cellStyle name="Normal 10 3 7 2" xfId="8435"/>
    <cellStyle name="Normal 10 3 7 3" xfId="8436"/>
    <cellStyle name="Normal 10 3 7 4" xfId="8437"/>
    <cellStyle name="Normal 10 3 8" xfId="8438"/>
    <cellStyle name="Normal 10 3 8 2" xfId="8439"/>
    <cellStyle name="Normal 10 3 8 3" xfId="8440"/>
    <cellStyle name="Normal 10 3 8 4" xfId="8441"/>
    <cellStyle name="Normal 10 3 9" xfId="8442"/>
    <cellStyle name="Normal 10 3_Actual" xfId="8443"/>
    <cellStyle name="Normal 10 4" xfId="239"/>
    <cellStyle name="Normal 10 4 10" xfId="8444"/>
    <cellStyle name="Normal 10 4 11" xfId="8445"/>
    <cellStyle name="Normal 10 4 12" xfId="8446"/>
    <cellStyle name="Normal 10 4 2" xfId="240"/>
    <cellStyle name="Normal 10 4 2 2" xfId="241"/>
    <cellStyle name="Normal 10 4 2 2 2" xfId="242"/>
    <cellStyle name="Normal 10 4 2 2 2 2" xfId="243"/>
    <cellStyle name="Normal 10 4 2 2 2 2 2" xfId="244"/>
    <cellStyle name="Normal 10 4 2 2 2 3" xfId="245"/>
    <cellStyle name="Normal 10 4 2 2 3" xfId="246"/>
    <cellStyle name="Normal 10 4 2 2 3 2" xfId="247"/>
    <cellStyle name="Normal 10 4 2 2 4" xfId="248"/>
    <cellStyle name="Normal 10 4 2 3" xfId="249"/>
    <cellStyle name="Normal 10 4 2 3 2" xfId="250"/>
    <cellStyle name="Normal 10 4 2 3 2 2" xfId="251"/>
    <cellStyle name="Normal 10 4 2 3 3" xfId="252"/>
    <cellStyle name="Normal 10 4 2 3 3 2" xfId="8447"/>
    <cellStyle name="Normal 10 4 2 3 4" xfId="8448"/>
    <cellStyle name="Normal 10 4 2 4" xfId="253"/>
    <cellStyle name="Normal 10 4 2 4 2" xfId="254"/>
    <cellStyle name="Normal 10 4 2 4 3" xfId="8449"/>
    <cellStyle name="Normal 10 4 2 4 4" xfId="8450"/>
    <cellStyle name="Normal 10 4 2 5" xfId="255"/>
    <cellStyle name="Normal 10 4 2 5 2" xfId="8451"/>
    <cellStyle name="Normal 10 4 2 5 3" xfId="8452"/>
    <cellStyle name="Normal 10 4 2 5 4" xfId="8453"/>
    <cellStyle name="Normal 10 4 2 6" xfId="8454"/>
    <cellStyle name="Normal 10 4 2 7" xfId="8455"/>
    <cellStyle name="Normal 10 4 2 8" xfId="8456"/>
    <cellStyle name="Normal 10 4 2 9" xfId="8457"/>
    <cellStyle name="Normal 10 4 2_Actual" xfId="8458"/>
    <cellStyle name="Normal 10 4 3" xfId="256"/>
    <cellStyle name="Normal 10 4 3 2" xfId="257"/>
    <cellStyle name="Normal 10 4 3 2 2" xfId="258"/>
    <cellStyle name="Normal 10 4 3 2 2 2" xfId="259"/>
    <cellStyle name="Normal 10 4 3 2 3" xfId="260"/>
    <cellStyle name="Normal 10 4 3 2 3 2" xfId="8459"/>
    <cellStyle name="Normal 10 4 3 2 4" xfId="8460"/>
    <cellStyle name="Normal 10 4 3 3" xfId="261"/>
    <cellStyle name="Normal 10 4 3 3 2" xfId="262"/>
    <cellStyle name="Normal 10 4 3 3 2 2" xfId="8461"/>
    <cellStyle name="Normal 10 4 3 3 3" xfId="8462"/>
    <cellStyle name="Normal 10 4 3 3 3 2" xfId="8463"/>
    <cellStyle name="Normal 10 4 3 3 4" xfId="8464"/>
    <cellStyle name="Normal 10 4 3 4" xfId="263"/>
    <cellStyle name="Normal 10 4 3 4 2" xfId="8465"/>
    <cellStyle name="Normal 10 4 3 4 3" xfId="8466"/>
    <cellStyle name="Normal 10 4 3 4 4" xfId="8467"/>
    <cellStyle name="Normal 10 4 3 5" xfId="8468"/>
    <cellStyle name="Normal 10 4 3 5 2" xfId="8469"/>
    <cellStyle name="Normal 10 4 3 5 3" xfId="8470"/>
    <cellStyle name="Normal 10 4 3 5 4" xfId="8471"/>
    <cellStyle name="Normal 10 4 3 6" xfId="8472"/>
    <cellStyle name="Normal 10 4 3 7" xfId="8473"/>
    <cellStyle name="Normal 10 4 3 8" xfId="8474"/>
    <cellStyle name="Normal 10 4 3 9" xfId="8475"/>
    <cellStyle name="Normal 10 4 3_Actual" xfId="8476"/>
    <cellStyle name="Normal 10 4 4" xfId="264"/>
    <cellStyle name="Normal 10 4 4 2" xfId="265"/>
    <cellStyle name="Normal 10 4 4 2 2" xfId="266"/>
    <cellStyle name="Normal 10 4 4 2 2 2" xfId="8477"/>
    <cellStyle name="Normal 10 4 4 2 3" xfId="8478"/>
    <cellStyle name="Normal 10 4 4 2 3 2" xfId="8479"/>
    <cellStyle name="Normal 10 4 4 2 4" xfId="8480"/>
    <cellStyle name="Normal 10 4 4 3" xfId="267"/>
    <cellStyle name="Normal 10 4 4 3 2" xfId="8481"/>
    <cellStyle name="Normal 10 4 4 3 2 2" xfId="8482"/>
    <cellStyle name="Normal 10 4 4 3 3" xfId="8483"/>
    <cellStyle name="Normal 10 4 4 3 3 2" xfId="8484"/>
    <cellStyle name="Normal 10 4 4 3 4" xfId="8485"/>
    <cellStyle name="Normal 10 4 4 4" xfId="8486"/>
    <cellStyle name="Normal 10 4 4 4 2" xfId="8487"/>
    <cellStyle name="Normal 10 4 4 4 3" xfId="8488"/>
    <cellStyle name="Normal 10 4 4 4 4" xfId="8489"/>
    <cellStyle name="Normal 10 4 4 5" xfId="8490"/>
    <cellStyle name="Normal 10 4 4 5 2" xfId="8491"/>
    <cellStyle name="Normal 10 4 4 5 3" xfId="8492"/>
    <cellStyle name="Normal 10 4 4 5 4" xfId="8493"/>
    <cellStyle name="Normal 10 4 4 6" xfId="8494"/>
    <cellStyle name="Normal 10 4 4 7" xfId="8495"/>
    <cellStyle name="Normal 10 4 4 8" xfId="8496"/>
    <cellStyle name="Normal 10 4 4 9" xfId="8497"/>
    <cellStyle name="Normal 10 4 4_Actual" xfId="8498"/>
    <cellStyle name="Normal 10 4 5" xfId="268"/>
    <cellStyle name="Normal 10 4 5 2" xfId="269"/>
    <cellStyle name="Normal 10 4 5 2 2" xfId="8499"/>
    <cellStyle name="Normal 10 4 5 3" xfId="8500"/>
    <cellStyle name="Normal 10 4 5 3 2" xfId="8501"/>
    <cellStyle name="Normal 10 4 5 4" xfId="8502"/>
    <cellStyle name="Normal 10 4 6" xfId="270"/>
    <cellStyle name="Normal 10 4 6 2" xfId="8503"/>
    <cellStyle name="Normal 10 4 6 2 2" xfId="8504"/>
    <cellStyle name="Normal 10 4 6 3" xfId="8505"/>
    <cellStyle name="Normal 10 4 6 3 2" xfId="8506"/>
    <cellStyle name="Normal 10 4 6 4" xfId="8507"/>
    <cellStyle name="Normal 10 4 7" xfId="8508"/>
    <cellStyle name="Normal 10 4 7 2" xfId="8509"/>
    <cellStyle name="Normal 10 4 7 3" xfId="8510"/>
    <cellStyle name="Normal 10 4 7 4" xfId="8511"/>
    <cellStyle name="Normal 10 4 8" xfId="8512"/>
    <cellStyle name="Normal 10 4 8 2" xfId="8513"/>
    <cellStyle name="Normal 10 4 8 3" xfId="8514"/>
    <cellStyle name="Normal 10 4 8 4" xfId="8515"/>
    <cellStyle name="Normal 10 4 9" xfId="8516"/>
    <cellStyle name="Normal 10 4_Actual" xfId="8517"/>
    <cellStyle name="Normal 10 5" xfId="271"/>
    <cellStyle name="Normal 10 5 2" xfId="272"/>
    <cellStyle name="Normal 10 5 2 2" xfId="273"/>
    <cellStyle name="Normal 10 5 2 2 2" xfId="274"/>
    <cellStyle name="Normal 10 5 2 2 2 2" xfId="275"/>
    <cellStyle name="Normal 10 5 2 2 3" xfId="276"/>
    <cellStyle name="Normal 10 5 2 3" xfId="277"/>
    <cellStyle name="Normal 10 5 2 3 2" xfId="278"/>
    <cellStyle name="Normal 10 5 2 4" xfId="279"/>
    <cellStyle name="Normal 10 5 3" xfId="280"/>
    <cellStyle name="Normal 10 5 3 2" xfId="281"/>
    <cellStyle name="Normal 10 5 3 2 2" xfId="282"/>
    <cellStyle name="Normal 10 5 3 3" xfId="283"/>
    <cellStyle name="Normal 10 5 3 3 2" xfId="8518"/>
    <cellStyle name="Normal 10 5 3 4" xfId="8519"/>
    <cellStyle name="Normal 10 5 4" xfId="284"/>
    <cellStyle name="Normal 10 5 4 2" xfId="285"/>
    <cellStyle name="Normal 10 5 4 3" xfId="8520"/>
    <cellStyle name="Normal 10 5 4 4" xfId="8521"/>
    <cellStyle name="Normal 10 5 5" xfId="286"/>
    <cellStyle name="Normal 10 5 5 2" xfId="8522"/>
    <cellStyle name="Normal 10 5 5 3" xfId="8523"/>
    <cellStyle name="Normal 10 5 5 4" xfId="8524"/>
    <cellStyle name="Normal 10 5 6" xfId="8525"/>
    <cellStyle name="Normal 10 5 7" xfId="8526"/>
    <cellStyle name="Normal 10 5 8" xfId="8527"/>
    <cellStyle name="Normal 10 5 9" xfId="8528"/>
    <cellStyle name="Normal 10 5_Actual" xfId="8529"/>
    <cellStyle name="Normal 10 6" xfId="287"/>
    <cellStyle name="Normal 10 6 2" xfId="288"/>
    <cellStyle name="Normal 10 6 2 2" xfId="289"/>
    <cellStyle name="Normal 10 6 2 2 2" xfId="290"/>
    <cellStyle name="Normal 10 6 2 3" xfId="291"/>
    <cellStyle name="Normal 10 6 2 3 2" xfId="8530"/>
    <cellStyle name="Normal 10 6 2 4" xfId="8531"/>
    <cellStyle name="Normal 10 6 3" xfId="292"/>
    <cellStyle name="Normal 10 6 3 2" xfId="293"/>
    <cellStyle name="Normal 10 6 3 2 2" xfId="8532"/>
    <cellStyle name="Normal 10 6 3 3" xfId="8533"/>
    <cellStyle name="Normal 10 6 3 3 2" xfId="8534"/>
    <cellStyle name="Normal 10 6 3 4" xfId="8535"/>
    <cellStyle name="Normal 10 6 4" xfId="294"/>
    <cellStyle name="Normal 10 6 4 2" xfId="8536"/>
    <cellStyle name="Normal 10 6 4 3" xfId="8537"/>
    <cellStyle name="Normal 10 6 4 4" xfId="8538"/>
    <cellStyle name="Normal 10 6 5" xfId="8539"/>
    <cellStyle name="Normal 10 6 5 2" xfId="8540"/>
    <cellStyle name="Normal 10 6 5 3" xfId="8541"/>
    <cellStyle name="Normal 10 6 5 4" xfId="8542"/>
    <cellStyle name="Normal 10 6 6" xfId="8543"/>
    <cellStyle name="Normal 10 6 7" xfId="8544"/>
    <cellStyle name="Normal 10 6 8" xfId="8545"/>
    <cellStyle name="Normal 10 6 9" xfId="8546"/>
    <cellStyle name="Normal 10 6_Actual" xfId="8547"/>
    <cellStyle name="Normal 10 7" xfId="295"/>
    <cellStyle name="Normal 10 7 2" xfId="296"/>
    <cellStyle name="Normal 10 7 2 2" xfId="297"/>
    <cellStyle name="Normal 10 7 2 2 2" xfId="8548"/>
    <cellStyle name="Normal 10 7 2 3" xfId="8549"/>
    <cellStyle name="Normal 10 7 2 3 2" xfId="8550"/>
    <cellStyle name="Normal 10 7 2 4" xfId="8551"/>
    <cellStyle name="Normal 10 7 3" xfId="298"/>
    <cellStyle name="Normal 10 7 3 2" xfId="8552"/>
    <cellStyle name="Normal 10 7 3 2 2" xfId="8553"/>
    <cellStyle name="Normal 10 7 3 3" xfId="8554"/>
    <cellStyle name="Normal 10 7 3 3 2" xfId="8555"/>
    <cellStyle name="Normal 10 7 3 4" xfId="8556"/>
    <cellStyle name="Normal 10 7 4" xfId="8557"/>
    <cellStyle name="Normal 10 7 4 2" xfId="8558"/>
    <cellStyle name="Normal 10 7 4 3" xfId="8559"/>
    <cellStyle name="Normal 10 7 4 4" xfId="8560"/>
    <cellStyle name="Normal 10 7 5" xfId="8561"/>
    <cellStyle name="Normal 10 7 5 2" xfId="8562"/>
    <cellStyle name="Normal 10 7 5 3" xfId="8563"/>
    <cellStyle name="Normal 10 7 5 4" xfId="8564"/>
    <cellStyle name="Normal 10 7 6" xfId="8565"/>
    <cellStyle name="Normal 10 7 7" xfId="8566"/>
    <cellStyle name="Normal 10 7 8" xfId="8567"/>
    <cellStyle name="Normal 10 7 9" xfId="8568"/>
    <cellStyle name="Normal 10 7_Actual" xfId="8569"/>
    <cellStyle name="Normal 10 8" xfId="299"/>
    <cellStyle name="Normal 10 8 2" xfId="300"/>
    <cellStyle name="Normal 10 8 2 2" xfId="8570"/>
    <cellStyle name="Normal 10 8 3" xfId="8571"/>
    <cellStyle name="Normal 10 8 3 2" xfId="8572"/>
    <cellStyle name="Normal 10 8 4" xfId="8573"/>
    <cellStyle name="Normal 10 9" xfId="301"/>
    <cellStyle name="Normal 10 9 2" xfId="8574"/>
    <cellStyle name="Normal 10 9 2 2" xfId="8575"/>
    <cellStyle name="Normal 10 9 3" xfId="8576"/>
    <cellStyle name="Normal 10 9 3 2" xfId="8577"/>
    <cellStyle name="Normal 10 9 4" xfId="8578"/>
    <cellStyle name="Normal 10_Actual" xfId="8579"/>
    <cellStyle name="Normal 100" xfId="8580"/>
    <cellStyle name="Normal 101" xfId="8581"/>
    <cellStyle name="Normal 102" xfId="8582"/>
    <cellStyle name="Normal 103" xfId="8583"/>
    <cellStyle name="Normal 104" xfId="8584"/>
    <cellStyle name="Normal 105" xfId="8585"/>
    <cellStyle name="Normal 106" xfId="8586"/>
    <cellStyle name="Normal 107" xfId="8587"/>
    <cellStyle name="Normal 108" xfId="8588"/>
    <cellStyle name="Normal 109" xfId="8589"/>
    <cellStyle name="Normal 11" xfId="52"/>
    <cellStyle name="Normal 11 2" xfId="302"/>
    <cellStyle name="Normal 11 2 2" xfId="303"/>
    <cellStyle name="Normal 11 2 2 2" xfId="304"/>
    <cellStyle name="Normal 11 2 2 2 2" xfId="305"/>
    <cellStyle name="Normal 11 2 2 2 2 2" xfId="306"/>
    <cellStyle name="Normal 11 2 2 2 2 2 2" xfId="307"/>
    <cellStyle name="Normal 11 2 2 2 2 2 2 2" xfId="308"/>
    <cellStyle name="Normal 11 2 2 2 2 2 2 2 2" xfId="309"/>
    <cellStyle name="Normal 11 2 2 2 2 2 2 3" xfId="310"/>
    <cellStyle name="Normal 11 2 2 2 2 2 3" xfId="311"/>
    <cellStyle name="Normal 11 2 2 2 2 2 3 2" xfId="312"/>
    <cellStyle name="Normal 11 2 2 2 2 2 4" xfId="313"/>
    <cellStyle name="Normal 11 2 2 2 2 3" xfId="314"/>
    <cellStyle name="Normal 11 2 2 2 2 3 2" xfId="315"/>
    <cellStyle name="Normal 11 2 2 2 2 3 2 2" xfId="316"/>
    <cellStyle name="Normal 11 2 2 2 2 3 3" xfId="317"/>
    <cellStyle name="Normal 11 2 2 2 2 4" xfId="318"/>
    <cellStyle name="Normal 11 2 2 2 2 4 2" xfId="319"/>
    <cellStyle name="Normal 11 2 2 2 2 5" xfId="320"/>
    <cellStyle name="Normal 11 2 2 2 3" xfId="321"/>
    <cellStyle name="Normal 11 2 2 2 3 2" xfId="322"/>
    <cellStyle name="Normal 11 2 2 2 3 2 2" xfId="323"/>
    <cellStyle name="Normal 11 2 2 2 3 2 2 2" xfId="324"/>
    <cellStyle name="Normal 11 2 2 2 3 2 3" xfId="325"/>
    <cellStyle name="Normal 11 2 2 2 3 3" xfId="326"/>
    <cellStyle name="Normal 11 2 2 2 3 3 2" xfId="327"/>
    <cellStyle name="Normal 11 2 2 2 3 4" xfId="328"/>
    <cellStyle name="Normal 11 2 2 2 4" xfId="329"/>
    <cellStyle name="Normal 11 2 2 2 4 2" xfId="330"/>
    <cellStyle name="Normal 11 2 2 2 4 2 2" xfId="331"/>
    <cellStyle name="Normal 11 2 2 2 4 3" xfId="332"/>
    <cellStyle name="Normal 11 2 2 2 5" xfId="333"/>
    <cellStyle name="Normal 11 2 2 2 5 2" xfId="334"/>
    <cellStyle name="Normal 11 2 2 2 6" xfId="335"/>
    <cellStyle name="Normal 11 2 2 3" xfId="336"/>
    <cellStyle name="Normal 11 2 2 3 2" xfId="337"/>
    <cellStyle name="Normal 11 2 2 3 2 2" xfId="338"/>
    <cellStyle name="Normal 11 2 2 3 2 2 2" xfId="339"/>
    <cellStyle name="Normal 11 2 2 3 2 2 2 2" xfId="340"/>
    <cellStyle name="Normal 11 2 2 3 2 2 3" xfId="341"/>
    <cellStyle name="Normal 11 2 2 3 2 3" xfId="342"/>
    <cellStyle name="Normal 11 2 2 3 2 3 2" xfId="343"/>
    <cellStyle name="Normal 11 2 2 3 2 4" xfId="344"/>
    <cellStyle name="Normal 11 2 2 3 3" xfId="345"/>
    <cellStyle name="Normal 11 2 2 3 3 2" xfId="346"/>
    <cellStyle name="Normal 11 2 2 3 3 2 2" xfId="347"/>
    <cellStyle name="Normal 11 2 2 3 3 3" xfId="348"/>
    <cellStyle name="Normal 11 2 2 3 4" xfId="349"/>
    <cellStyle name="Normal 11 2 2 3 4 2" xfId="350"/>
    <cellStyle name="Normal 11 2 2 3 5" xfId="351"/>
    <cellStyle name="Normal 11 2 2 4" xfId="352"/>
    <cellStyle name="Normal 11 2 2 4 2" xfId="353"/>
    <cellStyle name="Normal 11 2 2 4 2 2" xfId="354"/>
    <cellStyle name="Normal 11 2 2 4 2 2 2" xfId="355"/>
    <cellStyle name="Normal 11 2 2 4 2 3" xfId="356"/>
    <cellStyle name="Normal 11 2 2 4 3" xfId="357"/>
    <cellStyle name="Normal 11 2 2 4 3 2" xfId="358"/>
    <cellStyle name="Normal 11 2 2 4 4" xfId="359"/>
    <cellStyle name="Normal 11 2 2 5" xfId="360"/>
    <cellStyle name="Normal 11 2 2 5 2" xfId="361"/>
    <cellStyle name="Normal 11 2 2 5 2 2" xfId="362"/>
    <cellStyle name="Normal 11 2 2 5 3" xfId="363"/>
    <cellStyle name="Normal 11 2 2 6" xfId="364"/>
    <cellStyle name="Normal 11 2 2 6 2" xfId="365"/>
    <cellStyle name="Normal 11 2 2 7" xfId="366"/>
    <cellStyle name="Normal 11 2 3" xfId="367"/>
    <cellStyle name="Normal 11 2 3 2" xfId="368"/>
    <cellStyle name="Normal 11 2 3 2 2" xfId="369"/>
    <cellStyle name="Normal 11 2 3 2 2 2" xfId="370"/>
    <cellStyle name="Normal 11 2 3 2 2 2 2" xfId="371"/>
    <cellStyle name="Normal 11 2 3 2 2 2 2 2" xfId="372"/>
    <cellStyle name="Normal 11 2 3 2 2 2 3" xfId="373"/>
    <cellStyle name="Normal 11 2 3 2 2 3" xfId="374"/>
    <cellStyle name="Normal 11 2 3 2 2 3 2" xfId="375"/>
    <cellStyle name="Normal 11 2 3 2 2 4" xfId="376"/>
    <cellStyle name="Normal 11 2 3 2 3" xfId="377"/>
    <cellStyle name="Normal 11 2 3 2 3 2" xfId="378"/>
    <cellStyle name="Normal 11 2 3 2 3 2 2" xfId="379"/>
    <cellStyle name="Normal 11 2 3 2 3 3" xfId="380"/>
    <cellStyle name="Normal 11 2 3 2 4" xfId="381"/>
    <cellStyle name="Normal 11 2 3 2 4 2" xfId="382"/>
    <cellStyle name="Normal 11 2 3 2 5" xfId="383"/>
    <cellStyle name="Normal 11 2 3 3" xfId="384"/>
    <cellStyle name="Normal 11 2 3 3 2" xfId="385"/>
    <cellStyle name="Normal 11 2 3 3 2 2" xfId="386"/>
    <cellStyle name="Normal 11 2 3 3 2 2 2" xfId="387"/>
    <cellStyle name="Normal 11 2 3 3 2 3" xfId="388"/>
    <cellStyle name="Normal 11 2 3 3 3" xfId="389"/>
    <cellStyle name="Normal 11 2 3 3 3 2" xfId="390"/>
    <cellStyle name="Normal 11 2 3 3 4" xfId="391"/>
    <cellStyle name="Normal 11 2 3 4" xfId="392"/>
    <cellStyle name="Normal 11 2 3 4 2" xfId="393"/>
    <cellStyle name="Normal 11 2 3 4 2 2" xfId="394"/>
    <cellStyle name="Normal 11 2 3 4 3" xfId="395"/>
    <cellStyle name="Normal 11 2 3 5" xfId="396"/>
    <cellStyle name="Normal 11 2 3 5 2" xfId="397"/>
    <cellStyle name="Normal 11 2 3 6" xfId="398"/>
    <cellStyle name="Normal 11 2 4" xfId="399"/>
    <cellStyle name="Normal 11 2 4 2" xfId="400"/>
    <cellStyle name="Normal 11 2 4 2 2" xfId="401"/>
    <cellStyle name="Normal 11 2 4 2 2 2" xfId="402"/>
    <cellStyle name="Normal 11 2 4 2 2 2 2" xfId="403"/>
    <cellStyle name="Normal 11 2 4 2 2 3" xfId="404"/>
    <cellStyle name="Normal 11 2 4 2 3" xfId="405"/>
    <cellStyle name="Normal 11 2 4 2 3 2" xfId="406"/>
    <cellStyle name="Normal 11 2 4 2 4" xfId="407"/>
    <cellStyle name="Normal 11 2 4 3" xfId="408"/>
    <cellStyle name="Normal 11 2 4 3 2" xfId="409"/>
    <cellStyle name="Normal 11 2 4 3 2 2" xfId="410"/>
    <cellStyle name="Normal 11 2 4 3 3" xfId="411"/>
    <cellStyle name="Normal 11 2 4 4" xfId="412"/>
    <cellStyle name="Normal 11 2 4 4 2" xfId="413"/>
    <cellStyle name="Normal 11 2 4 5" xfId="414"/>
    <cellStyle name="Normal 11 2 5" xfId="415"/>
    <cellStyle name="Normal 11 2 5 2" xfId="416"/>
    <cellStyle name="Normal 11 2 5 2 2" xfId="417"/>
    <cellStyle name="Normal 11 2 5 2 2 2" xfId="418"/>
    <cellStyle name="Normal 11 2 5 2 3" xfId="419"/>
    <cellStyle name="Normal 11 2 5 3" xfId="420"/>
    <cellStyle name="Normal 11 2 5 3 2" xfId="421"/>
    <cellStyle name="Normal 11 2 5 4" xfId="422"/>
    <cellStyle name="Normal 11 2 6" xfId="423"/>
    <cellStyle name="Normal 11 2 6 2" xfId="424"/>
    <cellStyle name="Normal 11 2 6 2 2" xfId="425"/>
    <cellStyle name="Normal 11 2 6 3" xfId="426"/>
    <cellStyle name="Normal 11 2 7" xfId="427"/>
    <cellStyle name="Normal 11 2 7 2" xfId="428"/>
    <cellStyle name="Normal 11 2 8" xfId="429"/>
    <cellStyle name="Normal 11 3" xfId="430"/>
    <cellStyle name="Normal 11 3 2" xfId="431"/>
    <cellStyle name="Normal 11 3 2 2" xfId="432"/>
    <cellStyle name="Normal 11 3 2 2 2" xfId="433"/>
    <cellStyle name="Normal 11 3 2 2 2 2" xfId="434"/>
    <cellStyle name="Normal 11 3 2 2 2 2 2" xfId="435"/>
    <cellStyle name="Normal 11 3 2 2 2 2 2 2" xfId="436"/>
    <cellStyle name="Normal 11 3 2 2 2 2 3" xfId="437"/>
    <cellStyle name="Normal 11 3 2 2 2 3" xfId="438"/>
    <cellStyle name="Normal 11 3 2 2 2 3 2" xfId="439"/>
    <cellStyle name="Normal 11 3 2 2 2 4" xfId="440"/>
    <cellStyle name="Normal 11 3 2 2 3" xfId="441"/>
    <cellStyle name="Normal 11 3 2 2 3 2" xfId="442"/>
    <cellStyle name="Normal 11 3 2 2 3 2 2" xfId="443"/>
    <cellStyle name="Normal 11 3 2 2 3 3" xfId="444"/>
    <cellStyle name="Normal 11 3 2 2 4" xfId="445"/>
    <cellStyle name="Normal 11 3 2 2 4 2" xfId="446"/>
    <cellStyle name="Normal 11 3 2 2 5" xfId="447"/>
    <cellStyle name="Normal 11 3 2 3" xfId="448"/>
    <cellStyle name="Normal 11 3 2 3 2" xfId="449"/>
    <cellStyle name="Normal 11 3 2 3 2 2" xfId="450"/>
    <cellStyle name="Normal 11 3 2 3 2 2 2" xfId="451"/>
    <cellStyle name="Normal 11 3 2 3 2 3" xfId="452"/>
    <cellStyle name="Normal 11 3 2 3 3" xfId="453"/>
    <cellStyle name="Normal 11 3 2 3 3 2" xfId="454"/>
    <cellStyle name="Normal 11 3 2 3 4" xfId="455"/>
    <cellStyle name="Normal 11 3 2 4" xfId="456"/>
    <cellStyle name="Normal 11 3 2 4 2" xfId="457"/>
    <cellStyle name="Normal 11 3 2 4 2 2" xfId="458"/>
    <cellStyle name="Normal 11 3 2 4 3" xfId="459"/>
    <cellStyle name="Normal 11 3 2 5" xfId="460"/>
    <cellStyle name="Normal 11 3 2 5 2" xfId="461"/>
    <cellStyle name="Normal 11 3 2 6" xfId="462"/>
    <cellStyle name="Normal 11 3 3" xfId="463"/>
    <cellStyle name="Normal 11 3 3 2" xfId="464"/>
    <cellStyle name="Normal 11 3 3 2 2" xfId="465"/>
    <cellStyle name="Normal 11 3 3 2 2 2" xfId="466"/>
    <cellStyle name="Normal 11 3 3 2 2 2 2" xfId="467"/>
    <cellStyle name="Normal 11 3 3 2 2 3" xfId="468"/>
    <cellStyle name="Normal 11 3 3 2 3" xfId="469"/>
    <cellStyle name="Normal 11 3 3 2 3 2" xfId="470"/>
    <cellStyle name="Normal 11 3 3 2 4" xfId="471"/>
    <cellStyle name="Normal 11 3 3 3" xfId="472"/>
    <cellStyle name="Normal 11 3 3 3 2" xfId="473"/>
    <cellStyle name="Normal 11 3 3 3 2 2" xfId="474"/>
    <cellStyle name="Normal 11 3 3 3 3" xfId="475"/>
    <cellStyle name="Normal 11 3 3 4" xfId="476"/>
    <cellStyle name="Normal 11 3 3 4 2" xfId="477"/>
    <cellStyle name="Normal 11 3 3 5" xfId="478"/>
    <cellStyle name="Normal 11 3 4" xfId="479"/>
    <cellStyle name="Normal 11 3 4 2" xfId="480"/>
    <cellStyle name="Normal 11 3 4 2 2" xfId="481"/>
    <cellStyle name="Normal 11 3 4 2 2 2" xfId="482"/>
    <cellStyle name="Normal 11 3 4 2 3" xfId="483"/>
    <cellStyle name="Normal 11 3 4 3" xfId="484"/>
    <cellStyle name="Normal 11 3 4 3 2" xfId="485"/>
    <cellStyle name="Normal 11 3 4 4" xfId="486"/>
    <cellStyle name="Normal 11 3 5" xfId="487"/>
    <cellStyle name="Normal 11 3 5 2" xfId="488"/>
    <cellStyle name="Normal 11 3 5 2 2" xfId="489"/>
    <cellStyle name="Normal 11 3 5 3" xfId="490"/>
    <cellStyle name="Normal 11 3 6" xfId="491"/>
    <cellStyle name="Normal 11 3 6 2" xfId="492"/>
    <cellStyle name="Normal 11 3 7" xfId="493"/>
    <cellStyle name="Normal 11 4" xfId="494"/>
    <cellStyle name="Normal 11 4 2" xfId="495"/>
    <cellStyle name="Normal 11 4 2 2" xfId="496"/>
    <cellStyle name="Normal 11 4 2 2 2" xfId="497"/>
    <cellStyle name="Normal 11 4 2 2 2 2" xfId="498"/>
    <cellStyle name="Normal 11 4 2 2 2 2 2" xfId="499"/>
    <cellStyle name="Normal 11 4 2 2 2 3" xfId="500"/>
    <cellStyle name="Normal 11 4 2 2 3" xfId="501"/>
    <cellStyle name="Normal 11 4 2 2 3 2" xfId="502"/>
    <cellStyle name="Normal 11 4 2 2 4" xfId="503"/>
    <cellStyle name="Normal 11 4 2 3" xfId="504"/>
    <cellStyle name="Normal 11 4 2 3 2" xfId="505"/>
    <cellStyle name="Normal 11 4 2 3 2 2" xfId="506"/>
    <cellStyle name="Normal 11 4 2 3 3" xfId="507"/>
    <cellStyle name="Normal 11 4 2 4" xfId="508"/>
    <cellStyle name="Normal 11 4 2 4 2" xfId="509"/>
    <cellStyle name="Normal 11 4 2 5" xfId="510"/>
    <cellStyle name="Normal 11 4 3" xfId="511"/>
    <cellStyle name="Normal 11 4 3 2" xfId="512"/>
    <cellStyle name="Normal 11 4 3 2 2" xfId="513"/>
    <cellStyle name="Normal 11 4 3 2 2 2" xfId="514"/>
    <cellStyle name="Normal 11 4 3 2 3" xfId="515"/>
    <cellStyle name="Normal 11 4 3 3" xfId="516"/>
    <cellStyle name="Normal 11 4 3 3 2" xfId="517"/>
    <cellStyle name="Normal 11 4 3 4" xfId="518"/>
    <cellStyle name="Normal 11 4 4" xfId="519"/>
    <cellStyle name="Normal 11 4 4 2" xfId="520"/>
    <cellStyle name="Normal 11 4 4 2 2" xfId="521"/>
    <cellStyle name="Normal 11 4 4 3" xfId="522"/>
    <cellStyle name="Normal 11 4 5" xfId="523"/>
    <cellStyle name="Normal 11 4 5 2" xfId="524"/>
    <cellStyle name="Normal 11 4 6" xfId="525"/>
    <cellStyle name="Normal 11 5" xfId="526"/>
    <cellStyle name="Normal 11 5 2" xfId="527"/>
    <cellStyle name="Normal 11 5 2 2" xfId="528"/>
    <cellStyle name="Normal 11 5 2 2 2" xfId="529"/>
    <cellStyle name="Normal 11 5 2 2 2 2" xfId="530"/>
    <cellStyle name="Normal 11 5 2 2 3" xfId="531"/>
    <cellStyle name="Normal 11 5 2 3" xfId="532"/>
    <cellStyle name="Normal 11 5 2 3 2" xfId="533"/>
    <cellStyle name="Normal 11 5 2 4" xfId="534"/>
    <cellStyle name="Normal 11 5 3" xfId="535"/>
    <cellStyle name="Normal 11 5 3 2" xfId="536"/>
    <cellStyle name="Normal 11 5 3 2 2" xfId="537"/>
    <cellStyle name="Normal 11 5 3 3" xfId="538"/>
    <cellStyle name="Normal 11 5 4" xfId="539"/>
    <cellStyle name="Normal 11 5 4 2" xfId="540"/>
    <cellStyle name="Normal 11 5 5" xfId="541"/>
    <cellStyle name="Normal 11 6" xfId="542"/>
    <cellStyle name="Normal 11 6 2" xfId="543"/>
    <cellStyle name="Normal 11 6 2 2" xfId="544"/>
    <cellStyle name="Normal 11 6 2 2 2" xfId="545"/>
    <cellStyle name="Normal 11 6 2 3" xfId="546"/>
    <cellStyle name="Normal 11 6 3" xfId="547"/>
    <cellStyle name="Normal 11 6 3 2" xfId="548"/>
    <cellStyle name="Normal 11 6 4" xfId="549"/>
    <cellStyle name="Normal 11 7" xfId="550"/>
    <cellStyle name="Normal 11 7 2" xfId="551"/>
    <cellStyle name="Normal 11 7 2 2" xfId="552"/>
    <cellStyle name="Normal 11 7 3" xfId="553"/>
    <cellStyle name="Normal 11 8" xfId="554"/>
    <cellStyle name="Normal 11 8 2" xfId="555"/>
    <cellStyle name="Normal 11 9" xfId="556"/>
    <cellStyle name="Normal 11_II-I-1 TRAN" xfId="8590"/>
    <cellStyle name="Normal 110" xfId="8591"/>
    <cellStyle name="Normal 111" xfId="8592"/>
    <cellStyle name="Normal 112" xfId="8593"/>
    <cellStyle name="Normal 113" xfId="8594"/>
    <cellStyle name="Normal 114" xfId="8595"/>
    <cellStyle name="Normal 115" xfId="8596"/>
    <cellStyle name="Normal 116" xfId="8597"/>
    <cellStyle name="Normal 117" xfId="8598"/>
    <cellStyle name="Normal 118" xfId="8599"/>
    <cellStyle name="Normal 119" xfId="8600"/>
    <cellStyle name="Normal 12" xfId="557"/>
    <cellStyle name="Normal 12 2" xfId="558"/>
    <cellStyle name="Normal 12 2 2" xfId="559"/>
    <cellStyle name="Normal 12 2 2 2" xfId="560"/>
    <cellStyle name="Normal 12 2 2 2 2" xfId="561"/>
    <cellStyle name="Normal 12 2 2 2 2 2" xfId="562"/>
    <cellStyle name="Normal 12 2 2 2 2 2 2" xfId="563"/>
    <cellStyle name="Normal 12 2 2 2 2 2 2 2" xfId="564"/>
    <cellStyle name="Normal 12 2 2 2 2 2 3" xfId="565"/>
    <cellStyle name="Normal 12 2 2 2 2 3" xfId="566"/>
    <cellStyle name="Normal 12 2 2 2 2 3 2" xfId="567"/>
    <cellStyle name="Normal 12 2 2 2 2 4" xfId="568"/>
    <cellStyle name="Normal 12 2 2 2 3" xfId="569"/>
    <cellStyle name="Normal 12 2 2 2 3 2" xfId="570"/>
    <cellStyle name="Normal 12 2 2 2 3 2 2" xfId="571"/>
    <cellStyle name="Normal 12 2 2 2 3 3" xfId="572"/>
    <cellStyle name="Normal 12 2 2 2 4" xfId="573"/>
    <cellStyle name="Normal 12 2 2 2 4 2" xfId="574"/>
    <cellStyle name="Normal 12 2 2 2 5" xfId="575"/>
    <cellStyle name="Normal 12 2 2 3" xfId="576"/>
    <cellStyle name="Normal 12 2 2 3 2" xfId="577"/>
    <cellStyle name="Normal 12 2 2 3 2 2" xfId="578"/>
    <cellStyle name="Normal 12 2 2 3 2 2 2" xfId="579"/>
    <cellStyle name="Normal 12 2 2 3 2 3" xfId="580"/>
    <cellStyle name="Normal 12 2 2 3 3" xfId="581"/>
    <cellStyle name="Normal 12 2 2 3 3 2" xfId="582"/>
    <cellStyle name="Normal 12 2 2 3 4" xfId="583"/>
    <cellStyle name="Normal 12 2 2 4" xfId="584"/>
    <cellStyle name="Normal 12 2 2 4 2" xfId="585"/>
    <cellStyle name="Normal 12 2 2 4 2 2" xfId="586"/>
    <cellStyle name="Normal 12 2 2 4 3" xfId="587"/>
    <cellStyle name="Normal 12 2 2 5" xfId="588"/>
    <cellStyle name="Normal 12 2 2 5 2" xfId="589"/>
    <cellStyle name="Normal 12 2 2 6" xfId="590"/>
    <cellStyle name="Normal 12 2 3" xfId="591"/>
    <cellStyle name="Normal 12 2 3 2" xfId="592"/>
    <cellStyle name="Normal 12 2 3 2 2" xfId="593"/>
    <cellStyle name="Normal 12 2 3 2 2 2" xfId="594"/>
    <cellStyle name="Normal 12 2 3 2 2 2 2" xfId="595"/>
    <cellStyle name="Normal 12 2 3 2 2 3" xfId="596"/>
    <cellStyle name="Normal 12 2 3 2 3" xfId="597"/>
    <cellStyle name="Normal 12 2 3 2 3 2" xfId="598"/>
    <cellStyle name="Normal 12 2 3 2 4" xfId="599"/>
    <cellStyle name="Normal 12 2 3 3" xfId="600"/>
    <cellStyle name="Normal 12 2 3 3 2" xfId="601"/>
    <cellStyle name="Normal 12 2 3 3 2 2" xfId="602"/>
    <cellStyle name="Normal 12 2 3 3 3" xfId="603"/>
    <cellStyle name="Normal 12 2 3 4" xfId="604"/>
    <cellStyle name="Normal 12 2 3 4 2" xfId="605"/>
    <cellStyle name="Normal 12 2 3 5" xfId="606"/>
    <cellStyle name="Normal 12 2 4" xfId="607"/>
    <cellStyle name="Normal 12 2 4 2" xfId="608"/>
    <cellStyle name="Normal 12 2 4 2 2" xfId="609"/>
    <cellStyle name="Normal 12 2 4 2 2 2" xfId="610"/>
    <cellStyle name="Normal 12 2 4 2 3" xfId="611"/>
    <cellStyle name="Normal 12 2 4 3" xfId="612"/>
    <cellStyle name="Normal 12 2 4 3 2" xfId="613"/>
    <cellStyle name="Normal 12 2 4 4" xfId="614"/>
    <cellStyle name="Normal 12 2 5" xfId="615"/>
    <cellStyle name="Normal 12 2 5 2" xfId="616"/>
    <cellStyle name="Normal 12 2 5 2 2" xfId="617"/>
    <cellStyle name="Normal 12 2 5 3" xfId="618"/>
    <cellStyle name="Normal 12 2 6" xfId="619"/>
    <cellStyle name="Normal 12 2 6 2" xfId="620"/>
    <cellStyle name="Normal 12 2 7" xfId="621"/>
    <cellStyle name="Normal 12 3" xfId="622"/>
    <cellStyle name="Normal 12 3 2" xfId="623"/>
    <cellStyle name="Normal 12 3 2 2" xfId="624"/>
    <cellStyle name="Normal 12 3 2 2 2" xfId="625"/>
    <cellStyle name="Normal 12 3 2 2 2 2" xfId="626"/>
    <cellStyle name="Normal 12 3 2 2 2 2 2" xfId="627"/>
    <cellStyle name="Normal 12 3 2 2 2 3" xfId="628"/>
    <cellStyle name="Normal 12 3 2 2 3" xfId="629"/>
    <cellStyle name="Normal 12 3 2 2 3 2" xfId="630"/>
    <cellStyle name="Normal 12 3 2 2 4" xfId="631"/>
    <cellStyle name="Normal 12 3 2 3" xfId="632"/>
    <cellStyle name="Normal 12 3 2 3 2" xfId="633"/>
    <cellStyle name="Normal 12 3 2 3 2 2" xfId="634"/>
    <cellStyle name="Normal 12 3 2 3 3" xfId="635"/>
    <cellStyle name="Normal 12 3 2 4" xfId="636"/>
    <cellStyle name="Normal 12 3 2 4 2" xfId="637"/>
    <cellStyle name="Normal 12 3 2 5" xfId="638"/>
    <cellStyle name="Normal 12 3 3" xfId="639"/>
    <cellStyle name="Normal 12 3 3 2" xfId="640"/>
    <cellStyle name="Normal 12 3 3 2 2" xfId="641"/>
    <cellStyle name="Normal 12 3 3 2 2 2" xfId="642"/>
    <cellStyle name="Normal 12 3 3 2 3" xfId="643"/>
    <cellStyle name="Normal 12 3 3 3" xfId="644"/>
    <cellStyle name="Normal 12 3 3 3 2" xfId="645"/>
    <cellStyle name="Normal 12 3 3 4" xfId="646"/>
    <cellStyle name="Normal 12 3 4" xfId="647"/>
    <cellStyle name="Normal 12 3 4 2" xfId="648"/>
    <cellStyle name="Normal 12 3 4 2 2" xfId="649"/>
    <cellStyle name="Normal 12 3 4 3" xfId="650"/>
    <cellStyle name="Normal 12 3 5" xfId="651"/>
    <cellStyle name="Normal 12 3 5 2" xfId="652"/>
    <cellStyle name="Normal 12 3 6" xfId="653"/>
    <cellStyle name="Normal 12 4" xfId="654"/>
    <cellStyle name="Normal 12 4 2" xfId="655"/>
    <cellStyle name="Normal 12 4 2 2" xfId="656"/>
    <cellStyle name="Normal 12 4 2 2 2" xfId="657"/>
    <cellStyle name="Normal 12 4 2 2 2 2" xfId="658"/>
    <cellStyle name="Normal 12 4 2 2 3" xfId="659"/>
    <cellStyle name="Normal 12 4 2 3" xfId="660"/>
    <cellStyle name="Normal 12 4 2 3 2" xfId="661"/>
    <cellStyle name="Normal 12 4 2 4" xfId="662"/>
    <cellStyle name="Normal 12 4 3" xfId="663"/>
    <cellStyle name="Normal 12 4 3 2" xfId="664"/>
    <cellStyle name="Normal 12 4 3 2 2" xfId="665"/>
    <cellStyle name="Normal 12 4 3 3" xfId="666"/>
    <cellStyle name="Normal 12 4 4" xfId="667"/>
    <cellStyle name="Normal 12 4 4 2" xfId="668"/>
    <cellStyle name="Normal 12 4 5" xfId="669"/>
    <cellStyle name="Normal 12 5" xfId="670"/>
    <cellStyle name="Normal 12 5 2" xfId="671"/>
    <cellStyle name="Normal 12 5 2 2" xfId="672"/>
    <cellStyle name="Normal 12 5 2 2 2" xfId="673"/>
    <cellStyle name="Normal 12 5 2 3" xfId="674"/>
    <cellStyle name="Normal 12 5 3" xfId="675"/>
    <cellStyle name="Normal 12 5 3 2" xfId="676"/>
    <cellStyle name="Normal 12 5 4" xfId="677"/>
    <cellStyle name="Normal 12 6" xfId="678"/>
    <cellStyle name="Normal 12 6 2" xfId="679"/>
    <cellStyle name="Normal 12 6 2 2" xfId="680"/>
    <cellStyle name="Normal 12 6 3" xfId="681"/>
    <cellStyle name="Normal 12 7" xfId="682"/>
    <cellStyle name="Normal 12 7 2" xfId="683"/>
    <cellStyle name="Normal 12 8" xfId="684"/>
    <cellStyle name="Normal 12_COST OF SERVICE" xfId="8601"/>
    <cellStyle name="Normal 120" xfId="8602"/>
    <cellStyle name="Normal 121" xfId="8603"/>
    <cellStyle name="Normal 122" xfId="8604"/>
    <cellStyle name="Normal 123" xfId="8605"/>
    <cellStyle name="Normal 124" xfId="8606"/>
    <cellStyle name="Normal 125" xfId="8607"/>
    <cellStyle name="Normal 126" xfId="8608"/>
    <cellStyle name="Normal 127" xfId="8609"/>
    <cellStyle name="Normal 128" xfId="8610"/>
    <cellStyle name="Normal 129" xfId="8611"/>
    <cellStyle name="Normal 13" xfId="685"/>
    <cellStyle name="Normal 13 10" xfId="8612"/>
    <cellStyle name="Normal 13 10 2" xfId="8613"/>
    <cellStyle name="Normal 13 11" xfId="8614"/>
    <cellStyle name="Normal 13 12" xfId="8615"/>
    <cellStyle name="Normal 13 13" xfId="8616"/>
    <cellStyle name="Normal 13 14" xfId="8617"/>
    <cellStyle name="Normal 13 15" xfId="8618"/>
    <cellStyle name="Normal 13 16" xfId="8619"/>
    <cellStyle name="Normal 13 2" xfId="8620"/>
    <cellStyle name="Normal 13 2 10" xfId="8621"/>
    <cellStyle name="Normal 13 2 11" xfId="8622"/>
    <cellStyle name="Normal 13 2 12" xfId="8623"/>
    <cellStyle name="Normal 13 2 13" xfId="8624"/>
    <cellStyle name="Normal 13 2 14" xfId="8625"/>
    <cellStyle name="Normal 13 2 15" xfId="8626"/>
    <cellStyle name="Normal 13 2 2" xfId="8627"/>
    <cellStyle name="Normal 13 2 2 10" xfId="8628"/>
    <cellStyle name="Normal 13 2 2 11" xfId="8629"/>
    <cellStyle name="Normal 13 2 2 12" xfId="8630"/>
    <cellStyle name="Normal 13 2 2 13" xfId="8631"/>
    <cellStyle name="Normal 13 2 2 14" xfId="8632"/>
    <cellStyle name="Normal 13 2 2 2" xfId="8633"/>
    <cellStyle name="Normal 13 2 2 2 10" xfId="8634"/>
    <cellStyle name="Normal 13 2 2 2 11" xfId="8635"/>
    <cellStyle name="Normal 13 2 2 2 12" xfId="8636"/>
    <cellStyle name="Normal 13 2 2 2 13" xfId="8637"/>
    <cellStyle name="Normal 13 2 2 2 2" xfId="8638"/>
    <cellStyle name="Normal 13 2 2 2 2 10" xfId="8639"/>
    <cellStyle name="Normal 13 2 2 2 2 11" xfId="8640"/>
    <cellStyle name="Normal 13 2 2 2 2 12" xfId="8641"/>
    <cellStyle name="Normal 13 2 2 2 2 2" xfId="8642"/>
    <cellStyle name="Normal 13 2 2 2 2 2 2" xfId="8643"/>
    <cellStyle name="Normal 13 2 2 2 2 2 2 2" xfId="8644"/>
    <cellStyle name="Normal 13 2 2 2 2 2 2 3" xfId="8645"/>
    <cellStyle name="Normal 13 2 2 2 2 2 3" xfId="8646"/>
    <cellStyle name="Normal 13 2 2 2 2 2 3 2" xfId="8647"/>
    <cellStyle name="Normal 13 2 2 2 2 2 4" xfId="8648"/>
    <cellStyle name="Normal 13 2 2 2 2 2 5" xfId="8649"/>
    <cellStyle name="Normal 13 2 2 2 2 2 6" xfId="8650"/>
    <cellStyle name="Normal 13 2 2 2 2 2 7" xfId="8651"/>
    <cellStyle name="Normal 13 2 2 2 2 2 8" xfId="8652"/>
    <cellStyle name="Normal 13 2 2 2 2 3" xfId="8653"/>
    <cellStyle name="Normal 13 2 2 2 2 3 2" xfId="8654"/>
    <cellStyle name="Normal 13 2 2 2 2 3 2 2" xfId="8655"/>
    <cellStyle name="Normal 13 2 2 2 2 3 3" xfId="8656"/>
    <cellStyle name="Normal 13 2 2 2 2 3 4" xfId="8657"/>
    <cellStyle name="Normal 13 2 2 2 2 4" xfId="8658"/>
    <cellStyle name="Normal 13 2 2 2 2 4 2" xfId="8659"/>
    <cellStyle name="Normal 13 2 2 2 2 5" xfId="8660"/>
    <cellStyle name="Normal 13 2 2 2 2 5 2" xfId="8661"/>
    <cellStyle name="Normal 13 2 2 2 2 6" xfId="8662"/>
    <cellStyle name="Normal 13 2 2 2 2 6 2" xfId="8663"/>
    <cellStyle name="Normal 13 2 2 2 2 7" xfId="8664"/>
    <cellStyle name="Normal 13 2 2 2 2 8" xfId="8665"/>
    <cellStyle name="Normal 13 2 2 2 2 9" xfId="8666"/>
    <cellStyle name="Normal 13 2 2 2 3" xfId="8667"/>
    <cellStyle name="Normal 13 2 2 2 3 2" xfId="8668"/>
    <cellStyle name="Normal 13 2 2 2 3 2 2" xfId="8669"/>
    <cellStyle name="Normal 13 2 2 2 3 2 3" xfId="8670"/>
    <cellStyle name="Normal 13 2 2 2 3 3" xfId="8671"/>
    <cellStyle name="Normal 13 2 2 2 3 3 2" xfId="8672"/>
    <cellStyle name="Normal 13 2 2 2 3 4" xfId="8673"/>
    <cellStyle name="Normal 13 2 2 2 3 5" xfId="8674"/>
    <cellStyle name="Normal 13 2 2 2 3 6" xfId="8675"/>
    <cellStyle name="Normal 13 2 2 2 3 7" xfId="8676"/>
    <cellStyle name="Normal 13 2 2 2 3 8" xfId="8677"/>
    <cellStyle name="Normal 13 2 2 2 4" xfId="8678"/>
    <cellStyle name="Normal 13 2 2 2 4 2" xfId="8679"/>
    <cellStyle name="Normal 13 2 2 2 4 2 2" xfId="8680"/>
    <cellStyle name="Normal 13 2 2 2 4 3" xfId="8681"/>
    <cellStyle name="Normal 13 2 2 2 4 4" xfId="8682"/>
    <cellStyle name="Normal 13 2 2 2 5" xfId="8683"/>
    <cellStyle name="Normal 13 2 2 2 5 2" xfId="8684"/>
    <cellStyle name="Normal 13 2 2 2 6" xfId="8685"/>
    <cellStyle name="Normal 13 2 2 2 6 2" xfId="8686"/>
    <cellStyle name="Normal 13 2 2 2 7" xfId="8687"/>
    <cellStyle name="Normal 13 2 2 2 7 2" xfId="8688"/>
    <cellStyle name="Normal 13 2 2 2 8" xfId="8689"/>
    <cellStyle name="Normal 13 2 2 2 9" xfId="8690"/>
    <cellStyle name="Normal 13 2 2 3" xfId="8691"/>
    <cellStyle name="Normal 13 2 2 3 10" xfId="8692"/>
    <cellStyle name="Normal 13 2 2 3 11" xfId="8693"/>
    <cellStyle name="Normal 13 2 2 3 12" xfId="8694"/>
    <cellStyle name="Normal 13 2 2 3 2" xfId="8695"/>
    <cellStyle name="Normal 13 2 2 3 2 2" xfId="8696"/>
    <cellStyle name="Normal 13 2 2 3 2 2 2" xfId="8697"/>
    <cellStyle name="Normal 13 2 2 3 2 2 3" xfId="8698"/>
    <cellStyle name="Normal 13 2 2 3 2 3" xfId="8699"/>
    <cellStyle name="Normal 13 2 2 3 2 3 2" xfId="8700"/>
    <cellStyle name="Normal 13 2 2 3 2 4" xfId="8701"/>
    <cellStyle name="Normal 13 2 2 3 2 5" xfId="8702"/>
    <cellStyle name="Normal 13 2 2 3 2 6" xfId="8703"/>
    <cellStyle name="Normal 13 2 2 3 2 7" xfId="8704"/>
    <cellStyle name="Normal 13 2 2 3 2 8" xfId="8705"/>
    <cellStyle name="Normal 13 2 2 3 3" xfId="8706"/>
    <cellStyle name="Normal 13 2 2 3 3 2" xfId="8707"/>
    <cellStyle name="Normal 13 2 2 3 3 2 2" xfId="8708"/>
    <cellStyle name="Normal 13 2 2 3 3 3" xfId="8709"/>
    <cellStyle name="Normal 13 2 2 3 3 4" xfId="8710"/>
    <cellStyle name="Normal 13 2 2 3 4" xfId="8711"/>
    <cellStyle name="Normal 13 2 2 3 4 2" xfId="8712"/>
    <cellStyle name="Normal 13 2 2 3 5" xfId="8713"/>
    <cellStyle name="Normal 13 2 2 3 5 2" xfId="8714"/>
    <cellStyle name="Normal 13 2 2 3 6" xfId="8715"/>
    <cellStyle name="Normal 13 2 2 3 6 2" xfId="8716"/>
    <cellStyle name="Normal 13 2 2 3 7" xfId="8717"/>
    <cellStyle name="Normal 13 2 2 3 8" xfId="8718"/>
    <cellStyle name="Normal 13 2 2 3 9" xfId="8719"/>
    <cellStyle name="Normal 13 2 2 4" xfId="8720"/>
    <cellStyle name="Normal 13 2 2 4 2" xfId="8721"/>
    <cellStyle name="Normal 13 2 2 4 2 2" xfId="8722"/>
    <cellStyle name="Normal 13 2 2 4 2 3" xfId="8723"/>
    <cellStyle name="Normal 13 2 2 4 3" xfId="8724"/>
    <cellStyle name="Normal 13 2 2 4 3 2" xfId="8725"/>
    <cellStyle name="Normal 13 2 2 4 4" xfId="8726"/>
    <cellStyle name="Normal 13 2 2 4 5" xfId="8727"/>
    <cellStyle name="Normal 13 2 2 4 6" xfId="8728"/>
    <cellStyle name="Normal 13 2 2 4 7" xfId="8729"/>
    <cellStyle name="Normal 13 2 2 4 8" xfId="8730"/>
    <cellStyle name="Normal 13 2 2 4 9" xfId="8731"/>
    <cellStyle name="Normal 13 2 2 5" xfId="8732"/>
    <cellStyle name="Normal 13 2 2 5 2" xfId="8733"/>
    <cellStyle name="Normal 13 2 2 5 2 2" xfId="8734"/>
    <cellStyle name="Normal 13 2 2 5 3" xfId="8735"/>
    <cellStyle name="Normal 13 2 2 5 4" xfId="8736"/>
    <cellStyle name="Normal 13 2 2 6" xfId="8737"/>
    <cellStyle name="Normal 13 2 2 6 2" xfId="8738"/>
    <cellStyle name="Normal 13 2 2 7" xfId="8739"/>
    <cellStyle name="Normal 13 2 2 7 2" xfId="8740"/>
    <cellStyle name="Normal 13 2 2 8" xfId="8741"/>
    <cellStyle name="Normal 13 2 2 8 2" xfId="8742"/>
    <cellStyle name="Normal 13 2 2 9" xfId="8743"/>
    <cellStyle name="Normal 13 2 3" xfId="8744"/>
    <cellStyle name="Normal 13 2 3 10" xfId="8745"/>
    <cellStyle name="Normal 13 2 3 11" xfId="8746"/>
    <cellStyle name="Normal 13 2 3 12" xfId="8747"/>
    <cellStyle name="Normal 13 2 3 13" xfId="8748"/>
    <cellStyle name="Normal 13 2 3 2" xfId="8749"/>
    <cellStyle name="Normal 13 2 3 2 10" xfId="8750"/>
    <cellStyle name="Normal 13 2 3 2 11" xfId="8751"/>
    <cellStyle name="Normal 13 2 3 2 12" xfId="8752"/>
    <cellStyle name="Normal 13 2 3 2 2" xfId="8753"/>
    <cellStyle name="Normal 13 2 3 2 2 2" xfId="8754"/>
    <cellStyle name="Normal 13 2 3 2 2 2 2" xfId="8755"/>
    <cellStyle name="Normal 13 2 3 2 2 2 3" xfId="8756"/>
    <cellStyle name="Normal 13 2 3 2 2 3" xfId="8757"/>
    <cellStyle name="Normal 13 2 3 2 2 3 2" xfId="8758"/>
    <cellStyle name="Normal 13 2 3 2 2 4" xfId="8759"/>
    <cellStyle name="Normal 13 2 3 2 2 5" xfId="8760"/>
    <cellStyle name="Normal 13 2 3 2 2 6" xfId="8761"/>
    <cellStyle name="Normal 13 2 3 2 2 7" xfId="8762"/>
    <cellStyle name="Normal 13 2 3 2 2 8" xfId="8763"/>
    <cellStyle name="Normal 13 2 3 2 3" xfId="8764"/>
    <cellStyle name="Normal 13 2 3 2 3 2" xfId="8765"/>
    <cellStyle name="Normal 13 2 3 2 3 2 2" xfId="8766"/>
    <cellStyle name="Normal 13 2 3 2 3 3" xfId="8767"/>
    <cellStyle name="Normal 13 2 3 2 3 4" xfId="8768"/>
    <cellStyle name="Normal 13 2 3 2 4" xfId="8769"/>
    <cellStyle name="Normal 13 2 3 2 4 2" xfId="8770"/>
    <cellStyle name="Normal 13 2 3 2 5" xfId="8771"/>
    <cellStyle name="Normal 13 2 3 2 5 2" xfId="8772"/>
    <cellStyle name="Normal 13 2 3 2 6" xfId="8773"/>
    <cellStyle name="Normal 13 2 3 2 6 2" xfId="8774"/>
    <cellStyle name="Normal 13 2 3 2 7" xfId="8775"/>
    <cellStyle name="Normal 13 2 3 2 8" xfId="8776"/>
    <cellStyle name="Normal 13 2 3 2 9" xfId="8777"/>
    <cellStyle name="Normal 13 2 3 3" xfId="8778"/>
    <cellStyle name="Normal 13 2 3 3 2" xfId="8779"/>
    <cellStyle name="Normal 13 2 3 3 2 2" xfId="8780"/>
    <cellStyle name="Normal 13 2 3 3 2 3" xfId="8781"/>
    <cellStyle name="Normal 13 2 3 3 3" xfId="8782"/>
    <cellStyle name="Normal 13 2 3 3 3 2" xfId="8783"/>
    <cellStyle name="Normal 13 2 3 3 4" xfId="8784"/>
    <cellStyle name="Normal 13 2 3 3 5" xfId="8785"/>
    <cellStyle name="Normal 13 2 3 3 6" xfId="8786"/>
    <cellStyle name="Normal 13 2 3 3 7" xfId="8787"/>
    <cellStyle name="Normal 13 2 3 3 8" xfId="8788"/>
    <cellStyle name="Normal 13 2 3 4" xfId="8789"/>
    <cellStyle name="Normal 13 2 3 4 2" xfId="8790"/>
    <cellStyle name="Normal 13 2 3 4 2 2" xfId="8791"/>
    <cellStyle name="Normal 13 2 3 4 3" xfId="8792"/>
    <cellStyle name="Normal 13 2 3 4 4" xfId="8793"/>
    <cellStyle name="Normal 13 2 3 5" xfId="8794"/>
    <cellStyle name="Normal 13 2 3 5 2" xfId="8795"/>
    <cellStyle name="Normal 13 2 3 6" xfId="8796"/>
    <cellStyle name="Normal 13 2 3 6 2" xfId="8797"/>
    <cellStyle name="Normal 13 2 3 7" xfId="8798"/>
    <cellStyle name="Normal 13 2 3 7 2" xfId="8799"/>
    <cellStyle name="Normal 13 2 3 8" xfId="8800"/>
    <cellStyle name="Normal 13 2 3 9" xfId="8801"/>
    <cellStyle name="Normal 13 2 4" xfId="8802"/>
    <cellStyle name="Normal 13 2 4 10" xfId="8803"/>
    <cellStyle name="Normal 13 2 4 11" xfId="8804"/>
    <cellStyle name="Normal 13 2 4 12" xfId="8805"/>
    <cellStyle name="Normal 13 2 4 2" xfId="8806"/>
    <cellStyle name="Normal 13 2 4 2 2" xfId="8807"/>
    <cellStyle name="Normal 13 2 4 2 2 2" xfId="8808"/>
    <cellStyle name="Normal 13 2 4 2 2 3" xfId="8809"/>
    <cellStyle name="Normal 13 2 4 2 3" xfId="8810"/>
    <cellStyle name="Normal 13 2 4 2 3 2" xfId="8811"/>
    <cellStyle name="Normal 13 2 4 2 4" xfId="8812"/>
    <cellStyle name="Normal 13 2 4 2 5" xfId="8813"/>
    <cellStyle name="Normal 13 2 4 2 6" xfId="8814"/>
    <cellStyle name="Normal 13 2 4 2 7" xfId="8815"/>
    <cellStyle name="Normal 13 2 4 2 8" xfId="8816"/>
    <cellStyle name="Normal 13 2 4 3" xfId="8817"/>
    <cellStyle name="Normal 13 2 4 3 2" xfId="8818"/>
    <cellStyle name="Normal 13 2 4 3 2 2" xfId="8819"/>
    <cellStyle name="Normal 13 2 4 3 3" xfId="8820"/>
    <cellStyle name="Normal 13 2 4 3 4" xfId="8821"/>
    <cellStyle name="Normal 13 2 4 4" xfId="8822"/>
    <cellStyle name="Normal 13 2 4 4 2" xfId="8823"/>
    <cellStyle name="Normal 13 2 4 5" xfId="8824"/>
    <cellStyle name="Normal 13 2 4 5 2" xfId="8825"/>
    <cellStyle name="Normal 13 2 4 6" xfId="8826"/>
    <cellStyle name="Normal 13 2 4 6 2" xfId="8827"/>
    <cellStyle name="Normal 13 2 4 7" xfId="8828"/>
    <cellStyle name="Normal 13 2 4 8" xfId="8829"/>
    <cellStyle name="Normal 13 2 4 9" xfId="8830"/>
    <cellStyle name="Normal 13 2 5" xfId="8831"/>
    <cellStyle name="Normal 13 2 5 2" xfId="8832"/>
    <cellStyle name="Normal 13 2 5 2 2" xfId="8833"/>
    <cellStyle name="Normal 13 2 5 2 3" xfId="8834"/>
    <cellStyle name="Normal 13 2 5 3" xfId="8835"/>
    <cellStyle name="Normal 13 2 5 3 2" xfId="8836"/>
    <cellStyle name="Normal 13 2 5 4" xfId="8837"/>
    <cellStyle name="Normal 13 2 5 5" xfId="8838"/>
    <cellStyle name="Normal 13 2 5 6" xfId="8839"/>
    <cellStyle name="Normal 13 2 5 7" xfId="8840"/>
    <cellStyle name="Normal 13 2 5 8" xfId="8841"/>
    <cellStyle name="Normal 13 2 6" xfId="8842"/>
    <cellStyle name="Normal 13 2 6 2" xfId="8843"/>
    <cellStyle name="Normal 13 2 6 2 2" xfId="8844"/>
    <cellStyle name="Normal 13 2 6 3" xfId="8845"/>
    <cellStyle name="Normal 13 2 6 4" xfId="8846"/>
    <cellStyle name="Normal 13 2 7" xfId="8847"/>
    <cellStyle name="Normal 13 2 7 2" xfId="8848"/>
    <cellStyle name="Normal 13 2 8" xfId="8849"/>
    <cellStyle name="Normal 13 2 8 2" xfId="8850"/>
    <cellStyle name="Normal 13 2 9" xfId="8851"/>
    <cellStyle name="Normal 13 2 9 2" xfId="8852"/>
    <cellStyle name="Normal 13 3" xfId="8853"/>
    <cellStyle name="Normal 13 3 10" xfId="8854"/>
    <cellStyle name="Normal 13 3 11" xfId="8855"/>
    <cellStyle name="Normal 13 3 12" xfId="8856"/>
    <cellStyle name="Normal 13 3 13" xfId="8857"/>
    <cellStyle name="Normal 13 3 14" xfId="8858"/>
    <cellStyle name="Normal 13 3 2" xfId="8859"/>
    <cellStyle name="Normal 13 3 2 10" xfId="8860"/>
    <cellStyle name="Normal 13 3 2 11" xfId="8861"/>
    <cellStyle name="Normal 13 3 2 12" xfId="8862"/>
    <cellStyle name="Normal 13 3 2 13" xfId="8863"/>
    <cellStyle name="Normal 13 3 2 2" xfId="8864"/>
    <cellStyle name="Normal 13 3 2 2 10" xfId="8865"/>
    <cellStyle name="Normal 13 3 2 2 11" xfId="8866"/>
    <cellStyle name="Normal 13 3 2 2 12" xfId="8867"/>
    <cellStyle name="Normal 13 3 2 2 2" xfId="8868"/>
    <cellStyle name="Normal 13 3 2 2 2 2" xfId="8869"/>
    <cellStyle name="Normal 13 3 2 2 2 2 2" xfId="8870"/>
    <cellStyle name="Normal 13 3 2 2 2 2 3" xfId="8871"/>
    <cellStyle name="Normal 13 3 2 2 2 3" xfId="8872"/>
    <cellStyle name="Normal 13 3 2 2 2 3 2" xfId="8873"/>
    <cellStyle name="Normal 13 3 2 2 2 4" xfId="8874"/>
    <cellStyle name="Normal 13 3 2 2 2 5" xfId="8875"/>
    <cellStyle name="Normal 13 3 2 2 2 6" xfId="8876"/>
    <cellStyle name="Normal 13 3 2 2 2 7" xfId="8877"/>
    <cellStyle name="Normal 13 3 2 2 2 8" xfId="8878"/>
    <cellStyle name="Normal 13 3 2 2 3" xfId="8879"/>
    <cellStyle name="Normal 13 3 2 2 3 2" xfId="8880"/>
    <cellStyle name="Normal 13 3 2 2 3 2 2" xfId="8881"/>
    <cellStyle name="Normal 13 3 2 2 3 3" xfId="8882"/>
    <cellStyle name="Normal 13 3 2 2 3 4" xfId="8883"/>
    <cellStyle name="Normal 13 3 2 2 4" xfId="8884"/>
    <cellStyle name="Normal 13 3 2 2 4 2" xfId="8885"/>
    <cellStyle name="Normal 13 3 2 2 5" xfId="8886"/>
    <cellStyle name="Normal 13 3 2 2 5 2" xfId="8887"/>
    <cellStyle name="Normal 13 3 2 2 6" xfId="8888"/>
    <cellStyle name="Normal 13 3 2 2 6 2" xfId="8889"/>
    <cellStyle name="Normal 13 3 2 2 7" xfId="8890"/>
    <cellStyle name="Normal 13 3 2 2 8" xfId="8891"/>
    <cellStyle name="Normal 13 3 2 2 9" xfId="8892"/>
    <cellStyle name="Normal 13 3 2 3" xfId="8893"/>
    <cellStyle name="Normal 13 3 2 3 2" xfId="8894"/>
    <cellStyle name="Normal 13 3 2 3 2 2" xfId="8895"/>
    <cellStyle name="Normal 13 3 2 3 2 3" xfId="8896"/>
    <cellStyle name="Normal 13 3 2 3 3" xfId="8897"/>
    <cellStyle name="Normal 13 3 2 3 3 2" xfId="8898"/>
    <cellStyle name="Normal 13 3 2 3 4" xfId="8899"/>
    <cellStyle name="Normal 13 3 2 3 5" xfId="8900"/>
    <cellStyle name="Normal 13 3 2 3 6" xfId="8901"/>
    <cellStyle name="Normal 13 3 2 3 7" xfId="8902"/>
    <cellStyle name="Normal 13 3 2 3 8" xfId="8903"/>
    <cellStyle name="Normal 13 3 2 3 9" xfId="8904"/>
    <cellStyle name="Normal 13 3 2 4" xfId="8905"/>
    <cellStyle name="Normal 13 3 2 4 2" xfId="8906"/>
    <cellStyle name="Normal 13 3 2 4 2 2" xfId="8907"/>
    <cellStyle name="Normal 13 3 2 4 3" xfId="8908"/>
    <cellStyle name="Normal 13 3 2 4 4" xfId="8909"/>
    <cellStyle name="Normal 13 3 2 5" xfId="8910"/>
    <cellStyle name="Normal 13 3 2 5 2" xfId="8911"/>
    <cellStyle name="Normal 13 3 2 6" xfId="8912"/>
    <cellStyle name="Normal 13 3 2 6 2" xfId="8913"/>
    <cellStyle name="Normal 13 3 2 7" xfId="8914"/>
    <cellStyle name="Normal 13 3 2 7 2" xfId="8915"/>
    <cellStyle name="Normal 13 3 2 8" xfId="8916"/>
    <cellStyle name="Normal 13 3 2 9" xfId="8917"/>
    <cellStyle name="Normal 13 3 3" xfId="8918"/>
    <cellStyle name="Normal 13 3 3 10" xfId="8919"/>
    <cellStyle name="Normal 13 3 3 11" xfId="8920"/>
    <cellStyle name="Normal 13 3 3 12" xfId="8921"/>
    <cellStyle name="Normal 13 3 3 2" xfId="8922"/>
    <cellStyle name="Normal 13 3 3 2 2" xfId="8923"/>
    <cellStyle name="Normal 13 3 3 2 2 2" xfId="8924"/>
    <cellStyle name="Normal 13 3 3 2 2 3" xfId="8925"/>
    <cellStyle name="Normal 13 3 3 2 3" xfId="8926"/>
    <cellStyle name="Normal 13 3 3 2 3 2" xfId="8927"/>
    <cellStyle name="Normal 13 3 3 2 4" xfId="8928"/>
    <cellStyle name="Normal 13 3 3 2 5" xfId="8929"/>
    <cellStyle name="Normal 13 3 3 2 6" xfId="8930"/>
    <cellStyle name="Normal 13 3 3 2 7" xfId="8931"/>
    <cellStyle name="Normal 13 3 3 2 8" xfId="8932"/>
    <cellStyle name="Normal 13 3 3 3" xfId="8933"/>
    <cellStyle name="Normal 13 3 3 3 2" xfId="8934"/>
    <cellStyle name="Normal 13 3 3 3 2 2" xfId="8935"/>
    <cellStyle name="Normal 13 3 3 3 3" xfId="8936"/>
    <cellStyle name="Normal 13 3 3 3 4" xfId="8937"/>
    <cellStyle name="Normal 13 3 3 4" xfId="8938"/>
    <cellStyle name="Normal 13 3 3 4 2" xfId="8939"/>
    <cellStyle name="Normal 13 3 3 5" xfId="8940"/>
    <cellStyle name="Normal 13 3 3 5 2" xfId="8941"/>
    <cellStyle name="Normal 13 3 3 6" xfId="8942"/>
    <cellStyle name="Normal 13 3 3 6 2" xfId="8943"/>
    <cellStyle name="Normal 13 3 3 7" xfId="8944"/>
    <cellStyle name="Normal 13 3 3 8" xfId="8945"/>
    <cellStyle name="Normal 13 3 3 9" xfId="8946"/>
    <cellStyle name="Normal 13 3 4" xfId="8947"/>
    <cellStyle name="Normal 13 3 4 2" xfId="8948"/>
    <cellStyle name="Normal 13 3 4 2 2" xfId="8949"/>
    <cellStyle name="Normal 13 3 4 2 3" xfId="8950"/>
    <cellStyle name="Normal 13 3 4 3" xfId="8951"/>
    <cellStyle name="Normal 13 3 4 3 2" xfId="8952"/>
    <cellStyle name="Normal 13 3 4 4" xfId="8953"/>
    <cellStyle name="Normal 13 3 4 5" xfId="8954"/>
    <cellStyle name="Normal 13 3 4 6" xfId="8955"/>
    <cellStyle name="Normal 13 3 4 7" xfId="8956"/>
    <cellStyle name="Normal 13 3 4 8" xfId="8957"/>
    <cellStyle name="Normal 13 3 5" xfId="8958"/>
    <cellStyle name="Normal 13 3 5 2" xfId="8959"/>
    <cellStyle name="Normal 13 3 5 2 2" xfId="8960"/>
    <cellStyle name="Normal 13 3 5 3" xfId="8961"/>
    <cellStyle name="Normal 13 3 5 4" xfId="8962"/>
    <cellStyle name="Normal 13 3 6" xfId="8963"/>
    <cellStyle name="Normal 13 3 6 2" xfId="8964"/>
    <cellStyle name="Normal 13 3 7" xfId="8965"/>
    <cellStyle name="Normal 13 3 7 2" xfId="8966"/>
    <cellStyle name="Normal 13 3 8" xfId="8967"/>
    <cellStyle name="Normal 13 3 8 2" xfId="8968"/>
    <cellStyle name="Normal 13 3 9" xfId="8969"/>
    <cellStyle name="Normal 13 4" xfId="8970"/>
    <cellStyle name="Normal 13 4 10" xfId="8971"/>
    <cellStyle name="Normal 13 4 11" xfId="8972"/>
    <cellStyle name="Normal 13 4 12" xfId="8973"/>
    <cellStyle name="Normal 13 4 13" xfId="8974"/>
    <cellStyle name="Normal 13 4 2" xfId="8975"/>
    <cellStyle name="Normal 13 4 2 10" xfId="8976"/>
    <cellStyle name="Normal 13 4 2 11" xfId="8977"/>
    <cellStyle name="Normal 13 4 2 12" xfId="8978"/>
    <cellStyle name="Normal 13 4 2 2" xfId="8979"/>
    <cellStyle name="Normal 13 4 2 2 2" xfId="8980"/>
    <cellStyle name="Normal 13 4 2 2 2 2" xfId="8981"/>
    <cellStyle name="Normal 13 4 2 2 2 3" xfId="8982"/>
    <cellStyle name="Normal 13 4 2 2 3" xfId="8983"/>
    <cellStyle name="Normal 13 4 2 2 3 2" xfId="8984"/>
    <cellStyle name="Normal 13 4 2 2 4" xfId="8985"/>
    <cellStyle name="Normal 13 4 2 2 5" xfId="8986"/>
    <cellStyle name="Normal 13 4 2 2 6" xfId="8987"/>
    <cellStyle name="Normal 13 4 2 2 7" xfId="8988"/>
    <cellStyle name="Normal 13 4 2 2 8" xfId="8989"/>
    <cellStyle name="Normal 13 4 2 3" xfId="8990"/>
    <cellStyle name="Normal 13 4 2 3 2" xfId="8991"/>
    <cellStyle name="Normal 13 4 2 3 2 2" xfId="8992"/>
    <cellStyle name="Normal 13 4 2 3 3" xfId="8993"/>
    <cellStyle name="Normal 13 4 2 3 4" xfId="8994"/>
    <cellStyle name="Normal 13 4 2 4" xfId="8995"/>
    <cellStyle name="Normal 13 4 2 4 2" xfId="8996"/>
    <cellStyle name="Normal 13 4 2 5" xfId="8997"/>
    <cellStyle name="Normal 13 4 2 5 2" xfId="8998"/>
    <cellStyle name="Normal 13 4 2 6" xfId="8999"/>
    <cellStyle name="Normal 13 4 2 6 2" xfId="9000"/>
    <cellStyle name="Normal 13 4 2 7" xfId="9001"/>
    <cellStyle name="Normal 13 4 2 8" xfId="9002"/>
    <cellStyle name="Normal 13 4 2 9" xfId="9003"/>
    <cellStyle name="Normal 13 4 3" xfId="9004"/>
    <cellStyle name="Normal 13 4 3 2" xfId="9005"/>
    <cellStyle name="Normal 13 4 3 2 2" xfId="9006"/>
    <cellStyle name="Normal 13 4 3 2 3" xfId="9007"/>
    <cellStyle name="Normal 13 4 3 3" xfId="9008"/>
    <cellStyle name="Normal 13 4 3 3 2" xfId="9009"/>
    <cellStyle name="Normal 13 4 3 4" xfId="9010"/>
    <cellStyle name="Normal 13 4 3 5" xfId="9011"/>
    <cellStyle name="Normal 13 4 3 6" xfId="9012"/>
    <cellStyle name="Normal 13 4 3 7" xfId="9013"/>
    <cellStyle name="Normal 13 4 3 8" xfId="9014"/>
    <cellStyle name="Normal 13 4 4" xfId="9015"/>
    <cellStyle name="Normal 13 4 4 2" xfId="9016"/>
    <cellStyle name="Normal 13 4 4 2 2" xfId="9017"/>
    <cellStyle name="Normal 13 4 4 3" xfId="9018"/>
    <cellStyle name="Normal 13 4 4 4" xfId="9019"/>
    <cellStyle name="Normal 13 4 5" xfId="9020"/>
    <cellStyle name="Normal 13 4 5 2" xfId="9021"/>
    <cellStyle name="Normal 13 4 6" xfId="9022"/>
    <cellStyle name="Normal 13 4 6 2" xfId="9023"/>
    <cellStyle name="Normal 13 4 7" xfId="9024"/>
    <cellStyle name="Normal 13 4 7 2" xfId="9025"/>
    <cellStyle name="Normal 13 4 8" xfId="9026"/>
    <cellStyle name="Normal 13 4 9" xfId="9027"/>
    <cellStyle name="Normal 13 5" xfId="9028"/>
    <cellStyle name="Normal 13 5 10" xfId="9029"/>
    <cellStyle name="Normal 13 5 11" xfId="9030"/>
    <cellStyle name="Normal 13 5 12" xfId="9031"/>
    <cellStyle name="Normal 13 5 2" xfId="9032"/>
    <cellStyle name="Normal 13 5 2 2" xfId="9033"/>
    <cellStyle name="Normal 13 5 2 2 2" xfId="9034"/>
    <cellStyle name="Normal 13 5 2 2 3" xfId="9035"/>
    <cellStyle name="Normal 13 5 2 3" xfId="9036"/>
    <cellStyle name="Normal 13 5 2 3 2" xfId="9037"/>
    <cellStyle name="Normal 13 5 2 4" xfId="9038"/>
    <cellStyle name="Normal 13 5 2 5" xfId="9039"/>
    <cellStyle name="Normal 13 5 2 6" xfId="9040"/>
    <cellStyle name="Normal 13 5 2 7" xfId="9041"/>
    <cellStyle name="Normal 13 5 2 8" xfId="9042"/>
    <cellStyle name="Normal 13 5 3" xfId="9043"/>
    <cellStyle name="Normal 13 5 3 2" xfId="9044"/>
    <cellStyle name="Normal 13 5 3 2 2" xfId="9045"/>
    <cellStyle name="Normal 13 5 3 3" xfId="9046"/>
    <cellStyle name="Normal 13 5 3 4" xfId="9047"/>
    <cellStyle name="Normal 13 5 4" xfId="9048"/>
    <cellStyle name="Normal 13 5 4 2" xfId="9049"/>
    <cellStyle name="Normal 13 5 5" xfId="9050"/>
    <cellStyle name="Normal 13 5 5 2" xfId="9051"/>
    <cellStyle name="Normal 13 5 6" xfId="9052"/>
    <cellStyle name="Normal 13 5 6 2" xfId="9053"/>
    <cellStyle name="Normal 13 5 7" xfId="9054"/>
    <cellStyle name="Normal 13 5 8" xfId="9055"/>
    <cellStyle name="Normal 13 5 9" xfId="9056"/>
    <cellStyle name="Normal 13 6" xfId="9057"/>
    <cellStyle name="Normal 13 6 2" xfId="9058"/>
    <cellStyle name="Normal 13 6 2 2" xfId="9059"/>
    <cellStyle name="Normal 13 6 2 3" xfId="9060"/>
    <cellStyle name="Normal 13 6 3" xfId="9061"/>
    <cellStyle name="Normal 13 6 3 2" xfId="9062"/>
    <cellStyle name="Normal 13 6 4" xfId="9063"/>
    <cellStyle name="Normal 13 6 5" xfId="9064"/>
    <cellStyle name="Normal 13 6 6" xfId="9065"/>
    <cellStyle name="Normal 13 6 7" xfId="9066"/>
    <cellStyle name="Normal 13 6 8" xfId="9067"/>
    <cellStyle name="Normal 13 7" xfId="9068"/>
    <cellStyle name="Normal 13 7 2" xfId="9069"/>
    <cellStyle name="Normal 13 7 2 2" xfId="9070"/>
    <cellStyle name="Normal 13 7 3" xfId="9071"/>
    <cellStyle name="Normal 13 7 4" xfId="9072"/>
    <cellStyle name="Normal 13 8" xfId="9073"/>
    <cellStyle name="Normal 13 8 2" xfId="9074"/>
    <cellStyle name="Normal 13 9" xfId="9075"/>
    <cellStyle name="Normal 13 9 2" xfId="9076"/>
    <cellStyle name="Normal 130" xfId="9077"/>
    <cellStyle name="Normal 131" xfId="9078"/>
    <cellStyle name="Normal 132" xfId="9079"/>
    <cellStyle name="Normal 133" xfId="9080"/>
    <cellStyle name="Normal 134" xfId="9081"/>
    <cellStyle name="Normal 135" xfId="9082"/>
    <cellStyle name="Normal 136" xfId="9083"/>
    <cellStyle name="Normal 137" xfId="9084"/>
    <cellStyle name="Normal 138" xfId="9085"/>
    <cellStyle name="Normal 139" xfId="9086"/>
    <cellStyle name="Normal 14" xfId="686"/>
    <cellStyle name="Normal 14 10" xfId="9087"/>
    <cellStyle name="Normal 14 10 2" xfId="9088"/>
    <cellStyle name="Normal 14 11" xfId="9089"/>
    <cellStyle name="Normal 14 12" xfId="9090"/>
    <cellStyle name="Normal 14 13" xfId="9091"/>
    <cellStyle name="Normal 14 14" xfId="9092"/>
    <cellStyle name="Normal 14 15" xfId="9093"/>
    <cellStyle name="Normal 14 16" xfId="9094"/>
    <cellStyle name="Normal 14 2" xfId="687"/>
    <cellStyle name="Normal 14 2 2" xfId="688"/>
    <cellStyle name="Normal 14 2 2 2" xfId="689"/>
    <cellStyle name="Normal 14 2 2 2 2" xfId="690"/>
    <cellStyle name="Normal 14 2 2 2 2 2" xfId="691"/>
    <cellStyle name="Normal 14 2 2 2 2 2 2" xfId="692"/>
    <cellStyle name="Normal 14 2 2 2 2 2 2 2" xfId="693"/>
    <cellStyle name="Normal 14 2 2 2 2 2 3" xfId="694"/>
    <cellStyle name="Normal 14 2 2 2 2 3" xfId="695"/>
    <cellStyle name="Normal 14 2 2 2 2 3 2" xfId="696"/>
    <cellStyle name="Normal 14 2 2 2 2 4" xfId="697"/>
    <cellStyle name="Normal 14 2 2 2 3" xfId="698"/>
    <cellStyle name="Normal 14 2 2 2 3 2" xfId="699"/>
    <cellStyle name="Normal 14 2 2 2 3 2 2" xfId="700"/>
    <cellStyle name="Normal 14 2 2 2 3 3" xfId="701"/>
    <cellStyle name="Normal 14 2 2 2 4" xfId="702"/>
    <cellStyle name="Normal 14 2 2 2 4 2" xfId="703"/>
    <cellStyle name="Normal 14 2 2 2 5" xfId="704"/>
    <cellStyle name="Normal 14 2 2 3" xfId="705"/>
    <cellStyle name="Normal 14 2 2 3 2" xfId="706"/>
    <cellStyle name="Normal 14 2 2 3 2 2" xfId="707"/>
    <cellStyle name="Normal 14 2 2 3 2 2 2" xfId="708"/>
    <cellStyle name="Normal 14 2 2 3 2 3" xfId="709"/>
    <cellStyle name="Normal 14 2 2 3 3" xfId="710"/>
    <cellStyle name="Normal 14 2 2 3 3 2" xfId="711"/>
    <cellStyle name="Normal 14 2 2 3 4" xfId="712"/>
    <cellStyle name="Normal 14 2 2 4" xfId="713"/>
    <cellStyle name="Normal 14 2 2 4 2" xfId="714"/>
    <cellStyle name="Normal 14 2 2 4 2 2" xfId="715"/>
    <cellStyle name="Normal 14 2 2 4 3" xfId="716"/>
    <cellStyle name="Normal 14 2 2 5" xfId="717"/>
    <cellStyle name="Normal 14 2 2 5 2" xfId="718"/>
    <cellStyle name="Normal 14 2 2 6" xfId="719"/>
    <cellStyle name="Normal 14 2 3" xfId="720"/>
    <cellStyle name="Normal 14 2 3 2" xfId="721"/>
    <cellStyle name="Normal 14 2 3 2 2" xfId="722"/>
    <cellStyle name="Normal 14 2 3 2 2 2" xfId="723"/>
    <cellStyle name="Normal 14 2 3 2 2 2 2" xfId="724"/>
    <cellStyle name="Normal 14 2 3 2 2 3" xfId="725"/>
    <cellStyle name="Normal 14 2 3 2 3" xfId="726"/>
    <cellStyle name="Normal 14 2 3 2 3 2" xfId="727"/>
    <cellStyle name="Normal 14 2 3 2 4" xfId="728"/>
    <cellStyle name="Normal 14 2 3 3" xfId="729"/>
    <cellStyle name="Normal 14 2 3 3 2" xfId="730"/>
    <cellStyle name="Normal 14 2 3 3 2 2" xfId="731"/>
    <cellStyle name="Normal 14 2 3 3 3" xfId="732"/>
    <cellStyle name="Normal 14 2 3 4" xfId="733"/>
    <cellStyle name="Normal 14 2 3 4 2" xfId="734"/>
    <cellStyle name="Normal 14 2 3 5" xfId="735"/>
    <cellStyle name="Normal 14 2 4" xfId="736"/>
    <cellStyle name="Normal 14 2 4 2" xfId="737"/>
    <cellStyle name="Normal 14 2 4 2 2" xfId="738"/>
    <cellStyle name="Normal 14 2 4 2 2 2" xfId="739"/>
    <cellStyle name="Normal 14 2 4 2 3" xfId="740"/>
    <cellStyle name="Normal 14 2 4 3" xfId="741"/>
    <cellStyle name="Normal 14 2 4 3 2" xfId="742"/>
    <cellStyle name="Normal 14 2 4 4" xfId="743"/>
    <cellStyle name="Normal 14 2 5" xfId="744"/>
    <cellStyle name="Normal 14 2 5 2" xfId="745"/>
    <cellStyle name="Normal 14 2 5 2 2" xfId="746"/>
    <cellStyle name="Normal 14 2 5 3" xfId="747"/>
    <cellStyle name="Normal 14 2 6" xfId="748"/>
    <cellStyle name="Normal 14 2 6 2" xfId="749"/>
    <cellStyle name="Normal 14 2 7" xfId="750"/>
    <cellStyle name="Normal 14 3" xfId="751"/>
    <cellStyle name="Normal 14 3 10" xfId="9095"/>
    <cellStyle name="Normal 14 3 11" xfId="9096"/>
    <cellStyle name="Normal 14 3 12" xfId="9097"/>
    <cellStyle name="Normal 14 3 13" xfId="9098"/>
    <cellStyle name="Normal 14 3 14" xfId="9099"/>
    <cellStyle name="Normal 14 3 2" xfId="752"/>
    <cellStyle name="Normal 14 3 2 10" xfId="9100"/>
    <cellStyle name="Normal 14 3 2 11" xfId="9101"/>
    <cellStyle name="Normal 14 3 2 12" xfId="9102"/>
    <cellStyle name="Normal 14 3 2 13" xfId="9103"/>
    <cellStyle name="Normal 14 3 2 2" xfId="753"/>
    <cellStyle name="Normal 14 3 2 2 10" xfId="9104"/>
    <cellStyle name="Normal 14 3 2 2 11" xfId="9105"/>
    <cellStyle name="Normal 14 3 2 2 12" xfId="9106"/>
    <cellStyle name="Normal 14 3 2 2 2" xfId="754"/>
    <cellStyle name="Normal 14 3 2 2 2 2" xfId="755"/>
    <cellStyle name="Normal 14 3 2 2 2 2 2" xfId="756"/>
    <cellStyle name="Normal 14 3 2 2 2 2 3" xfId="9107"/>
    <cellStyle name="Normal 14 3 2 2 2 3" xfId="757"/>
    <cellStyle name="Normal 14 3 2 2 2 3 2" xfId="9108"/>
    <cellStyle name="Normal 14 3 2 2 2 4" xfId="9109"/>
    <cellStyle name="Normal 14 3 2 2 2 5" xfId="9110"/>
    <cellStyle name="Normal 14 3 2 2 2 6" xfId="9111"/>
    <cellStyle name="Normal 14 3 2 2 2 7" xfId="9112"/>
    <cellStyle name="Normal 14 3 2 2 2 8" xfId="9113"/>
    <cellStyle name="Normal 14 3 2 2 3" xfId="758"/>
    <cellStyle name="Normal 14 3 2 2 3 2" xfId="759"/>
    <cellStyle name="Normal 14 3 2 2 3 2 2" xfId="9114"/>
    <cellStyle name="Normal 14 3 2 2 3 3" xfId="9115"/>
    <cellStyle name="Normal 14 3 2 2 3 4" xfId="9116"/>
    <cellStyle name="Normal 14 3 2 2 4" xfId="760"/>
    <cellStyle name="Normal 14 3 2 2 4 2" xfId="9117"/>
    <cellStyle name="Normal 14 3 2 2 5" xfId="9118"/>
    <cellStyle name="Normal 14 3 2 2 5 2" xfId="9119"/>
    <cellStyle name="Normal 14 3 2 2 6" xfId="9120"/>
    <cellStyle name="Normal 14 3 2 2 6 2" xfId="9121"/>
    <cellStyle name="Normal 14 3 2 2 7" xfId="9122"/>
    <cellStyle name="Normal 14 3 2 2 8" xfId="9123"/>
    <cellStyle name="Normal 14 3 2 2 9" xfId="9124"/>
    <cellStyle name="Normal 14 3 2 3" xfId="761"/>
    <cellStyle name="Normal 14 3 2 3 2" xfId="762"/>
    <cellStyle name="Normal 14 3 2 3 2 2" xfId="763"/>
    <cellStyle name="Normal 14 3 2 3 2 3" xfId="9125"/>
    <cellStyle name="Normal 14 3 2 3 3" xfId="764"/>
    <cellStyle name="Normal 14 3 2 3 3 2" xfId="9126"/>
    <cellStyle name="Normal 14 3 2 3 4" xfId="9127"/>
    <cellStyle name="Normal 14 3 2 3 5" xfId="9128"/>
    <cellStyle name="Normal 14 3 2 3 6" xfId="9129"/>
    <cellStyle name="Normal 14 3 2 3 7" xfId="9130"/>
    <cellStyle name="Normal 14 3 2 3 8" xfId="9131"/>
    <cellStyle name="Normal 14 3 2 4" xfId="765"/>
    <cellStyle name="Normal 14 3 2 4 2" xfId="766"/>
    <cellStyle name="Normal 14 3 2 4 2 2" xfId="9132"/>
    <cellStyle name="Normal 14 3 2 4 3" xfId="9133"/>
    <cellStyle name="Normal 14 3 2 4 4" xfId="9134"/>
    <cellStyle name="Normal 14 3 2 5" xfId="767"/>
    <cellStyle name="Normal 14 3 2 5 2" xfId="9135"/>
    <cellStyle name="Normal 14 3 2 6" xfId="9136"/>
    <cellStyle name="Normal 14 3 2 6 2" xfId="9137"/>
    <cellStyle name="Normal 14 3 2 7" xfId="9138"/>
    <cellStyle name="Normal 14 3 2 7 2" xfId="9139"/>
    <cellStyle name="Normal 14 3 2 8" xfId="9140"/>
    <cellStyle name="Normal 14 3 2 9" xfId="9141"/>
    <cellStyle name="Normal 14 3 3" xfId="768"/>
    <cellStyle name="Normal 14 3 3 10" xfId="9142"/>
    <cellStyle name="Normal 14 3 3 11" xfId="9143"/>
    <cellStyle name="Normal 14 3 3 12" xfId="9144"/>
    <cellStyle name="Normal 14 3 3 2" xfId="769"/>
    <cellStyle name="Normal 14 3 3 2 2" xfId="770"/>
    <cellStyle name="Normal 14 3 3 2 2 2" xfId="771"/>
    <cellStyle name="Normal 14 3 3 2 2 3" xfId="9145"/>
    <cellStyle name="Normal 14 3 3 2 3" xfId="772"/>
    <cellStyle name="Normal 14 3 3 2 3 2" xfId="9146"/>
    <cellStyle name="Normal 14 3 3 2 4" xfId="9147"/>
    <cellStyle name="Normal 14 3 3 2 5" xfId="9148"/>
    <cellStyle name="Normal 14 3 3 2 6" xfId="9149"/>
    <cellStyle name="Normal 14 3 3 2 7" xfId="9150"/>
    <cellStyle name="Normal 14 3 3 2 8" xfId="9151"/>
    <cellStyle name="Normal 14 3 3 3" xfId="773"/>
    <cellStyle name="Normal 14 3 3 3 2" xfId="774"/>
    <cellStyle name="Normal 14 3 3 3 2 2" xfId="9152"/>
    <cellStyle name="Normal 14 3 3 3 3" xfId="9153"/>
    <cellStyle name="Normal 14 3 3 3 4" xfId="9154"/>
    <cellStyle name="Normal 14 3 3 4" xfId="775"/>
    <cellStyle name="Normal 14 3 3 4 2" xfId="9155"/>
    <cellStyle name="Normal 14 3 3 5" xfId="9156"/>
    <cellStyle name="Normal 14 3 3 5 2" xfId="9157"/>
    <cellStyle name="Normal 14 3 3 6" xfId="9158"/>
    <cellStyle name="Normal 14 3 3 6 2" xfId="9159"/>
    <cellStyle name="Normal 14 3 3 7" xfId="9160"/>
    <cellStyle name="Normal 14 3 3 8" xfId="9161"/>
    <cellStyle name="Normal 14 3 3 9" xfId="9162"/>
    <cellStyle name="Normal 14 3 4" xfId="776"/>
    <cellStyle name="Normal 14 3 4 2" xfId="777"/>
    <cellStyle name="Normal 14 3 4 2 2" xfId="778"/>
    <cellStyle name="Normal 14 3 4 2 3" xfId="9163"/>
    <cellStyle name="Normal 14 3 4 3" xfId="779"/>
    <cellStyle name="Normal 14 3 4 3 2" xfId="9164"/>
    <cellStyle name="Normal 14 3 4 4" xfId="9165"/>
    <cellStyle name="Normal 14 3 4 5" xfId="9166"/>
    <cellStyle name="Normal 14 3 4 6" xfId="9167"/>
    <cellStyle name="Normal 14 3 4 7" xfId="9168"/>
    <cellStyle name="Normal 14 3 4 8" xfId="9169"/>
    <cellStyle name="Normal 14 3 5" xfId="780"/>
    <cellStyle name="Normal 14 3 5 2" xfId="781"/>
    <cellStyle name="Normal 14 3 5 2 2" xfId="9170"/>
    <cellStyle name="Normal 14 3 5 3" xfId="9171"/>
    <cellStyle name="Normal 14 3 5 4" xfId="9172"/>
    <cellStyle name="Normal 14 3 6" xfId="782"/>
    <cellStyle name="Normal 14 3 6 2" xfId="9173"/>
    <cellStyle name="Normal 14 3 7" xfId="9174"/>
    <cellStyle name="Normal 14 3 7 2" xfId="9175"/>
    <cellStyle name="Normal 14 3 8" xfId="9176"/>
    <cellStyle name="Normal 14 3 8 2" xfId="9177"/>
    <cellStyle name="Normal 14 3 9" xfId="9178"/>
    <cellStyle name="Normal 14 4" xfId="783"/>
    <cellStyle name="Normal 14 4 10" xfId="9179"/>
    <cellStyle name="Normal 14 4 11" xfId="9180"/>
    <cellStyle name="Normal 14 4 12" xfId="9181"/>
    <cellStyle name="Normal 14 4 13" xfId="9182"/>
    <cellStyle name="Normal 14 4 2" xfId="784"/>
    <cellStyle name="Normal 14 4 2 10" xfId="9183"/>
    <cellStyle name="Normal 14 4 2 11" xfId="9184"/>
    <cellStyle name="Normal 14 4 2 12" xfId="9185"/>
    <cellStyle name="Normal 14 4 2 2" xfId="785"/>
    <cellStyle name="Normal 14 4 2 2 2" xfId="786"/>
    <cellStyle name="Normal 14 4 2 2 2 2" xfId="787"/>
    <cellStyle name="Normal 14 4 2 2 2 3" xfId="9186"/>
    <cellStyle name="Normal 14 4 2 2 3" xfId="788"/>
    <cellStyle name="Normal 14 4 2 2 3 2" xfId="9187"/>
    <cellStyle name="Normal 14 4 2 2 4" xfId="9188"/>
    <cellStyle name="Normal 14 4 2 2 5" xfId="9189"/>
    <cellStyle name="Normal 14 4 2 2 6" xfId="9190"/>
    <cellStyle name="Normal 14 4 2 2 7" xfId="9191"/>
    <cellStyle name="Normal 14 4 2 2 8" xfId="9192"/>
    <cellStyle name="Normal 14 4 2 3" xfId="789"/>
    <cellStyle name="Normal 14 4 2 3 2" xfId="790"/>
    <cellStyle name="Normal 14 4 2 3 2 2" xfId="9193"/>
    <cellStyle name="Normal 14 4 2 3 3" xfId="9194"/>
    <cellStyle name="Normal 14 4 2 3 4" xfId="9195"/>
    <cellStyle name="Normal 14 4 2 4" xfId="791"/>
    <cellStyle name="Normal 14 4 2 4 2" xfId="9196"/>
    <cellStyle name="Normal 14 4 2 5" xfId="9197"/>
    <cellStyle name="Normal 14 4 2 5 2" xfId="9198"/>
    <cellStyle name="Normal 14 4 2 6" xfId="9199"/>
    <cellStyle name="Normal 14 4 2 6 2" xfId="9200"/>
    <cellStyle name="Normal 14 4 2 7" xfId="9201"/>
    <cellStyle name="Normal 14 4 2 8" xfId="9202"/>
    <cellStyle name="Normal 14 4 2 9" xfId="9203"/>
    <cellStyle name="Normal 14 4 3" xfId="792"/>
    <cellStyle name="Normal 14 4 3 2" xfId="793"/>
    <cellStyle name="Normal 14 4 3 2 2" xfId="794"/>
    <cellStyle name="Normal 14 4 3 2 3" xfId="9204"/>
    <cellStyle name="Normal 14 4 3 3" xfId="795"/>
    <cellStyle name="Normal 14 4 3 3 2" xfId="9205"/>
    <cellStyle name="Normal 14 4 3 4" xfId="9206"/>
    <cellStyle name="Normal 14 4 3 5" xfId="9207"/>
    <cellStyle name="Normal 14 4 3 6" xfId="9208"/>
    <cellStyle name="Normal 14 4 3 7" xfId="9209"/>
    <cellStyle name="Normal 14 4 3 8" xfId="9210"/>
    <cellStyle name="Normal 14 4 4" xfId="796"/>
    <cellStyle name="Normal 14 4 4 2" xfId="797"/>
    <cellStyle name="Normal 14 4 4 2 2" xfId="9211"/>
    <cellStyle name="Normal 14 4 4 3" xfId="9212"/>
    <cellStyle name="Normal 14 4 4 4" xfId="9213"/>
    <cellStyle name="Normal 14 4 5" xfId="798"/>
    <cellStyle name="Normal 14 4 5 2" xfId="9214"/>
    <cellStyle name="Normal 14 4 6" xfId="9215"/>
    <cellStyle name="Normal 14 4 6 2" xfId="9216"/>
    <cellStyle name="Normal 14 4 7" xfId="9217"/>
    <cellStyle name="Normal 14 4 7 2" xfId="9218"/>
    <cellStyle name="Normal 14 4 8" xfId="9219"/>
    <cellStyle name="Normal 14 4 9" xfId="9220"/>
    <cellStyle name="Normal 14 5" xfId="799"/>
    <cellStyle name="Normal 14 5 10" xfId="9221"/>
    <cellStyle name="Normal 14 5 11" xfId="9222"/>
    <cellStyle name="Normal 14 5 12" xfId="9223"/>
    <cellStyle name="Normal 14 5 2" xfId="800"/>
    <cellStyle name="Normal 14 5 2 2" xfId="801"/>
    <cellStyle name="Normal 14 5 2 2 2" xfId="802"/>
    <cellStyle name="Normal 14 5 2 2 3" xfId="9224"/>
    <cellStyle name="Normal 14 5 2 3" xfId="803"/>
    <cellStyle name="Normal 14 5 2 3 2" xfId="9225"/>
    <cellStyle name="Normal 14 5 2 4" xfId="9226"/>
    <cellStyle name="Normal 14 5 2 5" xfId="9227"/>
    <cellStyle name="Normal 14 5 2 6" xfId="9228"/>
    <cellStyle name="Normal 14 5 2 7" xfId="9229"/>
    <cellStyle name="Normal 14 5 2 8" xfId="9230"/>
    <cellStyle name="Normal 14 5 3" xfId="804"/>
    <cellStyle name="Normal 14 5 3 2" xfId="805"/>
    <cellStyle name="Normal 14 5 3 2 2" xfId="9231"/>
    <cellStyle name="Normal 14 5 3 3" xfId="9232"/>
    <cellStyle name="Normal 14 5 3 4" xfId="9233"/>
    <cellStyle name="Normal 14 5 4" xfId="806"/>
    <cellStyle name="Normal 14 5 4 2" xfId="9234"/>
    <cellStyle name="Normal 14 5 5" xfId="9235"/>
    <cellStyle name="Normal 14 5 5 2" xfId="9236"/>
    <cellStyle name="Normal 14 5 6" xfId="9237"/>
    <cellStyle name="Normal 14 5 6 2" xfId="9238"/>
    <cellStyle name="Normal 14 5 7" xfId="9239"/>
    <cellStyle name="Normal 14 5 8" xfId="9240"/>
    <cellStyle name="Normal 14 5 9" xfId="9241"/>
    <cellStyle name="Normal 14 6" xfId="807"/>
    <cellStyle name="Normal 14 6 2" xfId="808"/>
    <cellStyle name="Normal 14 6 2 2" xfId="809"/>
    <cellStyle name="Normal 14 6 2 3" xfId="9242"/>
    <cellStyle name="Normal 14 6 3" xfId="810"/>
    <cellStyle name="Normal 14 6 3 2" xfId="9243"/>
    <cellStyle name="Normal 14 6 4" xfId="9244"/>
    <cellStyle name="Normal 14 6 5" xfId="9245"/>
    <cellStyle name="Normal 14 6 6" xfId="9246"/>
    <cellStyle name="Normal 14 6 7" xfId="9247"/>
    <cellStyle name="Normal 14 6 8" xfId="9248"/>
    <cellStyle name="Normal 14 6 9" xfId="9249"/>
    <cellStyle name="Normal 14 7" xfId="811"/>
    <cellStyle name="Normal 14 7 2" xfId="812"/>
    <cellStyle name="Normal 14 7 2 2" xfId="9250"/>
    <cellStyle name="Normal 14 7 3" xfId="9251"/>
    <cellStyle name="Normal 14 7 4" xfId="9252"/>
    <cellStyle name="Normal 14 8" xfId="813"/>
    <cellStyle name="Normal 14 8 2" xfId="9253"/>
    <cellStyle name="Normal 14 9" xfId="9254"/>
    <cellStyle name="Normal 14 9 2" xfId="9255"/>
    <cellStyle name="Normal 140" xfId="9256"/>
    <cellStyle name="Normal 141" xfId="9257"/>
    <cellStyle name="Normal 142" xfId="9258"/>
    <cellStyle name="Normal 143" xfId="9259"/>
    <cellStyle name="Normal 144" xfId="9260"/>
    <cellStyle name="Normal 145" xfId="9261"/>
    <cellStyle name="Normal 146" xfId="9262"/>
    <cellStyle name="Normal 147" xfId="9263"/>
    <cellStyle name="Normal 148" xfId="9264"/>
    <cellStyle name="Normal 149" xfId="9265"/>
    <cellStyle name="Normal 15" xfId="814"/>
    <cellStyle name="Normal 15 2" xfId="815"/>
    <cellStyle name="Normal 15 2 2" xfId="816"/>
    <cellStyle name="Normal 15 2 2 2" xfId="817"/>
    <cellStyle name="Normal 15 2 2 2 2" xfId="818"/>
    <cellStyle name="Normal 15 2 2 2 2 2" xfId="819"/>
    <cellStyle name="Normal 15 2 2 2 2 2 2" xfId="820"/>
    <cellStyle name="Normal 15 2 2 2 2 2 2 2" xfId="821"/>
    <cellStyle name="Normal 15 2 2 2 2 2 3" xfId="822"/>
    <cellStyle name="Normal 15 2 2 2 2 3" xfId="823"/>
    <cellStyle name="Normal 15 2 2 2 2 3 2" xfId="824"/>
    <cellStyle name="Normal 15 2 2 2 2 4" xfId="825"/>
    <cellStyle name="Normal 15 2 2 2 3" xfId="826"/>
    <cellStyle name="Normal 15 2 2 2 3 2" xfId="827"/>
    <cellStyle name="Normal 15 2 2 2 3 2 2" xfId="828"/>
    <cellStyle name="Normal 15 2 2 2 3 3" xfId="829"/>
    <cellStyle name="Normal 15 2 2 2 4" xfId="830"/>
    <cellStyle name="Normal 15 2 2 2 4 2" xfId="831"/>
    <cellStyle name="Normal 15 2 2 2 5" xfId="832"/>
    <cellStyle name="Normal 15 2 2 3" xfId="833"/>
    <cellStyle name="Normal 15 2 2 3 2" xfId="834"/>
    <cellStyle name="Normal 15 2 2 3 2 2" xfId="835"/>
    <cellStyle name="Normal 15 2 2 3 2 2 2" xfId="836"/>
    <cellStyle name="Normal 15 2 2 3 2 3" xfId="837"/>
    <cellStyle name="Normal 15 2 2 3 3" xfId="838"/>
    <cellStyle name="Normal 15 2 2 3 3 2" xfId="839"/>
    <cellStyle name="Normal 15 2 2 3 4" xfId="840"/>
    <cellStyle name="Normal 15 2 2 4" xfId="841"/>
    <cellStyle name="Normal 15 2 2 4 2" xfId="842"/>
    <cellStyle name="Normal 15 2 2 4 2 2" xfId="843"/>
    <cellStyle name="Normal 15 2 2 4 3" xfId="844"/>
    <cellStyle name="Normal 15 2 2 5" xfId="845"/>
    <cellStyle name="Normal 15 2 2 5 2" xfId="846"/>
    <cellStyle name="Normal 15 2 2 6" xfId="847"/>
    <cellStyle name="Normal 15 2 3" xfId="848"/>
    <cellStyle name="Normal 15 2 3 2" xfId="849"/>
    <cellStyle name="Normal 15 2 3 2 2" xfId="850"/>
    <cellStyle name="Normal 15 2 3 2 2 2" xfId="851"/>
    <cellStyle name="Normal 15 2 3 2 2 2 2" xfId="852"/>
    <cellStyle name="Normal 15 2 3 2 2 3" xfId="853"/>
    <cellStyle name="Normal 15 2 3 2 3" xfId="854"/>
    <cellStyle name="Normal 15 2 3 2 3 2" xfId="855"/>
    <cellStyle name="Normal 15 2 3 2 4" xfId="856"/>
    <cellStyle name="Normal 15 2 3 3" xfId="857"/>
    <cellStyle name="Normal 15 2 3 3 2" xfId="858"/>
    <cellStyle name="Normal 15 2 3 3 2 2" xfId="859"/>
    <cellStyle name="Normal 15 2 3 3 3" xfId="860"/>
    <cellStyle name="Normal 15 2 3 4" xfId="861"/>
    <cellStyle name="Normal 15 2 3 4 2" xfId="862"/>
    <cellStyle name="Normal 15 2 3 5" xfId="863"/>
    <cellStyle name="Normal 15 2 4" xfId="864"/>
    <cellStyle name="Normal 15 2 4 2" xfId="865"/>
    <cellStyle name="Normal 15 2 4 2 2" xfId="866"/>
    <cellStyle name="Normal 15 2 4 2 2 2" xfId="867"/>
    <cellStyle name="Normal 15 2 4 2 3" xfId="868"/>
    <cellStyle name="Normal 15 2 4 3" xfId="869"/>
    <cellStyle name="Normal 15 2 4 3 2" xfId="870"/>
    <cellStyle name="Normal 15 2 4 4" xfId="871"/>
    <cellStyle name="Normal 15 2 5" xfId="872"/>
    <cellStyle name="Normal 15 2 5 2" xfId="873"/>
    <cellStyle name="Normal 15 2 5 2 2" xfId="874"/>
    <cellStyle name="Normal 15 2 5 3" xfId="875"/>
    <cellStyle name="Normal 15 2 6" xfId="876"/>
    <cellStyle name="Normal 15 2 6 2" xfId="877"/>
    <cellStyle name="Normal 15 2 7" xfId="878"/>
    <cellStyle name="Normal 15 3" xfId="879"/>
    <cellStyle name="Normal 15 3 2" xfId="880"/>
    <cellStyle name="Normal 15 3 2 2" xfId="881"/>
    <cellStyle name="Normal 15 3 2 2 2" xfId="882"/>
    <cellStyle name="Normal 15 3 2 2 2 2" xfId="883"/>
    <cellStyle name="Normal 15 3 2 2 2 2 2" xfId="884"/>
    <cellStyle name="Normal 15 3 2 2 2 3" xfId="885"/>
    <cellStyle name="Normal 15 3 2 2 3" xfId="886"/>
    <cellStyle name="Normal 15 3 2 2 3 2" xfId="887"/>
    <cellStyle name="Normal 15 3 2 2 4" xfId="888"/>
    <cellStyle name="Normal 15 3 2 3" xfId="889"/>
    <cellStyle name="Normal 15 3 2 3 2" xfId="890"/>
    <cellStyle name="Normal 15 3 2 3 2 2" xfId="891"/>
    <cellStyle name="Normal 15 3 2 3 3" xfId="892"/>
    <cellStyle name="Normal 15 3 2 4" xfId="893"/>
    <cellStyle name="Normal 15 3 2 4 2" xfId="894"/>
    <cellStyle name="Normal 15 3 2 5" xfId="895"/>
    <cellStyle name="Normal 15 3 3" xfId="896"/>
    <cellStyle name="Normal 15 3 3 2" xfId="897"/>
    <cellStyle name="Normal 15 3 3 2 2" xfId="898"/>
    <cellStyle name="Normal 15 3 3 2 2 2" xfId="899"/>
    <cellStyle name="Normal 15 3 3 2 3" xfId="900"/>
    <cellStyle name="Normal 15 3 3 3" xfId="901"/>
    <cellStyle name="Normal 15 3 3 3 2" xfId="902"/>
    <cellStyle name="Normal 15 3 3 4" xfId="903"/>
    <cellStyle name="Normal 15 3 4" xfId="904"/>
    <cellStyle name="Normal 15 3 4 2" xfId="905"/>
    <cellStyle name="Normal 15 3 4 2 2" xfId="906"/>
    <cellStyle name="Normal 15 3 4 3" xfId="907"/>
    <cellStyle name="Normal 15 3 5" xfId="908"/>
    <cellStyle name="Normal 15 3 5 2" xfId="909"/>
    <cellStyle name="Normal 15 3 6" xfId="910"/>
    <cellStyle name="Normal 15 4" xfId="911"/>
    <cellStyle name="Normal 15 4 2" xfId="912"/>
    <cellStyle name="Normal 15 4 2 2" xfId="913"/>
    <cellStyle name="Normal 15 4 2 2 2" xfId="914"/>
    <cellStyle name="Normal 15 4 2 2 2 2" xfId="915"/>
    <cellStyle name="Normal 15 4 2 2 3" xfId="916"/>
    <cellStyle name="Normal 15 4 2 3" xfId="917"/>
    <cellStyle name="Normal 15 4 2 3 2" xfId="918"/>
    <cellStyle name="Normal 15 4 2 4" xfId="919"/>
    <cellStyle name="Normal 15 4 3" xfId="920"/>
    <cellStyle name="Normal 15 4 3 2" xfId="921"/>
    <cellStyle name="Normal 15 4 3 2 2" xfId="922"/>
    <cellStyle name="Normal 15 4 3 3" xfId="923"/>
    <cellStyle name="Normal 15 4 4" xfId="924"/>
    <cellStyle name="Normal 15 4 4 2" xfId="925"/>
    <cellStyle name="Normal 15 4 5" xfId="926"/>
    <cellStyle name="Normal 15 5" xfId="927"/>
    <cellStyle name="Normal 15 5 2" xfId="928"/>
    <cellStyle name="Normal 15 5 2 2" xfId="929"/>
    <cellStyle name="Normal 15 5 2 2 2" xfId="930"/>
    <cellStyle name="Normal 15 5 2 3" xfId="931"/>
    <cellStyle name="Normal 15 5 3" xfId="932"/>
    <cellStyle name="Normal 15 5 3 2" xfId="933"/>
    <cellStyle name="Normal 15 5 4" xfId="934"/>
    <cellStyle name="Normal 15 6" xfId="935"/>
    <cellStyle name="Normal 15 6 2" xfId="936"/>
    <cellStyle name="Normal 15 6 2 2" xfId="937"/>
    <cellStyle name="Normal 15 6 3" xfId="938"/>
    <cellStyle name="Normal 15 7" xfId="939"/>
    <cellStyle name="Normal 15 7 2" xfId="940"/>
    <cellStyle name="Normal 15 8" xfId="941"/>
    <cellStyle name="Normal 150" xfId="9266"/>
    <cellStyle name="Normal 151" xfId="9267"/>
    <cellStyle name="Normal 152" xfId="9268"/>
    <cellStyle name="Normal 153" xfId="9269"/>
    <cellStyle name="Normal 154" xfId="9270"/>
    <cellStyle name="Normal 155" xfId="9271"/>
    <cellStyle name="Normal 156" xfId="9272"/>
    <cellStyle name="Normal 157" xfId="9273"/>
    <cellStyle name="Normal 158" xfId="9274"/>
    <cellStyle name="Normal 159" xfId="9275"/>
    <cellStyle name="Normal 16" xfId="942"/>
    <cellStyle name="Normal 16 2" xfId="943"/>
    <cellStyle name="Normal 16 2 2" xfId="9276"/>
    <cellStyle name="Normal 16 2 2 2" xfId="9277"/>
    <cellStyle name="Normal 16 2 2 2 2" xfId="9278"/>
    <cellStyle name="Normal 16 2 2 3" xfId="9279"/>
    <cellStyle name="Normal 16 2 3" xfId="9280"/>
    <cellStyle name="Normal 16 2 3 2" xfId="9281"/>
    <cellStyle name="Normal 16 2 4" xfId="9282"/>
    <cellStyle name="Normal 16 2 5" xfId="9283"/>
    <cellStyle name="Normal 16 3" xfId="9284"/>
    <cellStyle name="Normal 16 3 2" xfId="9285"/>
    <cellStyle name="Normal 16 3 2 2" xfId="9286"/>
    <cellStyle name="Normal 16 3 3" xfId="9287"/>
    <cellStyle name="Normal 16 3 4" xfId="9288"/>
    <cellStyle name="Normal 16 4" xfId="9289"/>
    <cellStyle name="Normal 16 4 2" xfId="9290"/>
    <cellStyle name="Normal 16 5" xfId="9291"/>
    <cellStyle name="Normal 16 6" xfId="9292"/>
    <cellStyle name="Normal 16 7" xfId="9293"/>
    <cellStyle name="Normal 160" xfId="9294"/>
    <cellStyle name="Normal 161" xfId="9295"/>
    <cellStyle name="Normal 162" xfId="9296"/>
    <cellStyle name="Normal 163" xfId="9297"/>
    <cellStyle name="Normal 164" xfId="9298"/>
    <cellStyle name="Normal 165" xfId="9299"/>
    <cellStyle name="Normal 166" xfId="9300"/>
    <cellStyle name="Normal 167" xfId="9301"/>
    <cellStyle name="Normal 168" xfId="9302"/>
    <cellStyle name="Normal 169" xfId="9303"/>
    <cellStyle name="Normal 17" xfId="944"/>
    <cellStyle name="Normal 17 10" xfId="9304"/>
    <cellStyle name="Normal 17 10 2" xfId="9305"/>
    <cellStyle name="Normal 17 11" xfId="9306"/>
    <cellStyle name="Normal 17 12" xfId="9307"/>
    <cellStyle name="Normal 17 13" xfId="9308"/>
    <cellStyle name="Normal 17 14" xfId="9309"/>
    <cellStyle name="Normal 17 15" xfId="9310"/>
    <cellStyle name="Normal 17 16" xfId="9311"/>
    <cellStyle name="Normal 17 2" xfId="2990"/>
    <cellStyle name="Normal 17 2 10" xfId="9312"/>
    <cellStyle name="Normal 17 2 11" xfId="9313"/>
    <cellStyle name="Normal 17 2 12" xfId="9314"/>
    <cellStyle name="Normal 17 2 13" xfId="9315"/>
    <cellStyle name="Normal 17 2 14" xfId="9316"/>
    <cellStyle name="Normal 17 2 2" xfId="9317"/>
    <cellStyle name="Normal 17 2 2 10" xfId="9318"/>
    <cellStyle name="Normal 17 2 2 11" xfId="9319"/>
    <cellStyle name="Normal 17 2 2 12" xfId="9320"/>
    <cellStyle name="Normal 17 2 2 13" xfId="9321"/>
    <cellStyle name="Normal 17 2 2 2" xfId="9322"/>
    <cellStyle name="Normal 17 2 2 2 10" xfId="9323"/>
    <cellStyle name="Normal 17 2 2 2 11" xfId="9324"/>
    <cellStyle name="Normal 17 2 2 2 12" xfId="9325"/>
    <cellStyle name="Normal 17 2 2 2 2" xfId="9326"/>
    <cellStyle name="Normal 17 2 2 2 2 2" xfId="9327"/>
    <cellStyle name="Normal 17 2 2 2 2 2 2" xfId="9328"/>
    <cellStyle name="Normal 17 2 2 2 2 2 3" xfId="9329"/>
    <cellStyle name="Normal 17 2 2 2 2 3" xfId="9330"/>
    <cellStyle name="Normal 17 2 2 2 2 3 2" xfId="9331"/>
    <cellStyle name="Normal 17 2 2 2 2 4" xfId="9332"/>
    <cellStyle name="Normal 17 2 2 2 2 5" xfId="9333"/>
    <cellStyle name="Normal 17 2 2 2 2 6" xfId="9334"/>
    <cellStyle name="Normal 17 2 2 2 2 7" xfId="9335"/>
    <cellStyle name="Normal 17 2 2 2 2 8" xfId="9336"/>
    <cellStyle name="Normal 17 2 2 2 2 9" xfId="9337"/>
    <cellStyle name="Normal 17 2 2 2 3" xfId="9338"/>
    <cellStyle name="Normal 17 2 2 2 3 2" xfId="9339"/>
    <cellStyle name="Normal 17 2 2 2 3 2 2" xfId="9340"/>
    <cellStyle name="Normal 17 2 2 2 3 3" xfId="9341"/>
    <cellStyle name="Normal 17 2 2 2 3 4" xfId="9342"/>
    <cellStyle name="Normal 17 2 2 2 4" xfId="9343"/>
    <cellStyle name="Normal 17 2 2 2 4 2" xfId="9344"/>
    <cellStyle name="Normal 17 2 2 2 5" xfId="9345"/>
    <cellStyle name="Normal 17 2 2 2 5 2" xfId="9346"/>
    <cellStyle name="Normal 17 2 2 2 6" xfId="9347"/>
    <cellStyle name="Normal 17 2 2 2 6 2" xfId="9348"/>
    <cellStyle name="Normal 17 2 2 2 7" xfId="9349"/>
    <cellStyle name="Normal 17 2 2 2 8" xfId="9350"/>
    <cellStyle name="Normal 17 2 2 2 9" xfId="9351"/>
    <cellStyle name="Normal 17 2 2 3" xfId="9352"/>
    <cellStyle name="Normal 17 2 2 3 2" xfId="9353"/>
    <cellStyle name="Normal 17 2 2 3 2 2" xfId="9354"/>
    <cellStyle name="Normal 17 2 2 3 2 3" xfId="9355"/>
    <cellStyle name="Normal 17 2 2 3 3" xfId="9356"/>
    <cellStyle name="Normal 17 2 2 3 3 2" xfId="9357"/>
    <cellStyle name="Normal 17 2 2 3 4" xfId="9358"/>
    <cellStyle name="Normal 17 2 2 3 5" xfId="9359"/>
    <cellStyle name="Normal 17 2 2 3 6" xfId="9360"/>
    <cellStyle name="Normal 17 2 2 3 7" xfId="9361"/>
    <cellStyle name="Normal 17 2 2 3 8" xfId="9362"/>
    <cellStyle name="Normal 17 2 2 3 9" xfId="9363"/>
    <cellStyle name="Normal 17 2 2 4" xfId="9364"/>
    <cellStyle name="Normal 17 2 2 4 2" xfId="9365"/>
    <cellStyle name="Normal 17 2 2 4 2 2" xfId="9366"/>
    <cellStyle name="Normal 17 2 2 4 3" xfId="9367"/>
    <cellStyle name="Normal 17 2 2 4 4" xfId="9368"/>
    <cellStyle name="Normal 17 2 2 5" xfId="9369"/>
    <cellStyle name="Normal 17 2 2 5 2" xfId="9370"/>
    <cellStyle name="Normal 17 2 2 6" xfId="9371"/>
    <cellStyle name="Normal 17 2 2 6 2" xfId="9372"/>
    <cellStyle name="Normal 17 2 2 7" xfId="9373"/>
    <cellStyle name="Normal 17 2 2 7 2" xfId="9374"/>
    <cellStyle name="Normal 17 2 2 8" xfId="9375"/>
    <cellStyle name="Normal 17 2 2 9" xfId="9376"/>
    <cellStyle name="Normal 17 2 3" xfId="9377"/>
    <cellStyle name="Normal 17 2 3 10" xfId="9378"/>
    <cellStyle name="Normal 17 2 3 11" xfId="9379"/>
    <cellStyle name="Normal 17 2 3 12" xfId="9380"/>
    <cellStyle name="Normal 17 2 3 2" xfId="9381"/>
    <cellStyle name="Normal 17 2 3 2 2" xfId="9382"/>
    <cellStyle name="Normal 17 2 3 2 2 2" xfId="9383"/>
    <cellStyle name="Normal 17 2 3 2 2 3" xfId="9384"/>
    <cellStyle name="Normal 17 2 3 2 3" xfId="9385"/>
    <cellStyle name="Normal 17 2 3 2 3 2" xfId="9386"/>
    <cellStyle name="Normal 17 2 3 2 4" xfId="9387"/>
    <cellStyle name="Normal 17 2 3 2 5" xfId="9388"/>
    <cellStyle name="Normal 17 2 3 2 6" xfId="9389"/>
    <cellStyle name="Normal 17 2 3 2 7" xfId="9390"/>
    <cellStyle name="Normal 17 2 3 2 8" xfId="9391"/>
    <cellStyle name="Normal 17 2 3 2 9" xfId="9392"/>
    <cellStyle name="Normal 17 2 3 3" xfId="9393"/>
    <cellStyle name="Normal 17 2 3 3 2" xfId="9394"/>
    <cellStyle name="Normal 17 2 3 3 2 2" xfId="9395"/>
    <cellStyle name="Normal 17 2 3 3 3" xfId="9396"/>
    <cellStyle name="Normal 17 2 3 3 4" xfId="9397"/>
    <cellStyle name="Normal 17 2 3 4" xfId="9398"/>
    <cellStyle name="Normal 17 2 3 4 2" xfId="9399"/>
    <cellStyle name="Normal 17 2 3 5" xfId="9400"/>
    <cellStyle name="Normal 17 2 3 5 2" xfId="9401"/>
    <cellStyle name="Normal 17 2 3 6" xfId="9402"/>
    <cellStyle name="Normal 17 2 3 6 2" xfId="9403"/>
    <cellStyle name="Normal 17 2 3 7" xfId="9404"/>
    <cellStyle name="Normal 17 2 3 8" xfId="9405"/>
    <cellStyle name="Normal 17 2 3 9" xfId="9406"/>
    <cellStyle name="Normal 17 2 4" xfId="9407"/>
    <cellStyle name="Normal 17 2 4 2" xfId="9408"/>
    <cellStyle name="Normal 17 2 4 2 2" xfId="9409"/>
    <cellStyle name="Normal 17 2 4 2 3" xfId="9410"/>
    <cellStyle name="Normal 17 2 4 3" xfId="9411"/>
    <cellStyle name="Normal 17 2 4 3 2" xfId="9412"/>
    <cellStyle name="Normal 17 2 4 4" xfId="9413"/>
    <cellStyle name="Normal 17 2 4 5" xfId="9414"/>
    <cellStyle name="Normal 17 2 4 6" xfId="9415"/>
    <cellStyle name="Normal 17 2 4 7" xfId="9416"/>
    <cellStyle name="Normal 17 2 4 8" xfId="9417"/>
    <cellStyle name="Normal 17 2 4 9" xfId="9418"/>
    <cellStyle name="Normal 17 2 5" xfId="9419"/>
    <cellStyle name="Normal 17 2 5 2" xfId="9420"/>
    <cellStyle name="Normal 17 2 5 2 2" xfId="9421"/>
    <cellStyle name="Normal 17 2 5 3" xfId="9422"/>
    <cellStyle name="Normal 17 2 5 4" xfId="9423"/>
    <cellStyle name="Normal 17 2 5 5" xfId="9424"/>
    <cellStyle name="Normal 17 2 6" xfId="9425"/>
    <cellStyle name="Normal 17 2 6 2" xfId="9426"/>
    <cellStyle name="Normal 17 2 7" xfId="9427"/>
    <cellStyle name="Normal 17 2 7 2" xfId="9428"/>
    <cellStyle name="Normal 17 2 8" xfId="9429"/>
    <cellStyle name="Normal 17 2 8 2" xfId="9430"/>
    <cellStyle name="Normal 17 2 9" xfId="9431"/>
    <cellStyle name="Normal 17 3" xfId="9432"/>
    <cellStyle name="Normal 17 3 10" xfId="9433"/>
    <cellStyle name="Normal 17 3 11" xfId="9434"/>
    <cellStyle name="Normal 17 3 12" xfId="9435"/>
    <cellStyle name="Normal 17 3 13" xfId="9436"/>
    <cellStyle name="Normal 17 3 2" xfId="9437"/>
    <cellStyle name="Normal 17 3 2 10" xfId="9438"/>
    <cellStyle name="Normal 17 3 2 11" xfId="9439"/>
    <cellStyle name="Normal 17 3 2 12" xfId="9440"/>
    <cellStyle name="Normal 17 3 2 2" xfId="9441"/>
    <cellStyle name="Normal 17 3 2 2 2" xfId="9442"/>
    <cellStyle name="Normal 17 3 2 2 2 2" xfId="9443"/>
    <cellStyle name="Normal 17 3 2 2 2 3" xfId="9444"/>
    <cellStyle name="Normal 17 3 2 2 3" xfId="9445"/>
    <cellStyle name="Normal 17 3 2 2 3 2" xfId="9446"/>
    <cellStyle name="Normal 17 3 2 2 4" xfId="9447"/>
    <cellStyle name="Normal 17 3 2 2 5" xfId="9448"/>
    <cellStyle name="Normal 17 3 2 2 6" xfId="9449"/>
    <cellStyle name="Normal 17 3 2 2 7" xfId="9450"/>
    <cellStyle name="Normal 17 3 2 2 8" xfId="9451"/>
    <cellStyle name="Normal 17 3 2 2 9" xfId="9452"/>
    <cellStyle name="Normal 17 3 2 3" xfId="9453"/>
    <cellStyle name="Normal 17 3 2 3 2" xfId="9454"/>
    <cellStyle name="Normal 17 3 2 3 2 2" xfId="9455"/>
    <cellStyle name="Normal 17 3 2 3 3" xfId="9456"/>
    <cellStyle name="Normal 17 3 2 3 4" xfId="9457"/>
    <cellStyle name="Normal 17 3 2 4" xfId="9458"/>
    <cellStyle name="Normal 17 3 2 4 2" xfId="9459"/>
    <cellStyle name="Normal 17 3 2 5" xfId="9460"/>
    <cellStyle name="Normal 17 3 2 5 2" xfId="9461"/>
    <cellStyle name="Normal 17 3 2 6" xfId="9462"/>
    <cellStyle name="Normal 17 3 2 6 2" xfId="9463"/>
    <cellStyle name="Normal 17 3 2 7" xfId="9464"/>
    <cellStyle name="Normal 17 3 2 8" xfId="9465"/>
    <cellStyle name="Normal 17 3 2 9" xfId="9466"/>
    <cellStyle name="Normal 17 3 3" xfId="9467"/>
    <cellStyle name="Normal 17 3 3 2" xfId="9468"/>
    <cellStyle name="Normal 17 3 3 2 2" xfId="9469"/>
    <cellStyle name="Normal 17 3 3 2 3" xfId="9470"/>
    <cellStyle name="Normal 17 3 3 3" xfId="9471"/>
    <cellStyle name="Normal 17 3 3 3 2" xfId="9472"/>
    <cellStyle name="Normal 17 3 3 4" xfId="9473"/>
    <cellStyle name="Normal 17 3 3 5" xfId="9474"/>
    <cellStyle name="Normal 17 3 3 6" xfId="9475"/>
    <cellStyle name="Normal 17 3 3 7" xfId="9476"/>
    <cellStyle name="Normal 17 3 3 8" xfId="9477"/>
    <cellStyle name="Normal 17 3 3 9" xfId="9478"/>
    <cellStyle name="Normal 17 3 4" xfId="9479"/>
    <cellStyle name="Normal 17 3 4 2" xfId="9480"/>
    <cellStyle name="Normal 17 3 4 2 2" xfId="9481"/>
    <cellStyle name="Normal 17 3 4 3" xfId="9482"/>
    <cellStyle name="Normal 17 3 4 4" xfId="9483"/>
    <cellStyle name="Normal 17 3 5" xfId="9484"/>
    <cellStyle name="Normal 17 3 5 2" xfId="9485"/>
    <cellStyle name="Normal 17 3 6" xfId="9486"/>
    <cellStyle name="Normal 17 3 6 2" xfId="9487"/>
    <cellStyle name="Normal 17 3 7" xfId="9488"/>
    <cellStyle name="Normal 17 3 7 2" xfId="9489"/>
    <cellStyle name="Normal 17 3 8" xfId="9490"/>
    <cellStyle name="Normal 17 3 9" xfId="9491"/>
    <cellStyle name="Normal 17 4" xfId="9492"/>
    <cellStyle name="Normal 17 4 10" xfId="9493"/>
    <cellStyle name="Normal 17 4 11" xfId="9494"/>
    <cellStyle name="Normal 17 4 12" xfId="9495"/>
    <cellStyle name="Normal 17 4 2" xfId="9496"/>
    <cellStyle name="Normal 17 4 2 2" xfId="9497"/>
    <cellStyle name="Normal 17 4 2 2 2" xfId="9498"/>
    <cellStyle name="Normal 17 4 2 2 3" xfId="9499"/>
    <cellStyle name="Normal 17 4 2 3" xfId="9500"/>
    <cellStyle name="Normal 17 4 2 3 2" xfId="9501"/>
    <cellStyle name="Normal 17 4 2 4" xfId="9502"/>
    <cellStyle name="Normal 17 4 2 5" xfId="9503"/>
    <cellStyle name="Normal 17 4 2 6" xfId="9504"/>
    <cellStyle name="Normal 17 4 2 7" xfId="9505"/>
    <cellStyle name="Normal 17 4 2 8" xfId="9506"/>
    <cellStyle name="Normal 17 4 2 9" xfId="9507"/>
    <cellStyle name="Normal 17 4 3" xfId="9508"/>
    <cellStyle name="Normal 17 4 3 2" xfId="9509"/>
    <cellStyle name="Normal 17 4 3 2 2" xfId="9510"/>
    <cellStyle name="Normal 17 4 3 3" xfId="9511"/>
    <cellStyle name="Normal 17 4 3 4" xfId="9512"/>
    <cellStyle name="Normal 17 4 4" xfId="9513"/>
    <cellStyle name="Normal 17 4 4 2" xfId="9514"/>
    <cellStyle name="Normal 17 4 5" xfId="9515"/>
    <cellStyle name="Normal 17 4 5 2" xfId="9516"/>
    <cellStyle name="Normal 17 4 6" xfId="9517"/>
    <cellStyle name="Normal 17 4 6 2" xfId="9518"/>
    <cellStyle name="Normal 17 4 7" xfId="9519"/>
    <cellStyle name="Normal 17 4 8" xfId="9520"/>
    <cellStyle name="Normal 17 4 9" xfId="9521"/>
    <cellStyle name="Normal 17 5" xfId="9522"/>
    <cellStyle name="Normal 17 5 2" xfId="9523"/>
    <cellStyle name="Normal 17 6" xfId="9524"/>
    <cellStyle name="Normal 17 6 2" xfId="9525"/>
    <cellStyle name="Normal 17 6 2 2" xfId="9526"/>
    <cellStyle name="Normal 17 6 2 3" xfId="9527"/>
    <cellStyle name="Normal 17 6 3" xfId="9528"/>
    <cellStyle name="Normal 17 6 3 2" xfId="9529"/>
    <cellStyle name="Normal 17 6 4" xfId="9530"/>
    <cellStyle name="Normal 17 6 5" xfId="9531"/>
    <cellStyle name="Normal 17 6 6" xfId="9532"/>
    <cellStyle name="Normal 17 6 7" xfId="9533"/>
    <cellStyle name="Normal 17 6 8" xfId="9534"/>
    <cellStyle name="Normal 17 6 9" xfId="9535"/>
    <cellStyle name="Normal 17 7" xfId="9536"/>
    <cellStyle name="Normal 17 7 2" xfId="9537"/>
    <cellStyle name="Normal 17 7 2 2" xfId="9538"/>
    <cellStyle name="Normal 17 7 3" xfId="9539"/>
    <cellStyle name="Normal 17 7 4" xfId="9540"/>
    <cellStyle name="Normal 17 8" xfId="9541"/>
    <cellStyle name="Normal 17 8 2" xfId="9542"/>
    <cellStyle name="Normal 17 9" xfId="9543"/>
    <cellStyle name="Normal 17 9 2" xfId="9544"/>
    <cellStyle name="Normal 170" xfId="9545"/>
    <cellStyle name="Normal 171" xfId="9546"/>
    <cellStyle name="Normal 172" xfId="9547"/>
    <cellStyle name="Normal 173" xfId="9548"/>
    <cellStyle name="Normal 174" xfId="9549"/>
    <cellStyle name="Normal 175" xfId="9550"/>
    <cellStyle name="Normal 176" xfId="9551"/>
    <cellStyle name="Normal 177" xfId="9552"/>
    <cellStyle name="Normal 178" xfId="9553"/>
    <cellStyle name="Normal 179" xfId="9554"/>
    <cellStyle name="Normal 18" xfId="2991"/>
    <cellStyle name="Normal 18 10" xfId="9555"/>
    <cellStyle name="Normal 18 11" xfId="9556"/>
    <cellStyle name="Normal 18 12" xfId="9557"/>
    <cellStyle name="Normal 18 13" xfId="9558"/>
    <cellStyle name="Normal 18 14" xfId="9559"/>
    <cellStyle name="Normal 18 15" xfId="9560"/>
    <cellStyle name="Normal 18 16" xfId="16885"/>
    <cellStyle name="Normal 18 2" xfId="9561"/>
    <cellStyle name="Normal 18 2 10" xfId="9562"/>
    <cellStyle name="Normal 18 2 11" xfId="9563"/>
    <cellStyle name="Normal 18 2 12" xfId="9564"/>
    <cellStyle name="Normal 18 2 13" xfId="9565"/>
    <cellStyle name="Normal 18 2 14" xfId="9566"/>
    <cellStyle name="Normal 18 2 2" xfId="9567"/>
    <cellStyle name="Normal 18 2 2 10" xfId="9568"/>
    <cellStyle name="Normal 18 2 2 11" xfId="9569"/>
    <cellStyle name="Normal 18 2 2 12" xfId="9570"/>
    <cellStyle name="Normal 18 2 2 13" xfId="9571"/>
    <cellStyle name="Normal 18 2 2 2" xfId="9572"/>
    <cellStyle name="Normal 18 2 2 2 10" xfId="9573"/>
    <cellStyle name="Normal 18 2 2 2 11" xfId="9574"/>
    <cellStyle name="Normal 18 2 2 2 12" xfId="9575"/>
    <cellStyle name="Normal 18 2 2 2 2" xfId="9576"/>
    <cellStyle name="Normal 18 2 2 2 2 2" xfId="9577"/>
    <cellStyle name="Normal 18 2 2 2 2 2 2" xfId="9578"/>
    <cellStyle name="Normal 18 2 2 2 2 2 3" xfId="9579"/>
    <cellStyle name="Normal 18 2 2 2 2 3" xfId="9580"/>
    <cellStyle name="Normal 18 2 2 2 2 3 2" xfId="9581"/>
    <cellStyle name="Normal 18 2 2 2 2 4" xfId="9582"/>
    <cellStyle name="Normal 18 2 2 2 2 5" xfId="9583"/>
    <cellStyle name="Normal 18 2 2 2 2 6" xfId="9584"/>
    <cellStyle name="Normal 18 2 2 2 2 7" xfId="9585"/>
    <cellStyle name="Normal 18 2 2 2 2 8" xfId="9586"/>
    <cellStyle name="Normal 18 2 2 2 2 9" xfId="9587"/>
    <cellStyle name="Normal 18 2 2 2 3" xfId="9588"/>
    <cellStyle name="Normal 18 2 2 2 3 2" xfId="9589"/>
    <cellStyle name="Normal 18 2 2 2 3 2 2" xfId="9590"/>
    <cellStyle name="Normal 18 2 2 2 3 3" xfId="9591"/>
    <cellStyle name="Normal 18 2 2 2 3 4" xfId="9592"/>
    <cellStyle name="Normal 18 2 2 2 4" xfId="9593"/>
    <cellStyle name="Normal 18 2 2 2 4 2" xfId="9594"/>
    <cellStyle name="Normal 18 2 2 2 5" xfId="9595"/>
    <cellStyle name="Normal 18 2 2 2 5 2" xfId="9596"/>
    <cellStyle name="Normal 18 2 2 2 6" xfId="9597"/>
    <cellStyle name="Normal 18 2 2 2 6 2" xfId="9598"/>
    <cellStyle name="Normal 18 2 2 2 7" xfId="9599"/>
    <cellStyle name="Normal 18 2 2 2 8" xfId="9600"/>
    <cellStyle name="Normal 18 2 2 2 9" xfId="9601"/>
    <cellStyle name="Normal 18 2 2 3" xfId="9602"/>
    <cellStyle name="Normal 18 2 2 3 2" xfId="9603"/>
    <cellStyle name="Normal 18 2 2 3 2 2" xfId="9604"/>
    <cellStyle name="Normal 18 2 2 3 2 3" xfId="9605"/>
    <cellStyle name="Normal 18 2 2 3 3" xfId="9606"/>
    <cellStyle name="Normal 18 2 2 3 3 2" xfId="9607"/>
    <cellStyle name="Normal 18 2 2 3 4" xfId="9608"/>
    <cellStyle name="Normal 18 2 2 3 5" xfId="9609"/>
    <cellStyle name="Normal 18 2 2 3 6" xfId="9610"/>
    <cellStyle name="Normal 18 2 2 3 7" xfId="9611"/>
    <cellStyle name="Normal 18 2 2 3 8" xfId="9612"/>
    <cellStyle name="Normal 18 2 2 3 9" xfId="9613"/>
    <cellStyle name="Normal 18 2 2 4" xfId="9614"/>
    <cellStyle name="Normal 18 2 2 4 2" xfId="9615"/>
    <cellStyle name="Normal 18 2 2 4 2 2" xfId="9616"/>
    <cellStyle name="Normal 18 2 2 4 3" xfId="9617"/>
    <cellStyle name="Normal 18 2 2 4 4" xfId="9618"/>
    <cellStyle name="Normal 18 2 2 5" xfId="9619"/>
    <cellStyle name="Normal 18 2 2 5 2" xfId="9620"/>
    <cellStyle name="Normal 18 2 2 6" xfId="9621"/>
    <cellStyle name="Normal 18 2 2 6 2" xfId="9622"/>
    <cellStyle name="Normal 18 2 2 7" xfId="9623"/>
    <cellStyle name="Normal 18 2 2 7 2" xfId="9624"/>
    <cellStyle name="Normal 18 2 2 8" xfId="9625"/>
    <cellStyle name="Normal 18 2 2 9" xfId="9626"/>
    <cellStyle name="Normal 18 2 3" xfId="9627"/>
    <cellStyle name="Normal 18 2 3 10" xfId="9628"/>
    <cellStyle name="Normal 18 2 3 11" xfId="9629"/>
    <cellStyle name="Normal 18 2 3 12" xfId="9630"/>
    <cellStyle name="Normal 18 2 3 2" xfId="9631"/>
    <cellStyle name="Normal 18 2 3 2 2" xfId="9632"/>
    <cellStyle name="Normal 18 2 3 2 2 2" xfId="9633"/>
    <cellStyle name="Normal 18 2 3 2 2 3" xfId="9634"/>
    <cellStyle name="Normal 18 2 3 2 3" xfId="9635"/>
    <cellStyle name="Normal 18 2 3 2 3 2" xfId="9636"/>
    <cellStyle name="Normal 18 2 3 2 4" xfId="9637"/>
    <cellStyle name="Normal 18 2 3 2 5" xfId="9638"/>
    <cellStyle name="Normal 18 2 3 2 6" xfId="9639"/>
    <cellStyle name="Normal 18 2 3 2 7" xfId="9640"/>
    <cellStyle name="Normal 18 2 3 2 8" xfId="9641"/>
    <cellStyle name="Normal 18 2 3 2 9" xfId="9642"/>
    <cellStyle name="Normal 18 2 3 3" xfId="9643"/>
    <cellStyle name="Normal 18 2 3 3 2" xfId="9644"/>
    <cellStyle name="Normal 18 2 3 3 2 2" xfId="9645"/>
    <cellStyle name="Normal 18 2 3 3 3" xfId="9646"/>
    <cellStyle name="Normal 18 2 3 3 4" xfId="9647"/>
    <cellStyle name="Normal 18 2 3 4" xfId="9648"/>
    <cellStyle name="Normal 18 2 3 4 2" xfId="9649"/>
    <cellStyle name="Normal 18 2 3 5" xfId="9650"/>
    <cellStyle name="Normal 18 2 3 5 2" xfId="9651"/>
    <cellStyle name="Normal 18 2 3 6" xfId="9652"/>
    <cellStyle name="Normal 18 2 3 6 2" xfId="9653"/>
    <cellStyle name="Normal 18 2 3 7" xfId="9654"/>
    <cellStyle name="Normal 18 2 3 8" xfId="9655"/>
    <cellStyle name="Normal 18 2 3 9" xfId="9656"/>
    <cellStyle name="Normal 18 2 4" xfId="9657"/>
    <cellStyle name="Normal 18 2 4 2" xfId="9658"/>
    <cellStyle name="Normal 18 2 4 2 2" xfId="9659"/>
    <cellStyle name="Normal 18 2 4 2 3" xfId="9660"/>
    <cellStyle name="Normal 18 2 4 3" xfId="9661"/>
    <cellStyle name="Normal 18 2 4 3 2" xfId="9662"/>
    <cellStyle name="Normal 18 2 4 4" xfId="9663"/>
    <cellStyle name="Normal 18 2 4 5" xfId="9664"/>
    <cellStyle name="Normal 18 2 4 6" xfId="9665"/>
    <cellStyle name="Normal 18 2 4 7" xfId="9666"/>
    <cellStyle name="Normal 18 2 4 8" xfId="9667"/>
    <cellStyle name="Normal 18 2 4 9" xfId="9668"/>
    <cellStyle name="Normal 18 2 5" xfId="9669"/>
    <cellStyle name="Normal 18 2 5 2" xfId="9670"/>
    <cellStyle name="Normal 18 2 5 2 2" xfId="9671"/>
    <cellStyle name="Normal 18 2 5 3" xfId="9672"/>
    <cellStyle name="Normal 18 2 5 4" xfId="9673"/>
    <cellStyle name="Normal 18 2 5 5" xfId="9674"/>
    <cellStyle name="Normal 18 2 6" xfId="9675"/>
    <cellStyle name="Normal 18 2 6 2" xfId="9676"/>
    <cellStyle name="Normal 18 2 7" xfId="9677"/>
    <cellStyle name="Normal 18 2 7 2" xfId="9678"/>
    <cellStyle name="Normal 18 2 8" xfId="9679"/>
    <cellStyle name="Normal 18 2 8 2" xfId="9680"/>
    <cellStyle name="Normal 18 2 9" xfId="9681"/>
    <cellStyle name="Normal 18 3" xfId="9682"/>
    <cellStyle name="Normal 18 3 10" xfId="9683"/>
    <cellStyle name="Normal 18 3 11" xfId="9684"/>
    <cellStyle name="Normal 18 3 12" xfId="9685"/>
    <cellStyle name="Normal 18 3 13" xfId="9686"/>
    <cellStyle name="Normal 18 3 2" xfId="9687"/>
    <cellStyle name="Normal 18 3 2 10" xfId="9688"/>
    <cellStyle name="Normal 18 3 2 11" xfId="9689"/>
    <cellStyle name="Normal 18 3 2 12" xfId="9690"/>
    <cellStyle name="Normal 18 3 2 2" xfId="9691"/>
    <cellStyle name="Normal 18 3 2 2 2" xfId="9692"/>
    <cellStyle name="Normal 18 3 2 2 2 2" xfId="9693"/>
    <cellStyle name="Normal 18 3 2 2 2 3" xfId="9694"/>
    <cellStyle name="Normal 18 3 2 2 3" xfId="9695"/>
    <cellStyle name="Normal 18 3 2 2 3 2" xfId="9696"/>
    <cellStyle name="Normal 18 3 2 2 4" xfId="9697"/>
    <cellStyle name="Normal 18 3 2 2 5" xfId="9698"/>
    <cellStyle name="Normal 18 3 2 2 6" xfId="9699"/>
    <cellStyle name="Normal 18 3 2 2 7" xfId="9700"/>
    <cellStyle name="Normal 18 3 2 2 8" xfId="9701"/>
    <cellStyle name="Normal 18 3 2 2 9" xfId="9702"/>
    <cellStyle name="Normal 18 3 2 3" xfId="9703"/>
    <cellStyle name="Normal 18 3 2 3 2" xfId="9704"/>
    <cellStyle name="Normal 18 3 2 3 2 2" xfId="9705"/>
    <cellStyle name="Normal 18 3 2 3 3" xfId="9706"/>
    <cellStyle name="Normal 18 3 2 3 4" xfId="9707"/>
    <cellStyle name="Normal 18 3 2 4" xfId="9708"/>
    <cellStyle name="Normal 18 3 2 4 2" xfId="9709"/>
    <cellStyle name="Normal 18 3 2 5" xfId="9710"/>
    <cellStyle name="Normal 18 3 2 5 2" xfId="9711"/>
    <cellStyle name="Normal 18 3 2 6" xfId="9712"/>
    <cellStyle name="Normal 18 3 2 6 2" xfId="9713"/>
    <cellStyle name="Normal 18 3 2 7" xfId="9714"/>
    <cellStyle name="Normal 18 3 2 8" xfId="9715"/>
    <cellStyle name="Normal 18 3 2 9" xfId="9716"/>
    <cellStyle name="Normal 18 3 3" xfId="9717"/>
    <cellStyle name="Normal 18 3 3 2" xfId="9718"/>
    <cellStyle name="Normal 18 3 3 2 2" xfId="9719"/>
    <cellStyle name="Normal 18 3 3 2 3" xfId="9720"/>
    <cellStyle name="Normal 18 3 3 3" xfId="9721"/>
    <cellStyle name="Normal 18 3 3 3 2" xfId="9722"/>
    <cellStyle name="Normal 18 3 3 4" xfId="9723"/>
    <cellStyle name="Normal 18 3 3 5" xfId="9724"/>
    <cellStyle name="Normal 18 3 3 6" xfId="9725"/>
    <cellStyle name="Normal 18 3 3 7" xfId="9726"/>
    <cellStyle name="Normal 18 3 3 8" xfId="9727"/>
    <cellStyle name="Normal 18 3 3 9" xfId="9728"/>
    <cellStyle name="Normal 18 3 4" xfId="9729"/>
    <cellStyle name="Normal 18 3 4 2" xfId="9730"/>
    <cellStyle name="Normal 18 3 4 2 2" xfId="9731"/>
    <cellStyle name="Normal 18 3 4 3" xfId="9732"/>
    <cellStyle name="Normal 18 3 4 4" xfId="9733"/>
    <cellStyle name="Normal 18 3 5" xfId="9734"/>
    <cellStyle name="Normal 18 3 5 2" xfId="9735"/>
    <cellStyle name="Normal 18 3 6" xfId="9736"/>
    <cellStyle name="Normal 18 3 6 2" xfId="9737"/>
    <cellStyle name="Normal 18 3 7" xfId="9738"/>
    <cellStyle name="Normal 18 3 7 2" xfId="9739"/>
    <cellStyle name="Normal 18 3 8" xfId="9740"/>
    <cellStyle name="Normal 18 3 9" xfId="9741"/>
    <cellStyle name="Normal 18 4" xfId="9742"/>
    <cellStyle name="Normal 18 4 10" xfId="9743"/>
    <cellStyle name="Normal 18 4 11" xfId="9744"/>
    <cellStyle name="Normal 18 4 12" xfId="9745"/>
    <cellStyle name="Normal 18 4 2" xfId="9746"/>
    <cellStyle name="Normal 18 4 2 2" xfId="9747"/>
    <cellStyle name="Normal 18 4 2 2 2" xfId="9748"/>
    <cellStyle name="Normal 18 4 2 2 3" xfId="9749"/>
    <cellStyle name="Normal 18 4 2 3" xfId="9750"/>
    <cellStyle name="Normal 18 4 2 3 2" xfId="9751"/>
    <cellStyle name="Normal 18 4 2 4" xfId="9752"/>
    <cellStyle name="Normal 18 4 2 5" xfId="9753"/>
    <cellStyle name="Normal 18 4 2 6" xfId="9754"/>
    <cellStyle name="Normal 18 4 2 7" xfId="9755"/>
    <cellStyle name="Normal 18 4 2 8" xfId="9756"/>
    <cellStyle name="Normal 18 4 2 9" xfId="9757"/>
    <cellStyle name="Normal 18 4 3" xfId="9758"/>
    <cellStyle name="Normal 18 4 3 2" xfId="9759"/>
    <cellStyle name="Normal 18 4 3 2 2" xfId="9760"/>
    <cellStyle name="Normal 18 4 3 3" xfId="9761"/>
    <cellStyle name="Normal 18 4 3 4" xfId="9762"/>
    <cellStyle name="Normal 18 4 4" xfId="9763"/>
    <cellStyle name="Normal 18 4 4 2" xfId="9764"/>
    <cellStyle name="Normal 18 4 5" xfId="9765"/>
    <cellStyle name="Normal 18 4 5 2" xfId="9766"/>
    <cellStyle name="Normal 18 4 6" xfId="9767"/>
    <cellStyle name="Normal 18 4 6 2" xfId="9768"/>
    <cellStyle name="Normal 18 4 7" xfId="9769"/>
    <cellStyle name="Normal 18 4 8" xfId="9770"/>
    <cellStyle name="Normal 18 4 9" xfId="9771"/>
    <cellStyle name="Normal 18 5" xfId="9772"/>
    <cellStyle name="Normal 18 5 2" xfId="9773"/>
    <cellStyle name="Normal 18 5 2 2" xfId="9774"/>
    <cellStyle name="Normal 18 5 2 3" xfId="9775"/>
    <cellStyle name="Normal 18 5 3" xfId="9776"/>
    <cellStyle name="Normal 18 5 3 2" xfId="9777"/>
    <cellStyle name="Normal 18 5 4" xfId="9778"/>
    <cellStyle name="Normal 18 5 5" xfId="9779"/>
    <cellStyle name="Normal 18 5 6" xfId="9780"/>
    <cellStyle name="Normal 18 5 7" xfId="9781"/>
    <cellStyle name="Normal 18 5 8" xfId="9782"/>
    <cellStyle name="Normal 18 5 9" xfId="9783"/>
    <cellStyle name="Normal 18 6" xfId="9784"/>
    <cellStyle name="Normal 18 6 2" xfId="9785"/>
    <cellStyle name="Normal 18 6 2 2" xfId="9786"/>
    <cellStyle name="Normal 18 6 3" xfId="9787"/>
    <cellStyle name="Normal 18 6 4" xfId="9788"/>
    <cellStyle name="Normal 18 6 5" xfId="9789"/>
    <cellStyle name="Normal 18 7" xfId="9790"/>
    <cellStyle name="Normal 18 7 2" xfId="9791"/>
    <cellStyle name="Normal 18 8" xfId="9792"/>
    <cellStyle name="Normal 18 8 2" xfId="9793"/>
    <cellStyle name="Normal 18 9" xfId="9794"/>
    <cellStyle name="Normal 18 9 2" xfId="9795"/>
    <cellStyle name="Normal 180" xfId="9796"/>
    <cellStyle name="Normal 181" xfId="9797"/>
    <cellStyle name="Normal 182" xfId="9798"/>
    <cellStyle name="Normal 183" xfId="9799"/>
    <cellStyle name="Normal 184" xfId="9800"/>
    <cellStyle name="Normal 185" xfId="9801"/>
    <cellStyle name="Normal 186" xfId="9802"/>
    <cellStyle name="Normal 187" xfId="9803"/>
    <cellStyle name="Normal 188" xfId="9804"/>
    <cellStyle name="Normal 189" xfId="9805"/>
    <cellStyle name="Normal 19" xfId="3228"/>
    <cellStyle name="Normal 19 2" xfId="9806"/>
    <cellStyle name="Normal 19 2 2" xfId="9807"/>
    <cellStyle name="Normal 19 2 2 2" xfId="9808"/>
    <cellStyle name="Normal 19 2 2 2 2" xfId="9809"/>
    <cellStyle name="Normal 19 2 2 3" xfId="9810"/>
    <cellStyle name="Normal 19 2 3" xfId="9811"/>
    <cellStyle name="Normal 19 2 3 2" xfId="9812"/>
    <cellStyle name="Normal 19 2 4" xfId="9813"/>
    <cellStyle name="Normal 19 3" xfId="9814"/>
    <cellStyle name="Normal 19 3 2" xfId="9815"/>
    <cellStyle name="Normal 19 3 2 2" xfId="9816"/>
    <cellStyle name="Normal 19 3 3" xfId="9817"/>
    <cellStyle name="Normal 19 4" xfId="9818"/>
    <cellStyle name="Normal 19 4 2" xfId="9819"/>
    <cellStyle name="Normal 19 5" xfId="9820"/>
    <cellStyle name="Normal 19 6" xfId="9821"/>
    <cellStyle name="Normal 19 7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10"/>
    <cellStyle name="Normal 2 10" xfId="945"/>
    <cellStyle name="Normal 2 10 2" xfId="9833"/>
    <cellStyle name="Normal 2 11" xfId="9834"/>
    <cellStyle name="Normal 2 11 2" xfId="9835"/>
    <cellStyle name="Normal 2 12" xfId="9836"/>
    <cellStyle name="Normal 2 12 2" xfId="9837"/>
    <cellStyle name="Normal 2 13" xfId="9838"/>
    <cellStyle name="Normal 2 13 2" xfId="9839"/>
    <cellStyle name="Normal 2 14" xfId="9840"/>
    <cellStyle name="Normal 2 15" xfId="9841"/>
    <cellStyle name="Normal 2 16" xfId="9842"/>
    <cellStyle name="Normal 2 17" xfId="9843"/>
    <cellStyle name="Normal 2 18" xfId="9844"/>
    <cellStyle name="Normal 2 19" xfId="9845"/>
    <cellStyle name="Normal 2 2" xfId="23"/>
    <cellStyle name="Normal 2 2 2" xfId="946"/>
    <cellStyle name="Normal 2 2 2 10" xfId="9846"/>
    <cellStyle name="Normal 2 2 2 11" xfId="9847"/>
    <cellStyle name="Normal 2 2 2 12" xfId="9848"/>
    <cellStyle name="Normal 2 2 2 13" xfId="9849"/>
    <cellStyle name="Normal 2 2 2 14" xfId="9850"/>
    <cellStyle name="Normal 2 2 2 2" xfId="947"/>
    <cellStyle name="Normal 2 2 2 2 10" xfId="9851"/>
    <cellStyle name="Normal 2 2 2 2 11" xfId="9852"/>
    <cellStyle name="Normal 2 2 2 2 12" xfId="9853"/>
    <cellStyle name="Normal 2 2 2 2 13" xfId="9854"/>
    <cellStyle name="Normal 2 2 2 2 2" xfId="948"/>
    <cellStyle name="Normal 2 2 2 2 2 10" xfId="9855"/>
    <cellStyle name="Normal 2 2 2 2 2 11" xfId="9856"/>
    <cellStyle name="Normal 2 2 2 2 2 2" xfId="949"/>
    <cellStyle name="Normal 2 2 2 2 2 2 2" xfId="950"/>
    <cellStyle name="Normal 2 2 2 2 2 2 2 2" xfId="951"/>
    <cellStyle name="Normal 2 2 2 2 2 2 2 2 2" xfId="952"/>
    <cellStyle name="Normal 2 2 2 2 2 2 2 3" xfId="953"/>
    <cellStyle name="Normal 2 2 2 2 2 2 3" xfId="954"/>
    <cellStyle name="Normal 2 2 2 2 2 2 3 2" xfId="955"/>
    <cellStyle name="Normal 2 2 2 2 2 2 4" xfId="956"/>
    <cellStyle name="Normal 2 2 2 2 2 2 5" xfId="9857"/>
    <cellStyle name="Normal 2 2 2 2 2 2 6" xfId="9858"/>
    <cellStyle name="Normal 2 2 2 2 2 2 7" xfId="9859"/>
    <cellStyle name="Normal 2 2 2 2 2 2 8" xfId="9860"/>
    <cellStyle name="Normal 2 2 2 2 2 3" xfId="957"/>
    <cellStyle name="Normal 2 2 2 2 2 3 2" xfId="958"/>
    <cellStyle name="Normal 2 2 2 2 2 3 2 2" xfId="959"/>
    <cellStyle name="Normal 2 2 2 2 2 3 3" xfId="960"/>
    <cellStyle name="Normal 2 2 2 2 2 3 4" xfId="9861"/>
    <cellStyle name="Normal 2 2 2 2 2 4" xfId="961"/>
    <cellStyle name="Normal 2 2 2 2 2 4 2" xfId="962"/>
    <cellStyle name="Normal 2 2 2 2 2 5" xfId="963"/>
    <cellStyle name="Normal 2 2 2 2 2 5 2" xfId="9862"/>
    <cellStyle name="Normal 2 2 2 2 2 6" xfId="9863"/>
    <cellStyle name="Normal 2 2 2 2 2 6 2" xfId="9864"/>
    <cellStyle name="Normal 2 2 2 2 2 7" xfId="9865"/>
    <cellStyle name="Normal 2 2 2 2 2 8" xfId="9866"/>
    <cellStyle name="Normal 2 2 2 2 2 9" xfId="9867"/>
    <cellStyle name="Normal 2 2 2 2 3" xfId="964"/>
    <cellStyle name="Normal 2 2 2 2 3 2" xfId="965"/>
    <cellStyle name="Normal 2 2 2 2 3 2 2" xfId="966"/>
    <cellStyle name="Normal 2 2 2 2 3 2 2 2" xfId="967"/>
    <cellStyle name="Normal 2 2 2 2 3 2 3" xfId="968"/>
    <cellStyle name="Normal 2 2 2 2 3 3" xfId="969"/>
    <cellStyle name="Normal 2 2 2 2 3 3 2" xfId="970"/>
    <cellStyle name="Normal 2 2 2 2 3 4" xfId="971"/>
    <cellStyle name="Normal 2 2 2 2 3 5" xfId="9868"/>
    <cellStyle name="Normal 2 2 2 2 3 6" xfId="9869"/>
    <cellStyle name="Normal 2 2 2 2 3 7" xfId="9870"/>
    <cellStyle name="Normal 2 2 2 2 3 8" xfId="9871"/>
    <cellStyle name="Normal 2 2 2 2 4" xfId="972"/>
    <cellStyle name="Normal 2 2 2 2 4 2" xfId="973"/>
    <cellStyle name="Normal 2 2 2 2 4 2 2" xfId="974"/>
    <cellStyle name="Normal 2 2 2 2 4 3" xfId="975"/>
    <cellStyle name="Normal 2 2 2 2 4 4" xfId="9872"/>
    <cellStyle name="Normal 2 2 2 2 5" xfId="976"/>
    <cellStyle name="Normal 2 2 2 2 5 2" xfId="977"/>
    <cellStyle name="Normal 2 2 2 2 6" xfId="978"/>
    <cellStyle name="Normal 2 2 2 2 6 2" xfId="9873"/>
    <cellStyle name="Normal 2 2 2 2 7" xfId="9874"/>
    <cellStyle name="Normal 2 2 2 2 7 2" xfId="9875"/>
    <cellStyle name="Normal 2 2 2 2 8" xfId="9876"/>
    <cellStyle name="Normal 2 2 2 2 9" xfId="9877"/>
    <cellStyle name="Normal 2 2 2 3" xfId="979"/>
    <cellStyle name="Normal 2 2 2 3 10" xfId="9878"/>
    <cellStyle name="Normal 2 2 2 3 11" xfId="9879"/>
    <cellStyle name="Normal 2 2 2 3 2" xfId="980"/>
    <cellStyle name="Normal 2 2 2 3 2 2" xfId="981"/>
    <cellStyle name="Normal 2 2 2 3 2 2 2" xfId="982"/>
    <cellStyle name="Normal 2 2 2 3 2 2 2 2" xfId="983"/>
    <cellStyle name="Normal 2 2 2 3 2 2 3" xfId="984"/>
    <cellStyle name="Normal 2 2 2 3 2 3" xfId="985"/>
    <cellStyle name="Normal 2 2 2 3 2 3 2" xfId="986"/>
    <cellStyle name="Normal 2 2 2 3 2 4" xfId="987"/>
    <cellStyle name="Normal 2 2 2 3 2 5" xfId="9880"/>
    <cellStyle name="Normal 2 2 2 3 2 6" xfId="9881"/>
    <cellStyle name="Normal 2 2 2 3 2 7" xfId="9882"/>
    <cellStyle name="Normal 2 2 2 3 2 8" xfId="9883"/>
    <cellStyle name="Normal 2 2 2 3 3" xfId="988"/>
    <cellStyle name="Normal 2 2 2 3 3 2" xfId="989"/>
    <cellStyle name="Normal 2 2 2 3 3 2 2" xfId="990"/>
    <cellStyle name="Normal 2 2 2 3 3 3" xfId="991"/>
    <cellStyle name="Normal 2 2 2 3 3 4" xfId="9884"/>
    <cellStyle name="Normal 2 2 2 3 4" xfId="992"/>
    <cellStyle name="Normal 2 2 2 3 4 2" xfId="993"/>
    <cellStyle name="Normal 2 2 2 3 5" xfId="994"/>
    <cellStyle name="Normal 2 2 2 3 5 2" xfId="9885"/>
    <cellStyle name="Normal 2 2 2 3 6" xfId="9886"/>
    <cellStyle name="Normal 2 2 2 3 6 2" xfId="9887"/>
    <cellStyle name="Normal 2 2 2 3 7" xfId="9888"/>
    <cellStyle name="Normal 2 2 2 3 8" xfId="9889"/>
    <cellStyle name="Normal 2 2 2 3 9" xfId="9890"/>
    <cellStyle name="Normal 2 2 2 4" xfId="995"/>
    <cellStyle name="Normal 2 2 2 4 2" xfId="996"/>
    <cellStyle name="Normal 2 2 2 4 2 2" xfId="997"/>
    <cellStyle name="Normal 2 2 2 4 2 2 2" xfId="998"/>
    <cellStyle name="Normal 2 2 2 4 2 3" xfId="999"/>
    <cellStyle name="Normal 2 2 2 4 3" xfId="1000"/>
    <cellStyle name="Normal 2 2 2 4 3 2" xfId="1001"/>
    <cellStyle name="Normal 2 2 2 4 4" xfId="1002"/>
    <cellStyle name="Normal 2 2 2 4 5" xfId="9891"/>
    <cellStyle name="Normal 2 2 2 4 6" xfId="9892"/>
    <cellStyle name="Normal 2 2 2 4 7" xfId="9893"/>
    <cellStyle name="Normal 2 2 2 4 8" xfId="9894"/>
    <cellStyle name="Normal 2 2 2 5" xfId="1003"/>
    <cellStyle name="Normal 2 2 2 5 2" xfId="1004"/>
    <cellStyle name="Normal 2 2 2 5 2 2" xfId="1005"/>
    <cellStyle name="Normal 2 2 2 5 3" xfId="1006"/>
    <cellStyle name="Normal 2 2 2 5 4" xfId="9895"/>
    <cellStyle name="Normal 2 2 2 6" xfId="1007"/>
    <cellStyle name="Normal 2 2 2 6 2" xfId="1008"/>
    <cellStyle name="Normal 2 2 2 7" xfId="1009"/>
    <cellStyle name="Normal 2 2 2 7 2" xfId="9896"/>
    <cellStyle name="Normal 2 2 2 8" xfId="9897"/>
    <cellStyle name="Normal 2 2 2 8 2" xfId="9898"/>
    <cellStyle name="Normal 2 2 2 9" xfId="9899"/>
    <cellStyle name="Normal 2 2 3" xfId="1010"/>
    <cellStyle name="Normal 2 2 3 2" xfId="1011"/>
    <cellStyle name="Normal 2 2 3 2 2" xfId="1012"/>
    <cellStyle name="Normal 2 2 3 2 2 2" xfId="1013"/>
    <cellStyle name="Normal 2 2 3 2 2 2 2" xfId="1014"/>
    <cellStyle name="Normal 2 2 3 2 2 2 2 2" xfId="1015"/>
    <cellStyle name="Normal 2 2 3 2 2 2 3" xfId="1016"/>
    <cellStyle name="Normal 2 2 3 2 2 3" xfId="1017"/>
    <cellStyle name="Normal 2 2 3 2 2 3 2" xfId="1018"/>
    <cellStyle name="Normal 2 2 3 2 2 4" xfId="1019"/>
    <cellStyle name="Normal 2 2 3 2 3" xfId="1020"/>
    <cellStyle name="Normal 2 2 3 2 3 2" xfId="1021"/>
    <cellStyle name="Normal 2 2 3 2 3 2 2" xfId="1022"/>
    <cellStyle name="Normal 2 2 3 2 3 3" xfId="1023"/>
    <cellStyle name="Normal 2 2 3 2 4" xfId="1024"/>
    <cellStyle name="Normal 2 2 3 2 4 2" xfId="1025"/>
    <cellStyle name="Normal 2 2 3 2 5" xfId="1026"/>
    <cellStyle name="Normal 2 2 3 3" xfId="1027"/>
    <cellStyle name="Normal 2 2 3 3 2" xfId="1028"/>
    <cellStyle name="Normal 2 2 3 3 2 2" xfId="1029"/>
    <cellStyle name="Normal 2 2 3 3 2 2 2" xfId="1030"/>
    <cellStyle name="Normal 2 2 3 3 2 3" xfId="1031"/>
    <cellStyle name="Normal 2 2 3 3 3" xfId="1032"/>
    <cellStyle name="Normal 2 2 3 3 3 2" xfId="1033"/>
    <cellStyle name="Normal 2 2 3 3 4" xfId="1034"/>
    <cellStyle name="Normal 2 2 3 4" xfId="1035"/>
    <cellStyle name="Normal 2 2 3 4 2" xfId="1036"/>
    <cellStyle name="Normal 2 2 3 4 2 2" xfId="1037"/>
    <cellStyle name="Normal 2 2 3 4 3" xfId="1038"/>
    <cellStyle name="Normal 2 2 3 5" xfId="1039"/>
    <cellStyle name="Normal 2 2 3 5 2" xfId="1040"/>
    <cellStyle name="Normal 2 2 3 6" xfId="1041"/>
    <cellStyle name="Normal 2 2 4" xfId="1042"/>
    <cellStyle name="Normal 2 2 4 2" xfId="1043"/>
    <cellStyle name="Normal 2 2 4 2 2" xfId="1044"/>
    <cellStyle name="Normal 2 2 4 2 2 2" xfId="1045"/>
    <cellStyle name="Normal 2 2 4 2 2 2 2" xfId="1046"/>
    <cellStyle name="Normal 2 2 4 2 2 3" xfId="1047"/>
    <cellStyle name="Normal 2 2 4 2 3" xfId="1048"/>
    <cellStyle name="Normal 2 2 4 2 3 2" xfId="1049"/>
    <cellStyle name="Normal 2 2 4 2 4" xfId="1050"/>
    <cellStyle name="Normal 2 2 4 3" xfId="1051"/>
    <cellStyle name="Normal 2 2 4 3 2" xfId="1052"/>
    <cellStyle name="Normal 2 2 4 3 2 2" xfId="1053"/>
    <cellStyle name="Normal 2 2 4 3 3" xfId="1054"/>
    <cellStyle name="Normal 2 2 4 4" xfId="1055"/>
    <cellStyle name="Normal 2 2 4 4 2" xfId="1056"/>
    <cellStyle name="Normal 2 2 4 5" xfId="1057"/>
    <cellStyle name="Normal 2 2 5" xfId="1058"/>
    <cellStyle name="Normal 2 2 5 10" xfId="9900"/>
    <cellStyle name="Normal 2 2 5 11" xfId="9901"/>
    <cellStyle name="Normal 2 2 5 2" xfId="1059"/>
    <cellStyle name="Normal 2 2 5 2 2" xfId="1060"/>
    <cellStyle name="Normal 2 2 5 2 2 2" xfId="1061"/>
    <cellStyle name="Normal 2 2 5 2 2 3" xfId="9902"/>
    <cellStyle name="Normal 2 2 5 2 3" xfId="1062"/>
    <cellStyle name="Normal 2 2 5 2 3 2" xfId="9903"/>
    <cellStyle name="Normal 2 2 5 2 4" xfId="9904"/>
    <cellStyle name="Normal 2 2 5 2 5" xfId="9905"/>
    <cellStyle name="Normal 2 2 5 2 6" xfId="9906"/>
    <cellStyle name="Normal 2 2 5 2 7" xfId="9907"/>
    <cellStyle name="Normal 2 2 5 2 8" xfId="9908"/>
    <cellStyle name="Normal 2 2 5 3" xfId="1063"/>
    <cellStyle name="Normal 2 2 5 3 2" xfId="1064"/>
    <cellStyle name="Normal 2 2 5 3 3" xfId="9909"/>
    <cellStyle name="Normal 2 2 5 4" xfId="1065"/>
    <cellStyle name="Normal 2 2 5 4 2" xfId="9910"/>
    <cellStyle name="Normal 2 2 5 5" xfId="9911"/>
    <cellStyle name="Normal 2 2 5 5 2" xfId="9912"/>
    <cellStyle name="Normal 2 2 5 6" xfId="9913"/>
    <cellStyle name="Normal 2 2 5 7" xfId="9914"/>
    <cellStyle name="Normal 2 2 5 8" xfId="9915"/>
    <cellStyle name="Normal 2 2 5 9" xfId="9916"/>
    <cellStyle name="Normal 2 2 6" xfId="1066"/>
    <cellStyle name="Normal 2 2 6 2" xfId="1067"/>
    <cellStyle name="Normal 2 2 6 2 2" xfId="1068"/>
    <cellStyle name="Normal 2 2 6 2 3" xfId="9917"/>
    <cellStyle name="Normal 2 2 6 3" xfId="1069"/>
    <cellStyle name="Normal 2 2 6 4" xfId="9918"/>
    <cellStyle name="Normal 2 2 6 5" xfId="9919"/>
    <cellStyle name="Normal 2 2 6 6" xfId="9920"/>
    <cellStyle name="Normal 2 2 6 7" xfId="9921"/>
    <cellStyle name="Normal 2 2 7" xfId="1070"/>
    <cellStyle name="Normal 2 2 7 2" xfId="1071"/>
    <cellStyle name="Normal 2 2 8" xfId="1072"/>
    <cellStyle name="Normal 2 2 9" xfId="44"/>
    <cellStyle name="Normal 2 2_II-I-1 TRAN" xfId="9922"/>
    <cellStyle name="Normal 2 20" xfId="9923"/>
    <cellStyle name="Normal 2 21" xfId="9924"/>
    <cellStyle name="Normal 2 22" xfId="9925"/>
    <cellStyle name="Normal 2 23" xfId="9926"/>
    <cellStyle name="Normal 2 24" xfId="9927"/>
    <cellStyle name="Normal 2 25" xfId="9928"/>
    <cellStyle name="Normal 2 3" xfId="25"/>
    <cellStyle name="Normal 2 3 2" xfId="32"/>
    <cellStyle name="Normal 2 3 2 10" xfId="9929"/>
    <cellStyle name="Normal 2 3 2 11" xfId="9930"/>
    <cellStyle name="Normal 2 3 2 12" xfId="9931"/>
    <cellStyle name="Normal 2 3 2 13" xfId="9932"/>
    <cellStyle name="Normal 2 3 2 14" xfId="9933"/>
    <cellStyle name="Normal 2 3 2 15" xfId="1074"/>
    <cellStyle name="Normal 2 3 2 2" xfId="1075"/>
    <cellStyle name="Normal 2 3 2 2 10" xfId="9934"/>
    <cellStyle name="Normal 2 3 2 2 11" xfId="9935"/>
    <cellStyle name="Normal 2 3 2 2 12" xfId="9936"/>
    <cellStyle name="Normal 2 3 2 2 13" xfId="9937"/>
    <cellStyle name="Normal 2 3 2 2 2" xfId="1076"/>
    <cellStyle name="Normal 2 3 2 2 2 10" xfId="9938"/>
    <cellStyle name="Normal 2 3 2 2 2 11" xfId="9939"/>
    <cellStyle name="Normal 2 3 2 2 2 12" xfId="9940"/>
    <cellStyle name="Normal 2 3 2 2 2 2" xfId="1077"/>
    <cellStyle name="Normal 2 3 2 2 2 2 2" xfId="1078"/>
    <cellStyle name="Normal 2 3 2 2 2 2 2 2" xfId="1079"/>
    <cellStyle name="Normal 2 3 2 2 2 2 2 3" xfId="9941"/>
    <cellStyle name="Normal 2 3 2 2 2 2 3" xfId="1080"/>
    <cellStyle name="Normal 2 3 2 2 2 2 3 2" xfId="9942"/>
    <cellStyle name="Normal 2 3 2 2 2 2 4" xfId="9943"/>
    <cellStyle name="Normal 2 3 2 2 2 2 5" xfId="9944"/>
    <cellStyle name="Normal 2 3 2 2 2 2 6" xfId="9945"/>
    <cellStyle name="Normal 2 3 2 2 2 2 7" xfId="9946"/>
    <cellStyle name="Normal 2 3 2 2 2 2 8" xfId="9947"/>
    <cellStyle name="Normal 2 3 2 2 2 2 9" xfId="9948"/>
    <cellStyle name="Normal 2 3 2 2 2 3" xfId="1081"/>
    <cellStyle name="Normal 2 3 2 2 2 3 2" xfId="1082"/>
    <cellStyle name="Normal 2 3 2 2 2 3 2 2" xfId="9949"/>
    <cellStyle name="Normal 2 3 2 2 2 3 3" xfId="9950"/>
    <cellStyle name="Normal 2 3 2 2 2 3 4" xfId="9951"/>
    <cellStyle name="Normal 2 3 2 2 2 4" xfId="1083"/>
    <cellStyle name="Normal 2 3 2 2 2 4 2" xfId="9952"/>
    <cellStyle name="Normal 2 3 2 2 2 5" xfId="9953"/>
    <cellStyle name="Normal 2 3 2 2 2 5 2" xfId="9954"/>
    <cellStyle name="Normal 2 3 2 2 2 6" xfId="9955"/>
    <cellStyle name="Normal 2 3 2 2 2 6 2" xfId="9956"/>
    <cellStyle name="Normal 2 3 2 2 2 7" xfId="9957"/>
    <cellStyle name="Normal 2 3 2 2 2 8" xfId="9958"/>
    <cellStyle name="Normal 2 3 2 2 2 9" xfId="9959"/>
    <cellStyle name="Normal 2 3 2 2 3" xfId="1084"/>
    <cellStyle name="Normal 2 3 2 2 3 2" xfId="1085"/>
    <cellStyle name="Normal 2 3 2 2 3 2 2" xfId="1086"/>
    <cellStyle name="Normal 2 3 2 2 3 2 3" xfId="9960"/>
    <cellStyle name="Normal 2 3 2 2 3 3" xfId="1087"/>
    <cellStyle name="Normal 2 3 2 2 3 3 2" xfId="9961"/>
    <cellStyle name="Normal 2 3 2 2 3 4" xfId="9962"/>
    <cellStyle name="Normal 2 3 2 2 3 5" xfId="9963"/>
    <cellStyle name="Normal 2 3 2 2 3 6" xfId="9964"/>
    <cellStyle name="Normal 2 3 2 2 3 7" xfId="9965"/>
    <cellStyle name="Normal 2 3 2 2 3 8" xfId="9966"/>
    <cellStyle name="Normal 2 3 2 2 3 9" xfId="9967"/>
    <cellStyle name="Normal 2 3 2 2 4" xfId="1088"/>
    <cellStyle name="Normal 2 3 2 2 4 2" xfId="1089"/>
    <cellStyle name="Normal 2 3 2 2 4 2 2" xfId="9968"/>
    <cellStyle name="Normal 2 3 2 2 4 3" xfId="9969"/>
    <cellStyle name="Normal 2 3 2 2 4 4" xfId="9970"/>
    <cellStyle name="Normal 2 3 2 2 5" xfId="1090"/>
    <cellStyle name="Normal 2 3 2 2 5 2" xfId="9971"/>
    <cellStyle name="Normal 2 3 2 2 6" xfId="9972"/>
    <cellStyle name="Normal 2 3 2 2 6 2" xfId="9973"/>
    <cellStyle name="Normal 2 3 2 2 7" xfId="9974"/>
    <cellStyle name="Normal 2 3 2 2 7 2" xfId="9975"/>
    <cellStyle name="Normal 2 3 2 2 8" xfId="9976"/>
    <cellStyle name="Normal 2 3 2 2 9" xfId="9977"/>
    <cellStyle name="Normal 2 3 2 3" xfId="1091"/>
    <cellStyle name="Normal 2 3 2 3 10" xfId="9978"/>
    <cellStyle name="Normal 2 3 2 3 11" xfId="9979"/>
    <cellStyle name="Normal 2 3 2 3 12" xfId="9980"/>
    <cellStyle name="Normal 2 3 2 3 2" xfId="1092"/>
    <cellStyle name="Normal 2 3 2 3 2 2" xfId="1093"/>
    <cellStyle name="Normal 2 3 2 3 2 2 2" xfId="1094"/>
    <cellStyle name="Normal 2 3 2 3 2 2 3" xfId="9981"/>
    <cellStyle name="Normal 2 3 2 3 2 3" xfId="1095"/>
    <cellStyle name="Normal 2 3 2 3 2 3 2" xfId="9982"/>
    <cellStyle name="Normal 2 3 2 3 2 4" xfId="9983"/>
    <cellStyle name="Normal 2 3 2 3 2 5" xfId="9984"/>
    <cellStyle name="Normal 2 3 2 3 2 6" xfId="9985"/>
    <cellStyle name="Normal 2 3 2 3 2 7" xfId="9986"/>
    <cellStyle name="Normal 2 3 2 3 2 8" xfId="9987"/>
    <cellStyle name="Normal 2 3 2 3 2 9" xfId="9988"/>
    <cellStyle name="Normal 2 3 2 3 3" xfId="1096"/>
    <cellStyle name="Normal 2 3 2 3 3 2" xfId="1097"/>
    <cellStyle name="Normal 2 3 2 3 3 2 2" xfId="9989"/>
    <cellStyle name="Normal 2 3 2 3 3 3" xfId="9990"/>
    <cellStyle name="Normal 2 3 2 3 3 4" xfId="9991"/>
    <cellStyle name="Normal 2 3 2 3 4" xfId="1098"/>
    <cellStyle name="Normal 2 3 2 3 4 2" xfId="9992"/>
    <cellStyle name="Normal 2 3 2 3 5" xfId="9993"/>
    <cellStyle name="Normal 2 3 2 3 5 2" xfId="9994"/>
    <cellStyle name="Normal 2 3 2 3 6" xfId="9995"/>
    <cellStyle name="Normal 2 3 2 3 6 2" xfId="9996"/>
    <cellStyle name="Normal 2 3 2 3 7" xfId="9997"/>
    <cellStyle name="Normal 2 3 2 3 8" xfId="9998"/>
    <cellStyle name="Normal 2 3 2 3 9" xfId="9999"/>
    <cellStyle name="Normal 2 3 2 4" xfId="1099"/>
    <cellStyle name="Normal 2 3 2 4 2" xfId="1100"/>
    <cellStyle name="Normal 2 3 2 4 2 2" xfId="1101"/>
    <cellStyle name="Normal 2 3 2 4 2 3" xfId="10000"/>
    <cellStyle name="Normal 2 3 2 4 3" xfId="1102"/>
    <cellStyle name="Normal 2 3 2 4 3 2" xfId="10001"/>
    <cellStyle name="Normal 2 3 2 4 4" xfId="10002"/>
    <cellStyle name="Normal 2 3 2 4 5" xfId="10003"/>
    <cellStyle name="Normal 2 3 2 4 6" xfId="10004"/>
    <cellStyle name="Normal 2 3 2 4 7" xfId="10005"/>
    <cellStyle name="Normal 2 3 2 4 8" xfId="10006"/>
    <cellStyle name="Normal 2 3 2 4 9" xfId="10007"/>
    <cellStyle name="Normal 2 3 2 5" xfId="1103"/>
    <cellStyle name="Normal 2 3 2 5 2" xfId="1104"/>
    <cellStyle name="Normal 2 3 2 5 2 2" xfId="10008"/>
    <cellStyle name="Normal 2 3 2 5 3" xfId="10009"/>
    <cellStyle name="Normal 2 3 2 5 4" xfId="10010"/>
    <cellStyle name="Normal 2 3 2 5 5" xfId="10011"/>
    <cellStyle name="Normal 2 3 2 6" xfId="1105"/>
    <cellStyle name="Normal 2 3 2 6 2" xfId="10012"/>
    <cellStyle name="Normal 2 3 2 7" xfId="10013"/>
    <cellStyle name="Normal 2 3 2 7 2" xfId="10014"/>
    <cellStyle name="Normal 2 3 2 8" xfId="10015"/>
    <cellStyle name="Normal 2 3 2 8 2" xfId="10016"/>
    <cellStyle name="Normal 2 3 2 9" xfId="10017"/>
    <cellStyle name="Normal 2 3 3" xfId="1106"/>
    <cellStyle name="Normal 2 3 3 2" xfId="1107"/>
    <cellStyle name="Normal 2 3 3 2 2" xfId="1108"/>
    <cellStyle name="Normal 2 3 3 2 2 2" xfId="1109"/>
    <cellStyle name="Normal 2 3 3 2 2 2 2" xfId="1110"/>
    <cellStyle name="Normal 2 3 3 2 2 3" xfId="1111"/>
    <cellStyle name="Normal 2 3 3 2 3" xfId="1112"/>
    <cellStyle name="Normal 2 3 3 2 3 2" xfId="1113"/>
    <cellStyle name="Normal 2 3 3 2 4" xfId="1114"/>
    <cellStyle name="Normal 2 3 3 3" xfId="1115"/>
    <cellStyle name="Normal 2 3 3 3 2" xfId="1116"/>
    <cellStyle name="Normal 2 3 3 3 2 2" xfId="1117"/>
    <cellStyle name="Normal 2 3 3 3 3" xfId="1118"/>
    <cellStyle name="Normal 2 3 3 4" xfId="1119"/>
    <cellStyle name="Normal 2 3 3 4 2" xfId="1120"/>
    <cellStyle name="Normal 2 3 3 5" xfId="1121"/>
    <cellStyle name="Normal 2 3 4" xfId="1122"/>
    <cellStyle name="Normal 2 3 4 2" xfId="1123"/>
    <cellStyle name="Normal 2 3 4 2 2" xfId="1124"/>
    <cellStyle name="Normal 2 3 4 2 2 2" xfId="1125"/>
    <cellStyle name="Normal 2 3 4 2 3" xfId="1126"/>
    <cellStyle name="Normal 2 3 4 3" xfId="1127"/>
    <cellStyle name="Normal 2 3 4 3 2" xfId="1128"/>
    <cellStyle name="Normal 2 3 4 4" xfId="1129"/>
    <cellStyle name="Normal 2 3 5" xfId="1130"/>
    <cellStyle name="Normal 2 3 5 2" xfId="1131"/>
    <cellStyle name="Normal 2 3 5 2 2" xfId="1132"/>
    <cellStyle name="Normal 2 3 5 3" xfId="1133"/>
    <cellStyle name="Normal 2 3 6" xfId="1134"/>
    <cellStyle name="Normal 2 3 6 2" xfId="1135"/>
    <cellStyle name="Normal 2 3 7" xfId="1136"/>
    <cellStyle name="Normal 2 3 8" xfId="10018"/>
    <cellStyle name="Normal 2 3 9" xfId="1073"/>
    <cellStyle name="Normal 2 4" xfId="1137"/>
    <cellStyle name="Normal 2 4 2" xfId="1138"/>
    <cellStyle name="Normal 2 4 2 2" xfId="1139"/>
    <cellStyle name="Normal 2 4 2 2 2" xfId="1140"/>
    <cellStyle name="Normal 2 4 2 2 2 2" xfId="1141"/>
    <cellStyle name="Normal 2 4 2 2 2 2 2" xfId="1142"/>
    <cellStyle name="Normal 2 4 2 2 2 3" xfId="1143"/>
    <cellStyle name="Normal 2 4 2 2 3" xfId="1144"/>
    <cellStyle name="Normal 2 4 2 2 3 2" xfId="1145"/>
    <cellStyle name="Normal 2 4 2 2 4" xfId="1146"/>
    <cellStyle name="Normal 2 4 2 3" xfId="1147"/>
    <cellStyle name="Normal 2 4 2 3 2" xfId="1148"/>
    <cellStyle name="Normal 2 4 2 3 2 2" xfId="1149"/>
    <cellStyle name="Normal 2 4 2 3 3" xfId="1150"/>
    <cellStyle name="Normal 2 4 2 4" xfId="1151"/>
    <cellStyle name="Normal 2 4 2 4 2" xfId="1152"/>
    <cellStyle name="Normal 2 4 2 5" xfId="1153"/>
    <cellStyle name="Normal 2 4 3" xfId="1154"/>
    <cellStyle name="Normal 2 4 3 2" xfId="1155"/>
    <cellStyle name="Normal 2 4 3 2 2" xfId="1156"/>
    <cellStyle name="Normal 2 4 3 2 2 2" xfId="1157"/>
    <cellStyle name="Normal 2 4 3 2 3" xfId="1158"/>
    <cellStyle name="Normal 2 4 3 3" xfId="1159"/>
    <cellStyle name="Normal 2 4 3 3 2" xfId="1160"/>
    <cellStyle name="Normal 2 4 3 4" xfId="1161"/>
    <cellStyle name="Normal 2 4 4" xfId="1162"/>
    <cellStyle name="Normal 2 4 4 2" xfId="1163"/>
    <cellStyle name="Normal 2 4 4 2 2" xfId="1164"/>
    <cellStyle name="Normal 2 4 4 3" xfId="1165"/>
    <cellStyle name="Normal 2 4 5" xfId="1166"/>
    <cellStyle name="Normal 2 4 5 2" xfId="1167"/>
    <cellStyle name="Normal 2 4 6" xfId="1168"/>
    <cellStyle name="Normal 2 5" xfId="1169"/>
    <cellStyle name="Normal 2 5 2" xfId="1170"/>
    <cellStyle name="Normal 2 5 2 2" xfId="1171"/>
    <cellStyle name="Normal 2 5 2 2 2" xfId="1172"/>
    <cellStyle name="Normal 2 5 2 2 2 2" xfId="1173"/>
    <cellStyle name="Normal 2 5 2 2 3" xfId="1174"/>
    <cellStyle name="Normal 2 5 2 3" xfId="1175"/>
    <cellStyle name="Normal 2 5 2 3 2" xfId="1176"/>
    <cellStyle name="Normal 2 5 2 4" xfId="1177"/>
    <cellStyle name="Normal 2 5 3" xfId="1178"/>
    <cellStyle name="Normal 2 5 3 2" xfId="1179"/>
    <cellStyle name="Normal 2 5 3 2 2" xfId="1180"/>
    <cellStyle name="Normal 2 5 3 3" xfId="1181"/>
    <cellStyle name="Normal 2 5 4" xfId="1182"/>
    <cellStyle name="Normal 2 5 4 2" xfId="1183"/>
    <cellStyle name="Normal 2 5 5" xfId="1184"/>
    <cellStyle name="Normal 2 6" xfId="1185"/>
    <cellStyle name="Normal 2 6 2" xfId="1186"/>
    <cellStyle name="Normal 2 6 2 2" xfId="1187"/>
    <cellStyle name="Normal 2 6 2 2 2" xfId="1188"/>
    <cellStyle name="Normal 2 6 2 3" xfId="1189"/>
    <cellStyle name="Normal 2 6 3" xfId="1190"/>
    <cellStyle name="Normal 2 6 3 2" xfId="1191"/>
    <cellStyle name="Normal 2 6 4" xfId="1192"/>
    <cellStyle name="Normal 2 7" xfId="1193"/>
    <cellStyle name="Normal 2 7 2" xfId="1194"/>
    <cellStyle name="Normal 2 7 2 2" xfId="1195"/>
    <cellStyle name="Normal 2 7 3" xfId="1196"/>
    <cellStyle name="Normal 2 8" xfId="1197"/>
    <cellStyle name="Normal 2 8 2" xfId="1198"/>
    <cellStyle name="Normal 2 8 3" xfId="10019"/>
    <cellStyle name="Normal 2 9" xfId="1199"/>
    <cellStyle name="Normal 2 9 2" xfId="10020"/>
    <cellStyle name="Normal 2 9 3" xfId="10021"/>
    <cellStyle name="Normal 2_12-10 Form 1 Filing and supporting papers-Nivision Revised" xfId="10022"/>
    <cellStyle name="Normal 20" xfId="10023"/>
    <cellStyle name="Normal 20 2" xfId="10024"/>
    <cellStyle name="Normal 20 2 2" xfId="10025"/>
    <cellStyle name="Normal 20 2 2 2" xfId="10026"/>
    <cellStyle name="Normal 20 2 2 2 2" xfId="10027"/>
    <cellStyle name="Normal 20 2 2 3" xfId="10028"/>
    <cellStyle name="Normal 20 2 3" xfId="10029"/>
    <cellStyle name="Normal 20 2 3 2" xfId="10030"/>
    <cellStyle name="Normal 20 2 4" xfId="10031"/>
    <cellStyle name="Normal 20 3" xfId="10032"/>
    <cellStyle name="Normal 20 3 2" xfId="10033"/>
    <cellStyle name="Normal 20 3 2 2" xfId="10034"/>
    <cellStyle name="Normal 20 3 3" xfId="10035"/>
    <cellStyle name="Normal 20 4" xfId="10036"/>
    <cellStyle name="Normal 20 4 2" xfId="10037"/>
    <cellStyle name="Normal 20 5" xfId="10038"/>
    <cellStyle name="Normal 20 6" xfId="10039"/>
    <cellStyle name="Normal 200" xfId="10040"/>
    <cellStyle name="Normal 201" xfId="10041"/>
    <cellStyle name="Normal 202" xfId="10042"/>
    <cellStyle name="Normal 203" xfId="10043"/>
    <cellStyle name="Normal 204" xfId="10044"/>
    <cellStyle name="Normal 205" xfId="10045"/>
    <cellStyle name="Normal 206" xfId="10046"/>
    <cellStyle name="Normal 207" xfId="10047"/>
    <cellStyle name="Normal 208" xfId="10048"/>
    <cellStyle name="Normal 209" xfId="10049"/>
    <cellStyle name="Normal 21" xfId="10050"/>
    <cellStyle name="Normal 21 2" xfId="10051"/>
    <cellStyle name="Normal 21 2 2" xfId="10052"/>
    <cellStyle name="Normal 21 2 2 2" xfId="10053"/>
    <cellStyle name="Normal 21 2 2 2 2" xfId="10054"/>
    <cellStyle name="Normal 21 2 2 3" xfId="10055"/>
    <cellStyle name="Normal 21 2 3" xfId="10056"/>
    <cellStyle name="Normal 21 2 3 2" xfId="10057"/>
    <cellStyle name="Normal 21 2 4" xfId="10058"/>
    <cellStyle name="Normal 21 3" xfId="10059"/>
    <cellStyle name="Normal 21 3 2" xfId="10060"/>
    <cellStyle name="Normal 21 3 2 2" xfId="10061"/>
    <cellStyle name="Normal 21 3 3" xfId="10062"/>
    <cellStyle name="Normal 21 4" xfId="10063"/>
    <cellStyle name="Normal 21 4 2" xfId="10064"/>
    <cellStyle name="Normal 21 5" xfId="10065"/>
    <cellStyle name="Normal 21 6" xfId="10066"/>
    <cellStyle name="Normal 21 7" xfId="10067"/>
    <cellStyle name="Normal 210" xfId="10068"/>
    <cellStyle name="Normal 211" xfId="10069"/>
    <cellStyle name="Normal 212" xfId="10070"/>
    <cellStyle name="Normal 213" xfId="10071"/>
    <cellStyle name="Normal 214" xfId="10072"/>
    <cellStyle name="Normal 215" xfId="10073"/>
    <cellStyle name="Normal 216" xfId="10074"/>
    <cellStyle name="Normal 217" xfId="10075"/>
    <cellStyle name="Normal 218" xfId="10076"/>
    <cellStyle name="Normal 219" xfId="10077"/>
    <cellStyle name="Normal 22" xfId="10078"/>
    <cellStyle name="Normal 22 2" xfId="10079"/>
    <cellStyle name="Normal 22 2 2" xfId="10080"/>
    <cellStyle name="Normal 22 2 2 2" xfId="10081"/>
    <cellStyle name="Normal 22 2 2 2 2" xfId="10082"/>
    <cellStyle name="Normal 22 2 2 3" xfId="10083"/>
    <cellStyle name="Normal 22 2 3" xfId="10084"/>
    <cellStyle name="Normal 22 2 3 2" xfId="10085"/>
    <cellStyle name="Normal 22 2 4" xfId="10086"/>
    <cellStyle name="Normal 22 3" xfId="10087"/>
    <cellStyle name="Normal 22 3 2" xfId="10088"/>
    <cellStyle name="Normal 22 3 2 2" xfId="10089"/>
    <cellStyle name="Normal 22 3 3" xfId="10090"/>
    <cellStyle name="Normal 22 4" xfId="10091"/>
    <cellStyle name="Normal 22 4 2" xfId="10092"/>
    <cellStyle name="Normal 22 5" xfId="10093"/>
    <cellStyle name="Normal 22 6" xfId="10094"/>
    <cellStyle name="Normal 22 7" xfId="10095"/>
    <cellStyle name="Normal 220" xfId="10096"/>
    <cellStyle name="Normal 221" xfId="10097"/>
    <cellStyle name="Normal 222" xfId="10098"/>
    <cellStyle name="Normal 223" xfId="10099"/>
    <cellStyle name="Normal 224" xfId="10100"/>
    <cellStyle name="Normal 225" xfId="10101"/>
    <cellStyle name="Normal 226" xfId="10102"/>
    <cellStyle name="Normal 227" xfId="10103"/>
    <cellStyle name="Normal 228" xfId="10104"/>
    <cellStyle name="Normal 229" xfId="3229"/>
    <cellStyle name="Normal 23" xfId="10105"/>
    <cellStyle name="Normal 23 2" xfId="10106"/>
    <cellStyle name="Normal 23 2 2" xfId="10107"/>
    <cellStyle name="Normal 23 2 2 2" xfId="10108"/>
    <cellStyle name="Normal 23 2 2 2 2" xfId="10109"/>
    <cellStyle name="Normal 23 2 2 3" xfId="10110"/>
    <cellStyle name="Normal 23 2 3" xfId="10111"/>
    <cellStyle name="Normal 23 2 3 2" xfId="10112"/>
    <cellStyle name="Normal 23 2 4" xfId="10113"/>
    <cellStyle name="Normal 23 3" xfId="10114"/>
    <cellStyle name="Normal 23 3 2" xfId="10115"/>
    <cellStyle name="Normal 23 3 2 2" xfId="10116"/>
    <cellStyle name="Normal 23 3 3" xfId="10117"/>
    <cellStyle name="Normal 23 4" xfId="10118"/>
    <cellStyle name="Normal 23 4 2" xfId="10119"/>
    <cellStyle name="Normal 23 5" xfId="10120"/>
    <cellStyle name="Normal 23 6" xfId="10121"/>
    <cellStyle name="Normal 23 7" xfId="10122"/>
    <cellStyle name="Normal 230" xfId="16888"/>
    <cellStyle name="Normal 231" xfId="4"/>
    <cellStyle name="Normal 24" xfId="10123"/>
    <cellStyle name="Normal 24 2" xfId="10124"/>
    <cellStyle name="Normal 24 3" xfId="10125"/>
    <cellStyle name="Normal 25" xfId="10126"/>
    <cellStyle name="Normal 25 2" xfId="10127"/>
    <cellStyle name="Normal 25 2 2" xfId="10128"/>
    <cellStyle name="Normal 25 2 3" xfId="10129"/>
    <cellStyle name="Normal 25 3" xfId="10130"/>
    <cellStyle name="Normal 25 4" xfId="10131"/>
    <cellStyle name="Normal 26" xfId="10132"/>
    <cellStyle name="Normal 26 2" xfId="10133"/>
    <cellStyle name="Normal 26 2 2" xfId="10134"/>
    <cellStyle name="Normal 26 3" xfId="10135"/>
    <cellStyle name="Normal 26 3 2" xfId="10136"/>
    <cellStyle name="Normal 26 4" xfId="10137"/>
    <cellStyle name="Normal 27" xfId="10138"/>
    <cellStyle name="Normal 27 2" xfId="10139"/>
    <cellStyle name="Normal 27 2 10" xfId="10140"/>
    <cellStyle name="Normal 27 2 11" xfId="10141"/>
    <cellStyle name="Normal 27 2 2" xfId="10142"/>
    <cellStyle name="Normal 27 2 2 2" xfId="10143"/>
    <cellStyle name="Normal 27 2 2 2 2" xfId="10144"/>
    <cellStyle name="Normal 27 2 2 3" xfId="10145"/>
    <cellStyle name="Normal 27 2 2 4" xfId="10146"/>
    <cellStyle name="Normal 27 2 3" xfId="10147"/>
    <cellStyle name="Normal 27 2 3 2" xfId="10148"/>
    <cellStyle name="Normal 27 2 4" xfId="10149"/>
    <cellStyle name="Normal 27 2 4 2" xfId="10150"/>
    <cellStyle name="Normal 27 2 5" xfId="10151"/>
    <cellStyle name="Normal 27 2 5 2" xfId="10152"/>
    <cellStyle name="Normal 27 2 6" xfId="10153"/>
    <cellStyle name="Normal 27 2 7" xfId="10154"/>
    <cellStyle name="Normal 27 2 8" xfId="10155"/>
    <cellStyle name="Normal 27 2 9" xfId="10156"/>
    <cellStyle name="Normal 27 3" xfId="10157"/>
    <cellStyle name="Normal 27 3 2" xfId="10158"/>
    <cellStyle name="Normal 27 3 3" xfId="10159"/>
    <cellStyle name="Normal 27 3 4" xfId="10160"/>
    <cellStyle name="Normal 27 3 5" xfId="10161"/>
    <cellStyle name="Normal 27 4" xfId="10162"/>
    <cellStyle name="Normal 27 4 2" xfId="10163"/>
    <cellStyle name="Normal 27 5" xfId="10164"/>
    <cellStyle name="Normal 27 6" xfId="10165"/>
    <cellStyle name="Normal 28" xfId="10166"/>
    <cellStyle name="Normal 28 2" xfId="10167"/>
    <cellStyle name="Normal 28 2 10" xfId="10168"/>
    <cellStyle name="Normal 28 2 11" xfId="10169"/>
    <cellStyle name="Normal 28 2 2" xfId="10170"/>
    <cellStyle name="Normal 28 2 2 2" xfId="10171"/>
    <cellStyle name="Normal 28 2 2 2 2" xfId="10172"/>
    <cellStyle name="Normal 28 2 2 3" xfId="10173"/>
    <cellStyle name="Normal 28 2 2 4" xfId="10174"/>
    <cellStyle name="Normal 28 2 3" xfId="10175"/>
    <cellStyle name="Normal 28 2 3 2" xfId="10176"/>
    <cellStyle name="Normal 28 2 4" xfId="10177"/>
    <cellStyle name="Normal 28 2 4 2" xfId="10178"/>
    <cellStyle name="Normal 28 2 5" xfId="10179"/>
    <cellStyle name="Normal 28 2 5 2" xfId="10180"/>
    <cellStyle name="Normal 28 2 6" xfId="10181"/>
    <cellStyle name="Normal 28 2 7" xfId="10182"/>
    <cellStyle name="Normal 28 2 8" xfId="10183"/>
    <cellStyle name="Normal 28 2 9" xfId="10184"/>
    <cellStyle name="Normal 28 3" xfId="10185"/>
    <cellStyle name="Normal 28 3 2" xfId="10186"/>
    <cellStyle name="Normal 28 3 3" xfId="10187"/>
    <cellStyle name="Normal 28 3 4" xfId="10188"/>
    <cellStyle name="Normal 28 3 5" xfId="10189"/>
    <cellStyle name="Normal 28 4" xfId="10190"/>
    <cellStyle name="Normal 28 5" xfId="10191"/>
    <cellStyle name="Normal 28 6" xfId="10192"/>
    <cellStyle name="Normal 29" xfId="10193"/>
    <cellStyle name="Normal 29 2" xfId="10194"/>
    <cellStyle name="Normal 29 2 10" xfId="10195"/>
    <cellStyle name="Normal 29 2 11" xfId="10196"/>
    <cellStyle name="Normal 29 2 2" xfId="10197"/>
    <cellStyle name="Normal 29 2 2 2" xfId="10198"/>
    <cellStyle name="Normal 29 2 2 2 2" xfId="10199"/>
    <cellStyle name="Normal 29 2 2 3" xfId="10200"/>
    <cellStyle name="Normal 29 2 2 4" xfId="10201"/>
    <cellStyle name="Normal 29 2 3" xfId="10202"/>
    <cellStyle name="Normal 29 2 3 2" xfId="10203"/>
    <cellStyle name="Normal 29 2 4" xfId="10204"/>
    <cellStyle name="Normal 29 2 4 2" xfId="10205"/>
    <cellStyle name="Normal 29 2 5" xfId="10206"/>
    <cellStyle name="Normal 29 2 5 2" xfId="10207"/>
    <cellStyle name="Normal 29 2 6" xfId="10208"/>
    <cellStyle name="Normal 29 2 7" xfId="10209"/>
    <cellStyle name="Normal 29 2 8" xfId="10210"/>
    <cellStyle name="Normal 29 2 9" xfId="10211"/>
    <cellStyle name="Normal 29 3" xfId="10212"/>
    <cellStyle name="Normal 29 3 2" xfId="10213"/>
    <cellStyle name="Normal 29 3 3" xfId="10214"/>
    <cellStyle name="Normal 29 3 4" xfId="10215"/>
    <cellStyle name="Normal 29 3 5" xfId="10216"/>
    <cellStyle name="Normal 29 4" xfId="10217"/>
    <cellStyle name="Normal 29 5" xfId="10218"/>
    <cellStyle name="Normal 29 6" xfId="10219"/>
    <cellStyle name="Normal 3" xfId="12"/>
    <cellStyle name="Normal 3 10" xfId="1200"/>
    <cellStyle name="Normal 3 10 2" xfId="10220"/>
    <cellStyle name="Normal 3 10 3" xfId="10221"/>
    <cellStyle name="Normal 3 11" xfId="10222"/>
    <cellStyle name="Normal 3 11 2" xfId="10223"/>
    <cellStyle name="Normal 3 12" xfId="10224"/>
    <cellStyle name="Normal 3 12 2" xfId="10225"/>
    <cellStyle name="Normal 3 13" xfId="10226"/>
    <cellStyle name="Normal 3 13 2" xfId="10227"/>
    <cellStyle name="Normal 3 14" xfId="10228"/>
    <cellStyle name="Normal 3 15" xfId="10229"/>
    <cellStyle name="Normal 3 16" xfId="10230"/>
    <cellStyle name="Normal 3 2" xfId="19"/>
    <cellStyle name="Normal 3 2 10" xfId="10231"/>
    <cellStyle name="Normal 3 2 11" xfId="10232"/>
    <cellStyle name="Normal 3 2 12" xfId="10233"/>
    <cellStyle name="Normal 3 2 13" xfId="10234"/>
    <cellStyle name="Normal 3 2 14" xfId="10235"/>
    <cellStyle name="Normal 3 2 15" xfId="10236"/>
    <cellStyle name="Normal 3 2 16" xfId="47"/>
    <cellStyle name="Normal 3 2 2" xfId="1201"/>
    <cellStyle name="Normal 3 2 2 10" xfId="10237"/>
    <cellStyle name="Normal 3 2 2 11" xfId="10238"/>
    <cellStyle name="Normal 3 2 2 12" xfId="10239"/>
    <cellStyle name="Normal 3 2 2 13" xfId="10240"/>
    <cellStyle name="Normal 3 2 2 14" xfId="10241"/>
    <cellStyle name="Normal 3 2 2 2" xfId="1202"/>
    <cellStyle name="Normal 3 2 2 2 10" xfId="10242"/>
    <cellStyle name="Normal 3 2 2 2 11" xfId="10243"/>
    <cellStyle name="Normal 3 2 2 2 12" xfId="10244"/>
    <cellStyle name="Normal 3 2 2 2 13" xfId="10245"/>
    <cellStyle name="Normal 3 2 2 2 2" xfId="1203"/>
    <cellStyle name="Normal 3 2 2 2 2 10" xfId="10246"/>
    <cellStyle name="Normal 3 2 2 2 2 11" xfId="10247"/>
    <cellStyle name="Normal 3 2 2 2 2 2" xfId="1204"/>
    <cellStyle name="Normal 3 2 2 2 2 2 2" xfId="1205"/>
    <cellStyle name="Normal 3 2 2 2 2 2 2 2" xfId="1206"/>
    <cellStyle name="Normal 3 2 2 2 2 2 2 2 2" xfId="1207"/>
    <cellStyle name="Normal 3 2 2 2 2 2 2 3" xfId="1208"/>
    <cellStyle name="Normal 3 2 2 2 2 2 3" xfId="1209"/>
    <cellStyle name="Normal 3 2 2 2 2 2 3 2" xfId="1210"/>
    <cellStyle name="Normal 3 2 2 2 2 2 4" xfId="1211"/>
    <cellStyle name="Normal 3 2 2 2 2 2 5" xfId="10248"/>
    <cellStyle name="Normal 3 2 2 2 2 2 6" xfId="10249"/>
    <cellStyle name="Normal 3 2 2 2 2 2 7" xfId="10250"/>
    <cellStyle name="Normal 3 2 2 2 2 2 8" xfId="10251"/>
    <cellStyle name="Normal 3 2 2 2 2 3" xfId="1212"/>
    <cellStyle name="Normal 3 2 2 2 2 3 2" xfId="1213"/>
    <cellStyle name="Normal 3 2 2 2 2 3 2 2" xfId="1214"/>
    <cellStyle name="Normal 3 2 2 2 2 3 3" xfId="1215"/>
    <cellStyle name="Normal 3 2 2 2 2 3 4" xfId="10252"/>
    <cellStyle name="Normal 3 2 2 2 2 4" xfId="1216"/>
    <cellStyle name="Normal 3 2 2 2 2 4 2" xfId="1217"/>
    <cellStyle name="Normal 3 2 2 2 2 5" xfId="1218"/>
    <cellStyle name="Normal 3 2 2 2 2 5 2" xfId="10253"/>
    <cellStyle name="Normal 3 2 2 2 2 6" xfId="10254"/>
    <cellStyle name="Normal 3 2 2 2 2 6 2" xfId="10255"/>
    <cellStyle name="Normal 3 2 2 2 2 7" xfId="10256"/>
    <cellStyle name="Normal 3 2 2 2 2 8" xfId="10257"/>
    <cellStyle name="Normal 3 2 2 2 2 9" xfId="10258"/>
    <cellStyle name="Normal 3 2 2 2 3" xfId="1219"/>
    <cellStyle name="Normal 3 2 2 2 3 2" xfId="1220"/>
    <cellStyle name="Normal 3 2 2 2 3 2 2" xfId="1221"/>
    <cellStyle name="Normal 3 2 2 2 3 2 2 2" xfId="1222"/>
    <cellStyle name="Normal 3 2 2 2 3 2 3" xfId="1223"/>
    <cellStyle name="Normal 3 2 2 2 3 3" xfId="1224"/>
    <cellStyle name="Normal 3 2 2 2 3 3 2" xfId="1225"/>
    <cellStyle name="Normal 3 2 2 2 3 4" xfId="1226"/>
    <cellStyle name="Normal 3 2 2 2 3 5" xfId="10259"/>
    <cellStyle name="Normal 3 2 2 2 3 6" xfId="10260"/>
    <cellStyle name="Normal 3 2 2 2 3 7" xfId="10261"/>
    <cellStyle name="Normal 3 2 2 2 3 8" xfId="10262"/>
    <cellStyle name="Normal 3 2 2 2 4" xfId="1227"/>
    <cellStyle name="Normal 3 2 2 2 4 2" xfId="1228"/>
    <cellStyle name="Normal 3 2 2 2 4 2 2" xfId="1229"/>
    <cellStyle name="Normal 3 2 2 2 4 3" xfId="1230"/>
    <cellStyle name="Normal 3 2 2 2 4 4" xfId="10263"/>
    <cellStyle name="Normal 3 2 2 2 5" xfId="1231"/>
    <cellStyle name="Normal 3 2 2 2 5 2" xfId="1232"/>
    <cellStyle name="Normal 3 2 2 2 6" xfId="1233"/>
    <cellStyle name="Normal 3 2 2 2 6 2" xfId="10264"/>
    <cellStyle name="Normal 3 2 2 2 7" xfId="10265"/>
    <cellStyle name="Normal 3 2 2 2 7 2" xfId="10266"/>
    <cellStyle name="Normal 3 2 2 2 8" xfId="10267"/>
    <cellStyle name="Normal 3 2 2 2 9" xfId="10268"/>
    <cellStyle name="Normal 3 2 2 3" xfId="1234"/>
    <cellStyle name="Normal 3 2 2 3 10" xfId="10269"/>
    <cellStyle name="Normal 3 2 2 3 11" xfId="10270"/>
    <cellStyle name="Normal 3 2 2 3 12" xfId="10271"/>
    <cellStyle name="Normal 3 2 2 3 2" xfId="1235"/>
    <cellStyle name="Normal 3 2 2 3 2 2" xfId="1236"/>
    <cellStyle name="Normal 3 2 2 3 2 2 2" xfId="1237"/>
    <cellStyle name="Normal 3 2 2 3 2 2 2 2" xfId="1238"/>
    <cellStyle name="Normal 3 2 2 3 2 2 3" xfId="1239"/>
    <cellStyle name="Normal 3 2 2 3 2 3" xfId="1240"/>
    <cellStyle name="Normal 3 2 2 3 2 3 2" xfId="1241"/>
    <cellStyle name="Normal 3 2 2 3 2 4" xfId="1242"/>
    <cellStyle name="Normal 3 2 2 3 2 5" xfId="10272"/>
    <cellStyle name="Normal 3 2 2 3 2 6" xfId="10273"/>
    <cellStyle name="Normal 3 2 2 3 2 7" xfId="10274"/>
    <cellStyle name="Normal 3 2 2 3 2 8" xfId="10275"/>
    <cellStyle name="Normal 3 2 2 3 3" xfId="1243"/>
    <cellStyle name="Normal 3 2 2 3 3 2" xfId="1244"/>
    <cellStyle name="Normal 3 2 2 3 3 2 2" xfId="1245"/>
    <cellStyle name="Normal 3 2 2 3 3 3" xfId="1246"/>
    <cellStyle name="Normal 3 2 2 3 3 4" xfId="10276"/>
    <cellStyle name="Normal 3 2 2 3 4" xfId="1247"/>
    <cellStyle name="Normal 3 2 2 3 4 2" xfId="1248"/>
    <cellStyle name="Normal 3 2 2 3 5" xfId="1249"/>
    <cellStyle name="Normal 3 2 2 3 5 2" xfId="10277"/>
    <cellStyle name="Normal 3 2 2 3 6" xfId="10278"/>
    <cellStyle name="Normal 3 2 2 3 6 2" xfId="10279"/>
    <cellStyle name="Normal 3 2 2 3 7" xfId="10280"/>
    <cellStyle name="Normal 3 2 2 3 8" xfId="10281"/>
    <cellStyle name="Normal 3 2 2 3 9" xfId="10282"/>
    <cellStyle name="Normal 3 2 2 4" xfId="1250"/>
    <cellStyle name="Normal 3 2 2 4 2" xfId="1251"/>
    <cellStyle name="Normal 3 2 2 4 2 2" xfId="1252"/>
    <cellStyle name="Normal 3 2 2 4 2 2 2" xfId="1253"/>
    <cellStyle name="Normal 3 2 2 4 2 3" xfId="1254"/>
    <cellStyle name="Normal 3 2 2 4 3" xfId="1255"/>
    <cellStyle name="Normal 3 2 2 4 3 2" xfId="1256"/>
    <cellStyle name="Normal 3 2 2 4 4" xfId="1257"/>
    <cellStyle name="Normal 3 2 2 4 5" xfId="10283"/>
    <cellStyle name="Normal 3 2 2 4 6" xfId="10284"/>
    <cellStyle name="Normal 3 2 2 4 7" xfId="10285"/>
    <cellStyle name="Normal 3 2 2 4 8" xfId="10286"/>
    <cellStyle name="Normal 3 2 2 5" xfId="1258"/>
    <cellStyle name="Normal 3 2 2 5 2" xfId="1259"/>
    <cellStyle name="Normal 3 2 2 5 2 2" xfId="1260"/>
    <cellStyle name="Normal 3 2 2 5 3" xfId="1261"/>
    <cellStyle name="Normal 3 2 2 5 4" xfId="10287"/>
    <cellStyle name="Normal 3 2 2 6" xfId="1262"/>
    <cellStyle name="Normal 3 2 2 6 2" xfId="1263"/>
    <cellStyle name="Normal 3 2 2 7" xfId="1264"/>
    <cellStyle name="Normal 3 2 2 7 2" xfId="10288"/>
    <cellStyle name="Normal 3 2 2 8" xfId="10289"/>
    <cellStyle name="Normal 3 2 2 8 2" xfId="10290"/>
    <cellStyle name="Normal 3 2 2 9" xfId="10291"/>
    <cellStyle name="Normal 3 2 3" xfId="1265"/>
    <cellStyle name="Normal 3 2 3 10" xfId="10292"/>
    <cellStyle name="Normal 3 2 3 11" xfId="10293"/>
    <cellStyle name="Normal 3 2 3 12" xfId="10294"/>
    <cellStyle name="Normal 3 2 3 13" xfId="10295"/>
    <cellStyle name="Normal 3 2 3 2" xfId="1266"/>
    <cellStyle name="Normal 3 2 3 2 10" xfId="10296"/>
    <cellStyle name="Normal 3 2 3 2 11" xfId="10297"/>
    <cellStyle name="Normal 3 2 3 2 12" xfId="10298"/>
    <cellStyle name="Normal 3 2 3 2 2" xfId="1267"/>
    <cellStyle name="Normal 3 2 3 2 2 2" xfId="1268"/>
    <cellStyle name="Normal 3 2 3 2 2 2 2" xfId="1269"/>
    <cellStyle name="Normal 3 2 3 2 2 2 2 2" xfId="1270"/>
    <cellStyle name="Normal 3 2 3 2 2 2 3" xfId="1271"/>
    <cellStyle name="Normal 3 2 3 2 2 2 4" xfId="10299"/>
    <cellStyle name="Normal 3 2 3 2 2 3" xfId="1272"/>
    <cellStyle name="Normal 3 2 3 2 2 3 2" xfId="1273"/>
    <cellStyle name="Normal 3 2 3 2 2 4" xfId="1274"/>
    <cellStyle name="Normal 3 2 3 2 2 5" xfId="10300"/>
    <cellStyle name="Normal 3 2 3 2 2 6" xfId="10301"/>
    <cellStyle name="Normal 3 2 3 2 2 7" xfId="10302"/>
    <cellStyle name="Normal 3 2 3 2 2 8" xfId="10303"/>
    <cellStyle name="Normal 3 2 3 2 2 9" xfId="10304"/>
    <cellStyle name="Normal 3 2 3 2 3" xfId="1275"/>
    <cellStyle name="Normal 3 2 3 2 3 2" xfId="1276"/>
    <cellStyle name="Normal 3 2 3 2 3 2 2" xfId="1277"/>
    <cellStyle name="Normal 3 2 3 2 3 3" xfId="1278"/>
    <cellStyle name="Normal 3 2 3 2 3 4" xfId="10305"/>
    <cellStyle name="Normal 3 2 3 2 3 5" xfId="10306"/>
    <cellStyle name="Normal 3 2 3 2 4" xfId="1279"/>
    <cellStyle name="Normal 3 2 3 2 4 2" xfId="1280"/>
    <cellStyle name="Normal 3 2 3 2 5" xfId="1281"/>
    <cellStyle name="Normal 3 2 3 2 5 2" xfId="10307"/>
    <cellStyle name="Normal 3 2 3 2 6" xfId="10308"/>
    <cellStyle name="Normal 3 2 3 2 6 2" xfId="10309"/>
    <cellStyle name="Normal 3 2 3 2 7" xfId="10310"/>
    <cellStyle name="Normal 3 2 3 2 8" xfId="10311"/>
    <cellStyle name="Normal 3 2 3 2 9" xfId="10312"/>
    <cellStyle name="Normal 3 2 3 3" xfId="1282"/>
    <cellStyle name="Normal 3 2 3 3 2" xfId="1283"/>
    <cellStyle name="Normal 3 2 3 3 2 2" xfId="1284"/>
    <cellStyle name="Normal 3 2 3 3 2 2 2" xfId="1285"/>
    <cellStyle name="Normal 3 2 3 3 2 3" xfId="1286"/>
    <cellStyle name="Normal 3 2 3 3 2 4" xfId="10313"/>
    <cellStyle name="Normal 3 2 3 3 3" xfId="1287"/>
    <cellStyle name="Normal 3 2 3 3 3 2" xfId="1288"/>
    <cellStyle name="Normal 3 2 3 3 4" xfId="1289"/>
    <cellStyle name="Normal 3 2 3 3 5" xfId="10314"/>
    <cellStyle name="Normal 3 2 3 3 6" xfId="10315"/>
    <cellStyle name="Normal 3 2 3 3 7" xfId="10316"/>
    <cellStyle name="Normal 3 2 3 3 8" xfId="10317"/>
    <cellStyle name="Normal 3 2 3 3 9" xfId="10318"/>
    <cellStyle name="Normal 3 2 3 4" xfId="1290"/>
    <cellStyle name="Normal 3 2 3 4 2" xfId="1291"/>
    <cellStyle name="Normal 3 2 3 4 2 2" xfId="1292"/>
    <cellStyle name="Normal 3 2 3 4 3" xfId="1293"/>
    <cellStyle name="Normal 3 2 3 4 4" xfId="10319"/>
    <cellStyle name="Normal 3 2 3 4 5" xfId="10320"/>
    <cellStyle name="Normal 3 2 3 5" xfId="1294"/>
    <cellStyle name="Normal 3 2 3 5 2" xfId="1295"/>
    <cellStyle name="Normal 3 2 3 6" xfId="1296"/>
    <cellStyle name="Normal 3 2 3 6 2" xfId="10321"/>
    <cellStyle name="Normal 3 2 3 7" xfId="10322"/>
    <cellStyle name="Normal 3 2 3 7 2" xfId="10323"/>
    <cellStyle name="Normal 3 2 3 8" xfId="10324"/>
    <cellStyle name="Normal 3 2 3 9" xfId="10325"/>
    <cellStyle name="Normal 3 2 4" xfId="1297"/>
    <cellStyle name="Normal 3 2 4 10" xfId="10326"/>
    <cellStyle name="Normal 3 2 4 11" xfId="10327"/>
    <cellStyle name="Normal 3 2 4 12" xfId="10328"/>
    <cellStyle name="Normal 3 2 4 2" xfId="1298"/>
    <cellStyle name="Normal 3 2 4 2 2" xfId="1299"/>
    <cellStyle name="Normal 3 2 4 2 2 2" xfId="1300"/>
    <cellStyle name="Normal 3 2 4 2 2 2 2" xfId="1301"/>
    <cellStyle name="Normal 3 2 4 2 2 3" xfId="1302"/>
    <cellStyle name="Normal 3 2 4 2 2 4" xfId="10329"/>
    <cellStyle name="Normal 3 2 4 2 3" xfId="1303"/>
    <cellStyle name="Normal 3 2 4 2 3 2" xfId="1304"/>
    <cellStyle name="Normal 3 2 4 2 4" xfId="1305"/>
    <cellStyle name="Normal 3 2 4 2 5" xfId="10330"/>
    <cellStyle name="Normal 3 2 4 2 6" xfId="10331"/>
    <cellStyle name="Normal 3 2 4 2 7" xfId="10332"/>
    <cellStyle name="Normal 3 2 4 2 8" xfId="10333"/>
    <cellStyle name="Normal 3 2 4 2 9" xfId="10334"/>
    <cellStyle name="Normal 3 2 4 3" xfId="1306"/>
    <cellStyle name="Normal 3 2 4 3 2" xfId="1307"/>
    <cellStyle name="Normal 3 2 4 3 2 2" xfId="1308"/>
    <cellStyle name="Normal 3 2 4 3 3" xfId="1309"/>
    <cellStyle name="Normal 3 2 4 3 4" xfId="10335"/>
    <cellStyle name="Normal 3 2 4 3 5" xfId="10336"/>
    <cellStyle name="Normal 3 2 4 4" xfId="1310"/>
    <cellStyle name="Normal 3 2 4 4 2" xfId="1311"/>
    <cellStyle name="Normal 3 2 4 5" xfId="1312"/>
    <cellStyle name="Normal 3 2 4 5 2" xfId="10337"/>
    <cellStyle name="Normal 3 2 4 6" xfId="10338"/>
    <cellStyle name="Normal 3 2 4 6 2" xfId="10339"/>
    <cellStyle name="Normal 3 2 4 7" xfId="10340"/>
    <cellStyle name="Normal 3 2 4 8" xfId="10341"/>
    <cellStyle name="Normal 3 2 4 9" xfId="10342"/>
    <cellStyle name="Normal 3 2 5" xfId="1313"/>
    <cellStyle name="Normal 3 2 5 2" xfId="1314"/>
    <cellStyle name="Normal 3 2 5 2 2" xfId="1315"/>
    <cellStyle name="Normal 3 2 5 2 2 2" xfId="1316"/>
    <cellStyle name="Normal 3 2 5 2 3" xfId="1317"/>
    <cellStyle name="Normal 3 2 5 3" xfId="1318"/>
    <cellStyle name="Normal 3 2 5 3 2" xfId="1319"/>
    <cellStyle name="Normal 3 2 5 4" xfId="1320"/>
    <cellStyle name="Normal 3 2 5 5" xfId="10343"/>
    <cellStyle name="Normal 3 2 5 6" xfId="10344"/>
    <cellStyle name="Normal 3 2 6" xfId="1321"/>
    <cellStyle name="Normal 3 2 6 2" xfId="1322"/>
    <cellStyle name="Normal 3 2 6 2 2" xfId="1323"/>
    <cellStyle name="Normal 3 2 6 2 3" xfId="10345"/>
    <cellStyle name="Normal 3 2 6 3" xfId="1324"/>
    <cellStyle name="Normal 3 2 6 3 2" xfId="10346"/>
    <cellStyle name="Normal 3 2 6 4" xfId="10347"/>
    <cellStyle name="Normal 3 2 6 5" xfId="10348"/>
    <cellStyle name="Normal 3 2 6 6" xfId="10349"/>
    <cellStyle name="Normal 3 2 6 7" xfId="10350"/>
    <cellStyle name="Normal 3 2 6 8" xfId="10351"/>
    <cellStyle name="Normal 3 2 6 9" xfId="10352"/>
    <cellStyle name="Normal 3 2 7" xfId="1325"/>
    <cellStyle name="Normal 3 2 7 2" xfId="1326"/>
    <cellStyle name="Normal 3 2 7 3" xfId="10353"/>
    <cellStyle name="Normal 3 2 7 4" xfId="10354"/>
    <cellStyle name="Normal 3 2 8" xfId="1327"/>
    <cellStyle name="Normal 3 2 8 2" xfId="10355"/>
    <cellStyle name="Normal 3 2 8 3" xfId="10356"/>
    <cellStyle name="Normal 3 2 9" xfId="10357"/>
    <cellStyle name="Normal 3 2 9 2" xfId="10358"/>
    <cellStyle name="Normal 3 3" xfId="36"/>
    <cellStyle name="Normal 3 3 10" xfId="10359"/>
    <cellStyle name="Normal 3 3 11" xfId="10360"/>
    <cellStyle name="Normal 3 3 12" xfId="10361"/>
    <cellStyle name="Normal 3 3 13" xfId="10362"/>
    <cellStyle name="Normal 3 3 14" xfId="10363"/>
    <cellStyle name="Normal 3 3 15" xfId="10364"/>
    <cellStyle name="Normal 3 3 16" xfId="1328"/>
    <cellStyle name="Normal 3 3 2" xfId="1329"/>
    <cellStyle name="Normal 3 3 2 10" xfId="10365"/>
    <cellStyle name="Normal 3 3 2 11" xfId="10366"/>
    <cellStyle name="Normal 3 3 2 2" xfId="1330"/>
    <cellStyle name="Normal 3 3 2 2 2" xfId="1331"/>
    <cellStyle name="Normal 3 3 2 2 2 2" xfId="1332"/>
    <cellStyle name="Normal 3 3 2 2 2 2 2" xfId="1333"/>
    <cellStyle name="Normal 3 3 2 2 2 2 2 2" xfId="1334"/>
    <cellStyle name="Normal 3 3 2 2 2 2 3" xfId="1335"/>
    <cellStyle name="Normal 3 3 2 2 2 3" xfId="1336"/>
    <cellStyle name="Normal 3 3 2 2 2 3 2" xfId="1337"/>
    <cellStyle name="Normal 3 3 2 2 2 4" xfId="1338"/>
    <cellStyle name="Normal 3 3 2 2 3" xfId="1339"/>
    <cellStyle name="Normal 3 3 2 2 3 2" xfId="1340"/>
    <cellStyle name="Normal 3 3 2 2 3 2 2" xfId="1341"/>
    <cellStyle name="Normal 3 3 2 2 3 3" xfId="1342"/>
    <cellStyle name="Normal 3 3 2 2 4" xfId="1343"/>
    <cellStyle name="Normal 3 3 2 2 4 2" xfId="1344"/>
    <cellStyle name="Normal 3 3 2 2 5" xfId="1345"/>
    <cellStyle name="Normal 3 3 2 3" xfId="1346"/>
    <cellStyle name="Normal 3 3 2 3 2" xfId="1347"/>
    <cellStyle name="Normal 3 3 2 3 2 2" xfId="1348"/>
    <cellStyle name="Normal 3 3 2 3 2 2 2" xfId="1349"/>
    <cellStyle name="Normal 3 3 2 3 2 3" xfId="1350"/>
    <cellStyle name="Normal 3 3 2 3 3" xfId="1351"/>
    <cellStyle name="Normal 3 3 2 3 3 2" xfId="1352"/>
    <cellStyle name="Normal 3 3 2 3 4" xfId="1353"/>
    <cellStyle name="Normal 3 3 2 4" xfId="1354"/>
    <cellStyle name="Normal 3 3 2 4 2" xfId="1355"/>
    <cellStyle name="Normal 3 3 2 4 2 2" xfId="1356"/>
    <cellStyle name="Normal 3 3 2 4 3" xfId="1357"/>
    <cellStyle name="Normal 3 3 2 4 4" xfId="10367"/>
    <cellStyle name="Normal 3 3 2 5" xfId="1358"/>
    <cellStyle name="Normal 3 3 2 5 2" xfId="1359"/>
    <cellStyle name="Normal 3 3 2 5 3" xfId="10368"/>
    <cellStyle name="Normal 3 3 2 5 4" xfId="10369"/>
    <cellStyle name="Normal 3 3 2 6" xfId="1360"/>
    <cellStyle name="Normal 3 3 2 7" xfId="10370"/>
    <cellStyle name="Normal 3 3 2 8" xfId="10371"/>
    <cellStyle name="Normal 3 3 2 9" xfId="10372"/>
    <cellStyle name="Normal 3 3 2_Actual" xfId="10373"/>
    <cellStyle name="Normal 3 3 3" xfId="1361"/>
    <cellStyle name="Normal 3 3 3 2" xfId="1362"/>
    <cellStyle name="Normal 3 3 3 2 2" xfId="1363"/>
    <cellStyle name="Normal 3 3 3 2 2 2" xfId="1364"/>
    <cellStyle name="Normal 3 3 3 2 2 2 2" xfId="1365"/>
    <cellStyle name="Normal 3 3 3 2 2 3" xfId="1366"/>
    <cellStyle name="Normal 3 3 3 2 3" xfId="1367"/>
    <cellStyle name="Normal 3 3 3 2 3 2" xfId="1368"/>
    <cellStyle name="Normal 3 3 3 2 4" xfId="1369"/>
    <cellStyle name="Normal 3 3 3 3" xfId="1370"/>
    <cellStyle name="Normal 3 3 3 3 2" xfId="1371"/>
    <cellStyle name="Normal 3 3 3 3 2 2" xfId="1372"/>
    <cellStyle name="Normal 3 3 3 3 3" xfId="1373"/>
    <cellStyle name="Normal 3 3 3 3 3 2" xfId="10374"/>
    <cellStyle name="Normal 3 3 3 3 4" xfId="10375"/>
    <cellStyle name="Normal 3 3 3 4" xfId="1374"/>
    <cellStyle name="Normal 3 3 3 4 2" xfId="1375"/>
    <cellStyle name="Normal 3 3 3 4 3" xfId="10376"/>
    <cellStyle name="Normal 3 3 3 4 4" xfId="10377"/>
    <cellStyle name="Normal 3 3 3 5" xfId="1376"/>
    <cellStyle name="Normal 3 3 3 5 2" xfId="10378"/>
    <cellStyle name="Normal 3 3 3 5 3" xfId="10379"/>
    <cellStyle name="Normal 3 3 3 5 4" xfId="10380"/>
    <cellStyle name="Normal 3 3 3 6" xfId="10381"/>
    <cellStyle name="Normal 3 3 3 7" xfId="10382"/>
    <cellStyle name="Normal 3 3 3 8" xfId="10383"/>
    <cellStyle name="Normal 3 3 3 9" xfId="10384"/>
    <cellStyle name="Normal 3 3 3_Actual" xfId="10385"/>
    <cellStyle name="Normal 3 3 4" xfId="1377"/>
    <cellStyle name="Normal 3 3 4 2" xfId="1378"/>
    <cellStyle name="Normal 3 3 4 2 2" xfId="1379"/>
    <cellStyle name="Normal 3 3 4 2 2 2" xfId="1380"/>
    <cellStyle name="Normal 3 3 4 2 3" xfId="1381"/>
    <cellStyle name="Normal 3 3 4 2 3 2" xfId="10386"/>
    <cellStyle name="Normal 3 3 4 2 4" xfId="10387"/>
    <cellStyle name="Normal 3 3 4 3" xfId="1382"/>
    <cellStyle name="Normal 3 3 4 3 2" xfId="1383"/>
    <cellStyle name="Normal 3 3 4 3 2 2" xfId="10388"/>
    <cellStyle name="Normal 3 3 4 3 3" xfId="10389"/>
    <cellStyle name="Normal 3 3 4 3 3 2" xfId="10390"/>
    <cellStyle name="Normal 3 3 4 3 4" xfId="10391"/>
    <cellStyle name="Normal 3 3 4 4" xfId="1384"/>
    <cellStyle name="Normal 3 3 4 4 2" xfId="10392"/>
    <cellStyle name="Normal 3 3 4 4 3" xfId="10393"/>
    <cellStyle name="Normal 3 3 4 4 4" xfId="10394"/>
    <cellStyle name="Normal 3 3 4 5" xfId="10395"/>
    <cellStyle name="Normal 3 3 4 5 2" xfId="10396"/>
    <cellStyle name="Normal 3 3 4 5 3" xfId="10397"/>
    <cellStyle name="Normal 3 3 4 5 4" xfId="10398"/>
    <cellStyle name="Normal 3 3 4 6" xfId="10399"/>
    <cellStyle name="Normal 3 3 4 7" xfId="10400"/>
    <cellStyle name="Normal 3 3 4 8" xfId="10401"/>
    <cellStyle name="Normal 3 3 4 9" xfId="10402"/>
    <cellStyle name="Normal 3 3 4_Actual" xfId="10403"/>
    <cellStyle name="Normal 3 3 5" xfId="1385"/>
    <cellStyle name="Normal 3 3 5 2" xfId="1386"/>
    <cellStyle name="Normal 3 3 5 2 2" xfId="1387"/>
    <cellStyle name="Normal 3 3 5 3" xfId="1388"/>
    <cellStyle name="Normal 3 3 5 3 2" xfId="10404"/>
    <cellStyle name="Normal 3 3 5 4" xfId="10405"/>
    <cellStyle name="Normal 3 3 6" xfId="1389"/>
    <cellStyle name="Normal 3 3 6 2" xfId="1390"/>
    <cellStyle name="Normal 3 3 6 2 2" xfId="10406"/>
    <cellStyle name="Normal 3 3 6 3" xfId="10407"/>
    <cellStyle name="Normal 3 3 6 3 2" xfId="10408"/>
    <cellStyle name="Normal 3 3 6 4" xfId="10409"/>
    <cellStyle name="Normal 3 3 7" xfId="1391"/>
    <cellStyle name="Normal 3 3 7 2" xfId="10410"/>
    <cellStyle name="Normal 3 3 7 2 2" xfId="10411"/>
    <cellStyle name="Normal 3 3 7 3" xfId="10412"/>
    <cellStyle name="Normal 3 3 7 4" xfId="10413"/>
    <cellStyle name="Normal 3 3 8" xfId="10414"/>
    <cellStyle name="Normal 3 3 8 2" xfId="10415"/>
    <cellStyle name="Normal 3 3 8 3" xfId="10416"/>
    <cellStyle name="Normal 3 3 8 4" xfId="10417"/>
    <cellStyle name="Normal 3 3 9" xfId="10418"/>
    <cellStyle name="Normal 3 3_Actual" xfId="10419"/>
    <cellStyle name="Normal 3 4" xfId="1392"/>
    <cellStyle name="Normal 3 4 10" xfId="10420"/>
    <cellStyle name="Normal 3 4 11" xfId="10421"/>
    <cellStyle name="Normal 3 4 12" xfId="10422"/>
    <cellStyle name="Normal 3 4 13" xfId="10423"/>
    <cellStyle name="Normal 3 4 14" xfId="10424"/>
    <cellStyle name="Normal 3 4 2" xfId="1393"/>
    <cellStyle name="Normal 3 4 2 10" xfId="10425"/>
    <cellStyle name="Normal 3 4 2 11" xfId="10426"/>
    <cellStyle name="Normal 3 4 2 2" xfId="1394"/>
    <cellStyle name="Normal 3 4 2 2 2" xfId="1395"/>
    <cellStyle name="Normal 3 4 2 2 2 2" xfId="1396"/>
    <cellStyle name="Normal 3 4 2 2 2 2 2" xfId="1397"/>
    <cellStyle name="Normal 3 4 2 2 2 3" xfId="1398"/>
    <cellStyle name="Normal 3 4 2 2 3" xfId="1399"/>
    <cellStyle name="Normal 3 4 2 2 3 2" xfId="1400"/>
    <cellStyle name="Normal 3 4 2 2 4" xfId="1401"/>
    <cellStyle name="Normal 3 4 2 3" xfId="1402"/>
    <cellStyle name="Normal 3 4 2 3 2" xfId="1403"/>
    <cellStyle name="Normal 3 4 2 3 2 2" xfId="1404"/>
    <cellStyle name="Normal 3 4 2 3 3" xfId="1405"/>
    <cellStyle name="Normal 3 4 2 3 3 2" xfId="10427"/>
    <cellStyle name="Normal 3 4 2 3 4" xfId="10428"/>
    <cellStyle name="Normal 3 4 2 4" xfId="1406"/>
    <cellStyle name="Normal 3 4 2 4 2" xfId="1407"/>
    <cellStyle name="Normal 3 4 2 4 3" xfId="10429"/>
    <cellStyle name="Normal 3 4 2 4 4" xfId="10430"/>
    <cellStyle name="Normal 3 4 2 5" xfId="1408"/>
    <cellStyle name="Normal 3 4 2 5 2" xfId="10431"/>
    <cellStyle name="Normal 3 4 2 5 3" xfId="10432"/>
    <cellStyle name="Normal 3 4 2 5 4" xfId="10433"/>
    <cellStyle name="Normal 3 4 2 6" xfId="10434"/>
    <cellStyle name="Normal 3 4 2 7" xfId="10435"/>
    <cellStyle name="Normal 3 4 2 8" xfId="10436"/>
    <cellStyle name="Normal 3 4 2 9" xfId="10437"/>
    <cellStyle name="Normal 3 4 2_Actual" xfId="10438"/>
    <cellStyle name="Normal 3 4 3" xfId="1409"/>
    <cellStyle name="Normal 3 4 3 2" xfId="1410"/>
    <cellStyle name="Normal 3 4 3 2 2" xfId="1411"/>
    <cellStyle name="Normal 3 4 3 2 2 2" xfId="1412"/>
    <cellStyle name="Normal 3 4 3 2 3" xfId="1413"/>
    <cellStyle name="Normal 3 4 3 2 3 2" xfId="10439"/>
    <cellStyle name="Normal 3 4 3 2 4" xfId="10440"/>
    <cellStyle name="Normal 3 4 3 3" xfId="1414"/>
    <cellStyle name="Normal 3 4 3 3 2" xfId="1415"/>
    <cellStyle name="Normal 3 4 3 3 2 2" xfId="10441"/>
    <cellStyle name="Normal 3 4 3 3 3" xfId="10442"/>
    <cellStyle name="Normal 3 4 3 3 3 2" xfId="10443"/>
    <cellStyle name="Normal 3 4 3 3 4" xfId="10444"/>
    <cellStyle name="Normal 3 4 3 4" xfId="1416"/>
    <cellStyle name="Normal 3 4 3 4 2" xfId="10445"/>
    <cellStyle name="Normal 3 4 3 4 3" xfId="10446"/>
    <cellStyle name="Normal 3 4 3 4 4" xfId="10447"/>
    <cellStyle name="Normal 3 4 3 5" xfId="10448"/>
    <cellStyle name="Normal 3 4 3 5 2" xfId="10449"/>
    <cellStyle name="Normal 3 4 3 5 3" xfId="10450"/>
    <cellStyle name="Normal 3 4 3 5 4" xfId="10451"/>
    <cellStyle name="Normal 3 4 3 6" xfId="10452"/>
    <cellStyle name="Normal 3 4 3 7" xfId="10453"/>
    <cellStyle name="Normal 3 4 3 8" xfId="10454"/>
    <cellStyle name="Normal 3 4 3 9" xfId="10455"/>
    <cellStyle name="Normal 3 4 3_Actual" xfId="10456"/>
    <cellStyle name="Normal 3 4 4" xfId="1417"/>
    <cellStyle name="Normal 3 4 4 2" xfId="1418"/>
    <cellStyle name="Normal 3 4 4 2 2" xfId="1419"/>
    <cellStyle name="Normal 3 4 4 2 2 2" xfId="10457"/>
    <cellStyle name="Normal 3 4 4 2 3" xfId="10458"/>
    <cellStyle name="Normal 3 4 4 2 3 2" xfId="10459"/>
    <cellStyle name="Normal 3 4 4 2 4" xfId="10460"/>
    <cellStyle name="Normal 3 4 4 3" xfId="1420"/>
    <cellStyle name="Normal 3 4 4 3 2" xfId="10461"/>
    <cellStyle name="Normal 3 4 4 3 2 2" xfId="10462"/>
    <cellStyle name="Normal 3 4 4 3 3" xfId="10463"/>
    <cellStyle name="Normal 3 4 4 3 3 2" xfId="10464"/>
    <cellStyle name="Normal 3 4 4 3 4" xfId="10465"/>
    <cellStyle name="Normal 3 4 4 4" xfId="10466"/>
    <cellStyle name="Normal 3 4 4 4 2" xfId="10467"/>
    <cellStyle name="Normal 3 4 4 4 3" xfId="10468"/>
    <cellStyle name="Normal 3 4 4 4 4" xfId="10469"/>
    <cellStyle name="Normal 3 4 4 5" xfId="10470"/>
    <cellStyle name="Normal 3 4 4 5 2" xfId="10471"/>
    <cellStyle name="Normal 3 4 4 5 3" xfId="10472"/>
    <cellStyle name="Normal 3 4 4 5 4" xfId="10473"/>
    <cellStyle name="Normal 3 4 4 6" xfId="10474"/>
    <cellStyle name="Normal 3 4 4 7" xfId="10475"/>
    <cellStyle name="Normal 3 4 4 8" xfId="10476"/>
    <cellStyle name="Normal 3 4 4 9" xfId="10477"/>
    <cellStyle name="Normal 3 4 4_Actual" xfId="10478"/>
    <cellStyle name="Normal 3 4 5" xfId="1421"/>
    <cellStyle name="Normal 3 4 5 2" xfId="1422"/>
    <cellStyle name="Normal 3 4 5 2 2" xfId="10479"/>
    <cellStyle name="Normal 3 4 5 3" xfId="10480"/>
    <cellStyle name="Normal 3 4 5 3 2" xfId="10481"/>
    <cellStyle name="Normal 3 4 5 4" xfId="10482"/>
    <cellStyle name="Normal 3 4 6" xfId="1423"/>
    <cellStyle name="Normal 3 4 6 2" xfId="10483"/>
    <cellStyle name="Normal 3 4 6 2 2" xfId="10484"/>
    <cellStyle name="Normal 3 4 6 3" xfId="10485"/>
    <cellStyle name="Normal 3 4 6 3 2" xfId="10486"/>
    <cellStyle name="Normal 3 4 6 4" xfId="10487"/>
    <cellStyle name="Normal 3 4 7" xfId="10488"/>
    <cellStyle name="Normal 3 4 7 2" xfId="10489"/>
    <cellStyle name="Normal 3 4 7 2 2" xfId="10490"/>
    <cellStyle name="Normal 3 4 7 3" xfId="10491"/>
    <cellStyle name="Normal 3 4 7 4" xfId="10492"/>
    <cellStyle name="Normal 3 4 8" xfId="10493"/>
    <cellStyle name="Normal 3 4 8 2" xfId="10494"/>
    <cellStyle name="Normal 3 4 8 3" xfId="10495"/>
    <cellStyle name="Normal 3 4 8 4" xfId="10496"/>
    <cellStyle name="Normal 3 4 9" xfId="10497"/>
    <cellStyle name="Normal 3 4_Actual" xfId="10498"/>
    <cellStyle name="Normal 3 5" xfId="1424"/>
    <cellStyle name="Normal 3 5 10" xfId="10499"/>
    <cellStyle name="Normal 3 5 11" xfId="10500"/>
    <cellStyle name="Normal 3 5 12" xfId="10501"/>
    <cellStyle name="Normal 3 5 13" xfId="10502"/>
    <cellStyle name="Normal 3 5 2" xfId="1425"/>
    <cellStyle name="Normal 3 5 2 10" xfId="10503"/>
    <cellStyle name="Normal 3 5 2 2" xfId="1426"/>
    <cellStyle name="Normal 3 5 2 2 2" xfId="1427"/>
    <cellStyle name="Normal 3 5 2 2 2 2" xfId="1428"/>
    <cellStyle name="Normal 3 5 2 2 3" xfId="1429"/>
    <cellStyle name="Normal 3 5 2 2 3 2" xfId="10504"/>
    <cellStyle name="Normal 3 5 2 2 4" xfId="10505"/>
    <cellStyle name="Normal 3 5 2 2 5" xfId="10506"/>
    <cellStyle name="Normal 3 5 2 3" xfId="1430"/>
    <cellStyle name="Normal 3 5 2 3 2" xfId="1431"/>
    <cellStyle name="Normal 3 5 2 3 2 2" xfId="10507"/>
    <cellStyle name="Normal 3 5 2 3 3" xfId="10508"/>
    <cellStyle name="Normal 3 5 2 3 3 2" xfId="10509"/>
    <cellStyle name="Normal 3 5 2 3 4" xfId="10510"/>
    <cellStyle name="Normal 3 5 2 4" xfId="1432"/>
    <cellStyle name="Normal 3 5 2 4 2" xfId="10511"/>
    <cellStyle name="Normal 3 5 2 4 3" xfId="10512"/>
    <cellStyle name="Normal 3 5 2 4 4" xfId="10513"/>
    <cellStyle name="Normal 3 5 2 5" xfId="10514"/>
    <cellStyle name="Normal 3 5 2 5 2" xfId="10515"/>
    <cellStyle name="Normal 3 5 2 5 3" xfId="10516"/>
    <cellStyle name="Normal 3 5 2 5 4" xfId="10517"/>
    <cellStyle name="Normal 3 5 2 6" xfId="10518"/>
    <cellStyle name="Normal 3 5 2 7" xfId="10519"/>
    <cellStyle name="Normal 3 5 2 8" xfId="10520"/>
    <cellStyle name="Normal 3 5 2 9" xfId="10521"/>
    <cellStyle name="Normal 3 5 2_Actual" xfId="10522"/>
    <cellStyle name="Normal 3 5 3" xfId="1433"/>
    <cellStyle name="Normal 3 5 3 10" xfId="10523"/>
    <cellStyle name="Normal 3 5 3 2" xfId="1434"/>
    <cellStyle name="Normal 3 5 3 2 2" xfId="1435"/>
    <cellStyle name="Normal 3 5 3 2 2 2" xfId="10524"/>
    <cellStyle name="Normal 3 5 3 2 3" xfId="10525"/>
    <cellStyle name="Normal 3 5 3 2 3 2" xfId="10526"/>
    <cellStyle name="Normal 3 5 3 2 4" xfId="10527"/>
    <cellStyle name="Normal 3 5 3 3" xfId="1436"/>
    <cellStyle name="Normal 3 5 3 3 2" xfId="10528"/>
    <cellStyle name="Normal 3 5 3 3 2 2" xfId="10529"/>
    <cellStyle name="Normal 3 5 3 3 3" xfId="10530"/>
    <cellStyle name="Normal 3 5 3 3 3 2" xfId="10531"/>
    <cellStyle name="Normal 3 5 3 3 4" xfId="10532"/>
    <cellStyle name="Normal 3 5 3 4" xfId="10533"/>
    <cellStyle name="Normal 3 5 3 4 2" xfId="10534"/>
    <cellStyle name="Normal 3 5 3 4 3" xfId="10535"/>
    <cellStyle name="Normal 3 5 3 4 4" xfId="10536"/>
    <cellStyle name="Normal 3 5 3 5" xfId="10537"/>
    <cellStyle name="Normal 3 5 3 5 2" xfId="10538"/>
    <cellStyle name="Normal 3 5 3 5 3" xfId="10539"/>
    <cellStyle name="Normal 3 5 3 5 4" xfId="10540"/>
    <cellStyle name="Normal 3 5 3 6" xfId="10541"/>
    <cellStyle name="Normal 3 5 3 7" xfId="10542"/>
    <cellStyle name="Normal 3 5 3 8" xfId="10543"/>
    <cellStyle name="Normal 3 5 3 9" xfId="10544"/>
    <cellStyle name="Normal 3 5 3_Actual" xfId="10545"/>
    <cellStyle name="Normal 3 5 4" xfId="1437"/>
    <cellStyle name="Normal 3 5 4 2" xfId="1438"/>
    <cellStyle name="Normal 3 5 4 2 2" xfId="10546"/>
    <cellStyle name="Normal 3 5 4 2 2 2" xfId="10547"/>
    <cellStyle name="Normal 3 5 4 2 3" xfId="10548"/>
    <cellStyle name="Normal 3 5 4 2 3 2" xfId="10549"/>
    <cellStyle name="Normal 3 5 4 2 4" xfId="10550"/>
    <cellStyle name="Normal 3 5 4 3" xfId="10551"/>
    <cellStyle name="Normal 3 5 4 3 2" xfId="10552"/>
    <cellStyle name="Normal 3 5 4 3 2 2" xfId="10553"/>
    <cellStyle name="Normal 3 5 4 3 3" xfId="10554"/>
    <cellStyle name="Normal 3 5 4 3 3 2" xfId="10555"/>
    <cellStyle name="Normal 3 5 4 3 4" xfId="10556"/>
    <cellStyle name="Normal 3 5 4 4" xfId="10557"/>
    <cellStyle name="Normal 3 5 4 4 2" xfId="10558"/>
    <cellStyle name="Normal 3 5 4 4 3" xfId="10559"/>
    <cellStyle name="Normal 3 5 4 4 4" xfId="10560"/>
    <cellStyle name="Normal 3 5 4 5" xfId="10561"/>
    <cellStyle name="Normal 3 5 4 5 2" xfId="10562"/>
    <cellStyle name="Normal 3 5 4 5 3" xfId="10563"/>
    <cellStyle name="Normal 3 5 4 5 4" xfId="10564"/>
    <cellStyle name="Normal 3 5 4 6" xfId="10565"/>
    <cellStyle name="Normal 3 5 4 7" xfId="10566"/>
    <cellStyle name="Normal 3 5 4 8" xfId="10567"/>
    <cellStyle name="Normal 3 5 4 9" xfId="10568"/>
    <cellStyle name="Normal 3 5 4_Actual" xfId="10569"/>
    <cellStyle name="Normal 3 5 5" xfId="1439"/>
    <cellStyle name="Normal 3 5 5 2" xfId="10570"/>
    <cellStyle name="Normal 3 5 5 2 2" xfId="10571"/>
    <cellStyle name="Normal 3 5 5 3" xfId="10572"/>
    <cellStyle name="Normal 3 5 5 3 2" xfId="10573"/>
    <cellStyle name="Normal 3 5 5 4" xfId="10574"/>
    <cellStyle name="Normal 3 5 6" xfId="10575"/>
    <cellStyle name="Normal 3 5 6 2" xfId="10576"/>
    <cellStyle name="Normal 3 5 6 2 2" xfId="10577"/>
    <cellStyle name="Normal 3 5 6 3" xfId="10578"/>
    <cellStyle name="Normal 3 5 6 3 2" xfId="10579"/>
    <cellStyle name="Normal 3 5 6 4" xfId="10580"/>
    <cellStyle name="Normal 3 5 7" xfId="10581"/>
    <cellStyle name="Normal 3 5 7 2" xfId="10582"/>
    <cellStyle name="Normal 3 5 7 3" xfId="10583"/>
    <cellStyle name="Normal 3 5 7 4" xfId="10584"/>
    <cellStyle name="Normal 3 5 8" xfId="10585"/>
    <cellStyle name="Normal 3 5 8 2" xfId="10586"/>
    <cellStyle name="Normal 3 5 8 3" xfId="10587"/>
    <cellStyle name="Normal 3 5 8 4" xfId="10588"/>
    <cellStyle name="Normal 3 5 9" xfId="10589"/>
    <cellStyle name="Normal 3 5_Actual" xfId="10590"/>
    <cellStyle name="Normal 3 6" xfId="1440"/>
    <cellStyle name="Normal 3 6 10" xfId="10591"/>
    <cellStyle name="Normal 3 6 2" xfId="1441"/>
    <cellStyle name="Normal 3 6 2 2" xfId="1442"/>
    <cellStyle name="Normal 3 6 2 2 2" xfId="1443"/>
    <cellStyle name="Normal 3 6 2 3" xfId="1444"/>
    <cellStyle name="Normal 3 6 2 3 2" xfId="10592"/>
    <cellStyle name="Normal 3 6 2 4" xfId="10593"/>
    <cellStyle name="Normal 3 6 2 5" xfId="10594"/>
    <cellStyle name="Normal 3 6 3" xfId="1445"/>
    <cellStyle name="Normal 3 6 3 2" xfId="1446"/>
    <cellStyle name="Normal 3 6 3 2 2" xfId="10595"/>
    <cellStyle name="Normal 3 6 3 3" xfId="10596"/>
    <cellStyle name="Normal 3 6 3 3 2" xfId="10597"/>
    <cellStyle name="Normal 3 6 3 4" xfId="10598"/>
    <cellStyle name="Normal 3 6 3 5" xfId="10599"/>
    <cellStyle name="Normal 3 6 4" xfId="1447"/>
    <cellStyle name="Normal 3 6 4 2" xfId="10600"/>
    <cellStyle name="Normal 3 6 4 3" xfId="10601"/>
    <cellStyle name="Normal 3 6 4 4" xfId="10602"/>
    <cellStyle name="Normal 3 6 5" xfId="10603"/>
    <cellStyle name="Normal 3 6 5 2" xfId="10604"/>
    <cellStyle name="Normal 3 6 5 3" xfId="10605"/>
    <cellStyle name="Normal 3 6 5 4" xfId="10606"/>
    <cellStyle name="Normal 3 6 6" xfId="10607"/>
    <cellStyle name="Normal 3 6 6 2" xfId="10608"/>
    <cellStyle name="Normal 3 6 7" xfId="10609"/>
    <cellStyle name="Normal 3 6 8" xfId="10610"/>
    <cellStyle name="Normal 3 6 9" xfId="10611"/>
    <cellStyle name="Normal 3 6_Actual" xfId="10612"/>
    <cellStyle name="Normal 3 7" xfId="1448"/>
    <cellStyle name="Normal 3 7 2" xfId="1449"/>
    <cellStyle name="Normal 3 7 2 2" xfId="1450"/>
    <cellStyle name="Normal 3 7 3" xfId="1451"/>
    <cellStyle name="Normal 3 7 3 2" xfId="10613"/>
    <cellStyle name="Normal 3 7 4" xfId="10614"/>
    <cellStyle name="Normal 3 7 5" xfId="10615"/>
    <cellStyle name="Normal 3 7 6" xfId="10616"/>
    <cellStyle name="Normal 3 8" xfId="1452"/>
    <cellStyle name="Normal 3 8 2" xfId="1453"/>
    <cellStyle name="Normal 3 8 2 2" xfId="10617"/>
    <cellStyle name="Normal 3 8 3" xfId="10618"/>
    <cellStyle name="Normal 3 8 3 2" xfId="10619"/>
    <cellStyle name="Normal 3 8 4" xfId="10620"/>
    <cellStyle name="Normal 3 8 5" xfId="10621"/>
    <cellStyle name="Normal 3 8 6" xfId="10622"/>
    <cellStyle name="Normal 3 9" xfId="1454"/>
    <cellStyle name="Normal 3 9 2" xfId="10623"/>
    <cellStyle name="Normal 3 9 3" xfId="10624"/>
    <cellStyle name="Normal 3 9 4" xfId="10625"/>
    <cellStyle name="Normal 3_12-10 Form 1 Filing and supporting papers-Nivision Revised" xfId="10626"/>
    <cellStyle name="Normal 30" xfId="10627"/>
    <cellStyle name="Normal 30 10" xfId="10628"/>
    <cellStyle name="Normal 30 11" xfId="10629"/>
    <cellStyle name="Normal 30 12" xfId="10630"/>
    <cellStyle name="Normal 30 2" xfId="10631"/>
    <cellStyle name="Normal 30 2 2" xfId="10632"/>
    <cellStyle name="Normal 30 2 2 2" xfId="10633"/>
    <cellStyle name="Normal 30 2 2 3" xfId="10634"/>
    <cellStyle name="Normal 30 2 3" xfId="10635"/>
    <cellStyle name="Normal 30 2 3 2" xfId="10636"/>
    <cellStyle name="Normal 30 2 4" xfId="10637"/>
    <cellStyle name="Normal 30 2 5" xfId="10638"/>
    <cellStyle name="Normal 30 2 6" xfId="10639"/>
    <cellStyle name="Normal 30 2 7" xfId="10640"/>
    <cellStyle name="Normal 30 2 8" xfId="10641"/>
    <cellStyle name="Normal 30 2 9" xfId="10642"/>
    <cellStyle name="Normal 30 3" xfId="10643"/>
    <cellStyle name="Normal 30 3 2" xfId="10644"/>
    <cellStyle name="Normal 30 3 2 2" xfId="10645"/>
    <cellStyle name="Normal 30 3 3" xfId="10646"/>
    <cellStyle name="Normal 30 3 4" xfId="10647"/>
    <cellStyle name="Normal 30 3 5" xfId="10648"/>
    <cellStyle name="Normal 30 4" xfId="10649"/>
    <cellStyle name="Normal 30 4 2" xfId="10650"/>
    <cellStyle name="Normal 30 5" xfId="10651"/>
    <cellStyle name="Normal 30 5 2" xfId="10652"/>
    <cellStyle name="Normal 30 6" xfId="10653"/>
    <cellStyle name="Normal 30 6 2" xfId="10654"/>
    <cellStyle name="Normal 30 7" xfId="10655"/>
    <cellStyle name="Normal 30 8" xfId="10656"/>
    <cellStyle name="Normal 30 9" xfId="10657"/>
    <cellStyle name="Normal 31" xfId="10658"/>
    <cellStyle name="Normal 31 10" xfId="10659"/>
    <cellStyle name="Normal 31 11" xfId="10660"/>
    <cellStyle name="Normal 31 12" xfId="10661"/>
    <cellStyle name="Normal 31 2" xfId="10662"/>
    <cellStyle name="Normal 31 2 2" xfId="10663"/>
    <cellStyle name="Normal 31 2 2 2" xfId="10664"/>
    <cellStyle name="Normal 31 2 2 3" xfId="10665"/>
    <cellStyle name="Normal 31 2 3" xfId="10666"/>
    <cellStyle name="Normal 31 2 3 2" xfId="10667"/>
    <cellStyle name="Normal 31 2 4" xfId="10668"/>
    <cellStyle name="Normal 31 2 5" xfId="10669"/>
    <cellStyle name="Normal 31 2 6" xfId="10670"/>
    <cellStyle name="Normal 31 2 7" xfId="10671"/>
    <cellStyle name="Normal 31 2 8" xfId="10672"/>
    <cellStyle name="Normal 31 3" xfId="10673"/>
    <cellStyle name="Normal 31 3 2" xfId="10674"/>
    <cellStyle name="Normal 31 3 2 2" xfId="10675"/>
    <cellStyle name="Normal 31 3 3" xfId="10676"/>
    <cellStyle name="Normal 31 3 4" xfId="10677"/>
    <cellStyle name="Normal 31 3 5" xfId="10678"/>
    <cellStyle name="Normal 31 4" xfId="10679"/>
    <cellStyle name="Normal 31 4 2" xfId="10680"/>
    <cellStyle name="Normal 31 5" xfId="10681"/>
    <cellStyle name="Normal 31 5 2" xfId="10682"/>
    <cellStyle name="Normal 31 6" xfId="10683"/>
    <cellStyle name="Normal 31 6 2" xfId="10684"/>
    <cellStyle name="Normal 31 7" xfId="10685"/>
    <cellStyle name="Normal 31 8" xfId="10686"/>
    <cellStyle name="Normal 31 9" xfId="10687"/>
    <cellStyle name="Normal 32" xfId="10688"/>
    <cellStyle name="Normal 32 10" xfId="10689"/>
    <cellStyle name="Normal 32 11" xfId="10690"/>
    <cellStyle name="Normal 32 12" xfId="10691"/>
    <cellStyle name="Normal 32 2" xfId="10692"/>
    <cellStyle name="Normal 32 2 2" xfId="10693"/>
    <cellStyle name="Normal 32 2 2 2" xfId="10694"/>
    <cellStyle name="Normal 32 2 2 3" xfId="10695"/>
    <cellStyle name="Normal 32 2 3" xfId="10696"/>
    <cellStyle name="Normal 32 2 3 2" xfId="10697"/>
    <cellStyle name="Normal 32 2 4" xfId="10698"/>
    <cellStyle name="Normal 32 2 5" xfId="10699"/>
    <cellStyle name="Normal 32 2 6" xfId="10700"/>
    <cellStyle name="Normal 32 2 7" xfId="10701"/>
    <cellStyle name="Normal 32 2 8" xfId="10702"/>
    <cellStyle name="Normal 32 3" xfId="10703"/>
    <cellStyle name="Normal 32 3 2" xfId="10704"/>
    <cellStyle name="Normal 32 3 2 2" xfId="10705"/>
    <cellStyle name="Normal 32 3 3" xfId="10706"/>
    <cellStyle name="Normal 32 3 4" xfId="10707"/>
    <cellStyle name="Normal 32 3 5" xfId="10708"/>
    <cellStyle name="Normal 32 4" xfId="10709"/>
    <cellStyle name="Normal 32 4 2" xfId="10710"/>
    <cellStyle name="Normal 32 5" xfId="10711"/>
    <cellStyle name="Normal 32 5 2" xfId="10712"/>
    <cellStyle name="Normal 32 6" xfId="10713"/>
    <cellStyle name="Normal 32 6 2" xfId="10714"/>
    <cellStyle name="Normal 32 7" xfId="10715"/>
    <cellStyle name="Normal 32 8" xfId="10716"/>
    <cellStyle name="Normal 32 9" xfId="10717"/>
    <cellStyle name="Normal 33" xfId="10718"/>
    <cellStyle name="Normal 33 10" xfId="10719"/>
    <cellStyle name="Normal 33 11" xfId="10720"/>
    <cellStyle name="Normal 33 2" xfId="10721"/>
    <cellStyle name="Normal 33 2 2" xfId="10722"/>
    <cellStyle name="Normal 33 2 2 2" xfId="10723"/>
    <cellStyle name="Normal 33 2 2 3" xfId="10724"/>
    <cellStyle name="Normal 33 2 3" xfId="10725"/>
    <cellStyle name="Normal 33 2 3 2" xfId="10726"/>
    <cellStyle name="Normal 33 2 4" xfId="10727"/>
    <cellStyle name="Normal 33 2 5" xfId="10728"/>
    <cellStyle name="Normal 33 2 6" xfId="10729"/>
    <cellStyle name="Normal 33 2 7" xfId="10730"/>
    <cellStyle name="Normal 33 2 8" xfId="10731"/>
    <cellStyle name="Normal 33 3" xfId="10732"/>
    <cellStyle name="Normal 33 3 2" xfId="10733"/>
    <cellStyle name="Normal 33 3 3" xfId="10734"/>
    <cellStyle name="Normal 33 4" xfId="10735"/>
    <cellStyle name="Normal 33 4 2" xfId="10736"/>
    <cellStyle name="Normal 33 5" xfId="10737"/>
    <cellStyle name="Normal 33 5 2" xfId="10738"/>
    <cellStyle name="Normal 33 6" xfId="10739"/>
    <cellStyle name="Normal 33 7" xfId="10740"/>
    <cellStyle name="Normal 33 8" xfId="10741"/>
    <cellStyle name="Normal 33 9" xfId="10742"/>
    <cellStyle name="Normal 34" xfId="10743"/>
    <cellStyle name="Normal 34 2" xfId="10744"/>
    <cellStyle name="Normal 34 2 2" xfId="10745"/>
    <cellStyle name="Normal 34 2 2 2" xfId="10746"/>
    <cellStyle name="Normal 34 2 3" xfId="10747"/>
    <cellStyle name="Normal 34 2 4" xfId="10748"/>
    <cellStyle name="Normal 34 2 5" xfId="10749"/>
    <cellStyle name="Normal 34 2 6" xfId="10750"/>
    <cellStyle name="Normal 34 3" xfId="10751"/>
    <cellStyle name="Normal 34 3 2" xfId="10752"/>
    <cellStyle name="Normal 34 4" xfId="10753"/>
    <cellStyle name="Normal 34 5" xfId="10754"/>
    <cellStyle name="Normal 35" xfId="10755"/>
    <cellStyle name="Normal 35 2" xfId="10756"/>
    <cellStyle name="Normal 35 2 2" xfId="10757"/>
    <cellStyle name="Normal 35 2 2 2" xfId="10758"/>
    <cellStyle name="Normal 35 2 3" xfId="10759"/>
    <cellStyle name="Normal 35 2 4" xfId="10760"/>
    <cellStyle name="Normal 35 2 5" xfId="10761"/>
    <cellStyle name="Normal 35 2 6" xfId="10762"/>
    <cellStyle name="Normal 35 2 7" xfId="10763"/>
    <cellStyle name="Normal 35 3" xfId="10764"/>
    <cellStyle name="Normal 35 3 2" xfId="10765"/>
    <cellStyle name="Normal 35 4" xfId="10766"/>
    <cellStyle name="Normal 35 5" xfId="10767"/>
    <cellStyle name="Normal 36" xfId="10768"/>
    <cellStyle name="Normal 36 2" xfId="10769"/>
    <cellStyle name="Normal 36 2 2" xfId="10770"/>
    <cellStyle name="Normal 36 2 2 2" xfId="10771"/>
    <cellStyle name="Normal 36 2 3" xfId="10772"/>
    <cellStyle name="Normal 36 2 4" xfId="10773"/>
    <cellStyle name="Normal 36 2 5" xfId="10774"/>
    <cellStyle name="Normal 36 2 6" xfId="10775"/>
    <cellStyle name="Normal 36 2 7" xfId="10776"/>
    <cellStyle name="Normal 36 3" xfId="10777"/>
    <cellStyle name="Normal 36 3 2" xfId="10778"/>
    <cellStyle name="Normal 36 4" xfId="10779"/>
    <cellStyle name="Normal 36 5" xfId="10780"/>
    <cellStyle name="Normal 37" xfId="10781"/>
    <cellStyle name="Normal 37 2" xfId="10782"/>
    <cellStyle name="Normal 37 2 2" xfId="10783"/>
    <cellStyle name="Normal 37 2 2 2" xfId="10784"/>
    <cellStyle name="Normal 37 2 3" xfId="10785"/>
    <cellStyle name="Normal 37 2 4" xfId="10786"/>
    <cellStyle name="Normal 37 2 5" xfId="10787"/>
    <cellStyle name="Normal 37 2 6" xfId="10788"/>
    <cellStyle name="Normal 37 3" xfId="10789"/>
    <cellStyle name="Normal 37 3 2" xfId="10790"/>
    <cellStyle name="Normal 37 4" xfId="10791"/>
    <cellStyle name="Normal 37 5" xfId="10792"/>
    <cellStyle name="Normal 38" xfId="10793"/>
    <cellStyle name="Normal 38 2" xfId="10794"/>
    <cellStyle name="Normal 38 2 2" xfId="10795"/>
    <cellStyle name="Normal 38 2 2 2" xfId="10796"/>
    <cellStyle name="Normal 38 2 3" xfId="10797"/>
    <cellStyle name="Normal 38 2 4" xfId="10798"/>
    <cellStyle name="Normal 38 2 5" xfId="10799"/>
    <cellStyle name="Normal 38 2 6" xfId="10800"/>
    <cellStyle name="Normal 38 3" xfId="10801"/>
    <cellStyle name="Normal 38 3 2" xfId="10802"/>
    <cellStyle name="Normal 38 4" xfId="10803"/>
    <cellStyle name="Normal 38 5" xfId="10804"/>
    <cellStyle name="Normal 39" xfId="10805"/>
    <cellStyle name="Normal 39 2" xfId="10806"/>
    <cellStyle name="Normal 39 2 2" xfId="10807"/>
    <cellStyle name="Normal 39 2 2 2" xfId="10808"/>
    <cellStyle name="Normal 39 2 3" xfId="10809"/>
    <cellStyle name="Normal 39 2 4" xfId="10810"/>
    <cellStyle name="Normal 39 2 5" xfId="10811"/>
    <cellStyle name="Normal 39 2 6" xfId="10812"/>
    <cellStyle name="Normal 39 3" xfId="10813"/>
    <cellStyle name="Normal 39 3 2" xfId="10814"/>
    <cellStyle name="Normal 39 4" xfId="10815"/>
    <cellStyle name="Normal 39 5" xfId="10816"/>
    <cellStyle name="Normal 39 6" xfId="10817"/>
    <cellStyle name="Normal 4" xfId="18"/>
    <cellStyle name="Normal 4 10" xfId="10818"/>
    <cellStyle name="Normal 4 10 2" xfId="10819"/>
    <cellStyle name="Normal 4 10 2 2" xfId="10820"/>
    <cellStyle name="Normal 4 10 3" xfId="10821"/>
    <cellStyle name="Normal 4 10 4" xfId="10822"/>
    <cellStyle name="Normal 4 10 5" xfId="10823"/>
    <cellStyle name="Normal 4 10 6" xfId="10824"/>
    <cellStyle name="Normal 4 11" xfId="10825"/>
    <cellStyle name="Normal 4 11 2" xfId="10826"/>
    <cellStyle name="Normal 4 11 3" xfId="10827"/>
    <cellStyle name="Normal 4 11 4" xfId="10828"/>
    <cellStyle name="Normal 4 11 5" xfId="10829"/>
    <cellStyle name="Normal 4 12" xfId="10830"/>
    <cellStyle name="Normal 4 12 2" xfId="10831"/>
    <cellStyle name="Normal 4 12 2 2" xfId="10832"/>
    <cellStyle name="Normal 4 12 2 3" xfId="10833"/>
    <cellStyle name="Normal 4 12 3" xfId="10834"/>
    <cellStyle name="Normal 4 12 4" xfId="10835"/>
    <cellStyle name="Normal 4 12 5" xfId="10836"/>
    <cellStyle name="Normal 4 12 6" xfId="10837"/>
    <cellStyle name="Normal 4 12 7" xfId="10838"/>
    <cellStyle name="Normal 4 12 8" xfId="10839"/>
    <cellStyle name="Normal 4 13" xfId="10840"/>
    <cellStyle name="Normal 4 13 2" xfId="10841"/>
    <cellStyle name="Normal 4 13 2 2" xfId="10842"/>
    <cellStyle name="Normal 4 13 3" xfId="10843"/>
    <cellStyle name="Normal 4 13 4" xfId="10844"/>
    <cellStyle name="Normal 4 14" xfId="10845"/>
    <cellStyle name="Normal 4 14 2" xfId="10846"/>
    <cellStyle name="Normal 4 15" xfId="10847"/>
    <cellStyle name="Normal 4 15 2" xfId="10848"/>
    <cellStyle name="Normal 4 16" xfId="10849"/>
    <cellStyle name="Normal 4 16 2" xfId="10850"/>
    <cellStyle name="Normal 4 17" xfId="10851"/>
    <cellStyle name="Normal 4 18" xfId="10852"/>
    <cellStyle name="Normal 4 19" xfId="1455"/>
    <cellStyle name="Normal 4 2" xfId="31"/>
    <cellStyle name="Normal 4 2 10" xfId="10853"/>
    <cellStyle name="Normal 4 2 11" xfId="10854"/>
    <cellStyle name="Normal 4 2 12" xfId="10855"/>
    <cellStyle name="Normal 4 2 13" xfId="10856"/>
    <cellStyle name="Normal 4 2 14" xfId="10857"/>
    <cellStyle name="Normal 4 2 15" xfId="10858"/>
    <cellStyle name="Normal 4 2 16" xfId="1456"/>
    <cellStyle name="Normal 4 2 2" xfId="1457"/>
    <cellStyle name="Normal 4 2 2 10" xfId="10859"/>
    <cellStyle name="Normal 4 2 2 11" xfId="10860"/>
    <cellStyle name="Normal 4 2 2 12" xfId="10861"/>
    <cellStyle name="Normal 4 2 2 13" xfId="10862"/>
    <cellStyle name="Normal 4 2 2 14" xfId="10863"/>
    <cellStyle name="Normal 4 2 2 2" xfId="1458"/>
    <cellStyle name="Normal 4 2 2 2 10" xfId="10864"/>
    <cellStyle name="Normal 4 2 2 2 11" xfId="10865"/>
    <cellStyle name="Normal 4 2 2 2 12" xfId="10866"/>
    <cellStyle name="Normal 4 2 2 2 13" xfId="10867"/>
    <cellStyle name="Normal 4 2 2 2 2" xfId="1459"/>
    <cellStyle name="Normal 4 2 2 2 2 10" xfId="10868"/>
    <cellStyle name="Normal 4 2 2 2 2 11" xfId="10869"/>
    <cellStyle name="Normal 4 2 2 2 2 12" xfId="10870"/>
    <cellStyle name="Normal 4 2 2 2 2 2" xfId="1460"/>
    <cellStyle name="Normal 4 2 2 2 2 2 2" xfId="1461"/>
    <cellStyle name="Normal 4 2 2 2 2 2 2 2" xfId="1462"/>
    <cellStyle name="Normal 4 2 2 2 2 2 2 2 2" xfId="1463"/>
    <cellStyle name="Normal 4 2 2 2 2 2 2 3" xfId="1464"/>
    <cellStyle name="Normal 4 2 2 2 2 2 3" xfId="1465"/>
    <cellStyle name="Normal 4 2 2 2 2 2 3 2" xfId="1466"/>
    <cellStyle name="Normal 4 2 2 2 2 2 4" xfId="1467"/>
    <cellStyle name="Normal 4 2 2 2 2 2 5" xfId="10871"/>
    <cellStyle name="Normal 4 2 2 2 2 2 6" xfId="10872"/>
    <cellStyle name="Normal 4 2 2 2 2 2 7" xfId="10873"/>
    <cellStyle name="Normal 4 2 2 2 2 2 8" xfId="10874"/>
    <cellStyle name="Normal 4 2 2 2 2 2 9" xfId="10875"/>
    <cellStyle name="Normal 4 2 2 2 2 3" xfId="1468"/>
    <cellStyle name="Normal 4 2 2 2 2 3 2" xfId="1469"/>
    <cellStyle name="Normal 4 2 2 2 2 3 2 2" xfId="1470"/>
    <cellStyle name="Normal 4 2 2 2 2 3 3" xfId="1471"/>
    <cellStyle name="Normal 4 2 2 2 2 3 4" xfId="10876"/>
    <cellStyle name="Normal 4 2 2 2 2 4" xfId="1472"/>
    <cellStyle name="Normal 4 2 2 2 2 4 2" xfId="1473"/>
    <cellStyle name="Normal 4 2 2 2 2 5" xfId="1474"/>
    <cellStyle name="Normal 4 2 2 2 2 5 2" xfId="10877"/>
    <cellStyle name="Normal 4 2 2 2 2 6" xfId="10878"/>
    <cellStyle name="Normal 4 2 2 2 2 6 2" xfId="10879"/>
    <cellStyle name="Normal 4 2 2 2 2 7" xfId="10880"/>
    <cellStyle name="Normal 4 2 2 2 2 8" xfId="10881"/>
    <cellStyle name="Normal 4 2 2 2 2 9" xfId="10882"/>
    <cellStyle name="Normal 4 2 2 2 3" xfId="1475"/>
    <cellStyle name="Normal 4 2 2 2 3 2" xfId="1476"/>
    <cellStyle name="Normal 4 2 2 2 3 2 2" xfId="1477"/>
    <cellStyle name="Normal 4 2 2 2 3 2 2 2" xfId="1478"/>
    <cellStyle name="Normal 4 2 2 2 3 2 3" xfId="1479"/>
    <cellStyle name="Normal 4 2 2 2 3 3" xfId="1480"/>
    <cellStyle name="Normal 4 2 2 2 3 3 2" xfId="1481"/>
    <cellStyle name="Normal 4 2 2 2 3 4" xfId="1482"/>
    <cellStyle name="Normal 4 2 2 2 3 5" xfId="10883"/>
    <cellStyle name="Normal 4 2 2 2 3 6" xfId="10884"/>
    <cellStyle name="Normal 4 2 2 2 3 7" xfId="10885"/>
    <cellStyle name="Normal 4 2 2 2 3 8" xfId="10886"/>
    <cellStyle name="Normal 4 2 2 2 3 9" xfId="10887"/>
    <cellStyle name="Normal 4 2 2 2 4" xfId="1483"/>
    <cellStyle name="Normal 4 2 2 2 4 2" xfId="1484"/>
    <cellStyle name="Normal 4 2 2 2 4 2 2" xfId="1485"/>
    <cellStyle name="Normal 4 2 2 2 4 3" xfId="1486"/>
    <cellStyle name="Normal 4 2 2 2 4 4" xfId="10888"/>
    <cellStyle name="Normal 4 2 2 2 5" xfId="1487"/>
    <cellStyle name="Normal 4 2 2 2 5 2" xfId="1488"/>
    <cellStyle name="Normal 4 2 2 2 6" xfId="1489"/>
    <cellStyle name="Normal 4 2 2 2 6 2" xfId="10889"/>
    <cellStyle name="Normal 4 2 2 2 7" xfId="10890"/>
    <cellStyle name="Normal 4 2 2 2 7 2" xfId="10891"/>
    <cellStyle name="Normal 4 2 2 2 8" xfId="10892"/>
    <cellStyle name="Normal 4 2 2 2 9" xfId="10893"/>
    <cellStyle name="Normal 4 2 2 3" xfId="1490"/>
    <cellStyle name="Normal 4 2 2 3 10" xfId="10894"/>
    <cellStyle name="Normal 4 2 2 3 11" xfId="10895"/>
    <cellStyle name="Normal 4 2 2 3 12" xfId="10896"/>
    <cellStyle name="Normal 4 2 2 3 2" xfId="1491"/>
    <cellStyle name="Normal 4 2 2 3 2 2" xfId="1492"/>
    <cellStyle name="Normal 4 2 2 3 2 2 2" xfId="1493"/>
    <cellStyle name="Normal 4 2 2 3 2 2 2 2" xfId="1494"/>
    <cellStyle name="Normal 4 2 2 3 2 2 3" xfId="1495"/>
    <cellStyle name="Normal 4 2 2 3 2 3" xfId="1496"/>
    <cellStyle name="Normal 4 2 2 3 2 3 2" xfId="1497"/>
    <cellStyle name="Normal 4 2 2 3 2 4" xfId="1498"/>
    <cellStyle name="Normal 4 2 2 3 2 5" xfId="10897"/>
    <cellStyle name="Normal 4 2 2 3 2 6" xfId="10898"/>
    <cellStyle name="Normal 4 2 2 3 2 7" xfId="10899"/>
    <cellStyle name="Normal 4 2 2 3 2 8" xfId="10900"/>
    <cellStyle name="Normal 4 2 2 3 2 9" xfId="10901"/>
    <cellStyle name="Normal 4 2 2 3 3" xfId="1499"/>
    <cellStyle name="Normal 4 2 2 3 3 2" xfId="1500"/>
    <cellStyle name="Normal 4 2 2 3 3 2 2" xfId="1501"/>
    <cellStyle name="Normal 4 2 2 3 3 3" xfId="1502"/>
    <cellStyle name="Normal 4 2 2 3 3 4" xfId="10902"/>
    <cellStyle name="Normal 4 2 2 3 4" xfId="1503"/>
    <cellStyle name="Normal 4 2 2 3 4 2" xfId="1504"/>
    <cellStyle name="Normal 4 2 2 3 5" xfId="1505"/>
    <cellStyle name="Normal 4 2 2 3 5 2" xfId="10903"/>
    <cellStyle name="Normal 4 2 2 3 6" xfId="10904"/>
    <cellStyle name="Normal 4 2 2 3 6 2" xfId="10905"/>
    <cellStyle name="Normal 4 2 2 3 7" xfId="10906"/>
    <cellStyle name="Normal 4 2 2 3 8" xfId="10907"/>
    <cellStyle name="Normal 4 2 2 3 9" xfId="10908"/>
    <cellStyle name="Normal 4 2 2 4" xfId="1506"/>
    <cellStyle name="Normal 4 2 2 4 2" xfId="1507"/>
    <cellStyle name="Normal 4 2 2 4 2 2" xfId="1508"/>
    <cellStyle name="Normal 4 2 2 4 2 2 2" xfId="1509"/>
    <cellStyle name="Normal 4 2 2 4 2 3" xfId="1510"/>
    <cellStyle name="Normal 4 2 2 4 3" xfId="1511"/>
    <cellStyle name="Normal 4 2 2 4 3 2" xfId="1512"/>
    <cellStyle name="Normal 4 2 2 4 4" xfId="1513"/>
    <cellStyle name="Normal 4 2 2 4 5" xfId="10909"/>
    <cellStyle name="Normal 4 2 2 4 6" xfId="10910"/>
    <cellStyle name="Normal 4 2 2 4 7" xfId="10911"/>
    <cellStyle name="Normal 4 2 2 4 8" xfId="10912"/>
    <cellStyle name="Normal 4 2 2 4 9" xfId="10913"/>
    <cellStyle name="Normal 4 2 2 5" xfId="1514"/>
    <cellStyle name="Normal 4 2 2 5 2" xfId="1515"/>
    <cellStyle name="Normal 4 2 2 5 2 2" xfId="1516"/>
    <cellStyle name="Normal 4 2 2 5 3" xfId="1517"/>
    <cellStyle name="Normal 4 2 2 5 4" xfId="10914"/>
    <cellStyle name="Normal 4 2 2 5 5" xfId="10915"/>
    <cellStyle name="Normal 4 2 2 6" xfId="1518"/>
    <cellStyle name="Normal 4 2 2 6 2" xfId="1519"/>
    <cellStyle name="Normal 4 2 2 7" xfId="1520"/>
    <cellStyle name="Normal 4 2 2 7 2" xfId="10916"/>
    <cellStyle name="Normal 4 2 2 8" xfId="10917"/>
    <cellStyle name="Normal 4 2 2 8 2" xfId="10918"/>
    <cellStyle name="Normal 4 2 2 9" xfId="10919"/>
    <cellStyle name="Normal 4 2 3" xfId="1521"/>
    <cellStyle name="Normal 4 2 3 10" xfId="10920"/>
    <cellStyle name="Normal 4 2 3 11" xfId="10921"/>
    <cellStyle name="Normal 4 2 3 12" xfId="10922"/>
    <cellStyle name="Normal 4 2 3 13" xfId="10923"/>
    <cellStyle name="Normal 4 2 3 2" xfId="1522"/>
    <cellStyle name="Normal 4 2 3 2 10" xfId="10924"/>
    <cellStyle name="Normal 4 2 3 2 11" xfId="10925"/>
    <cellStyle name="Normal 4 2 3 2 12" xfId="10926"/>
    <cellStyle name="Normal 4 2 3 2 2" xfId="1523"/>
    <cellStyle name="Normal 4 2 3 2 2 2" xfId="1524"/>
    <cellStyle name="Normal 4 2 3 2 2 2 2" xfId="1525"/>
    <cellStyle name="Normal 4 2 3 2 2 2 2 2" xfId="1526"/>
    <cellStyle name="Normal 4 2 3 2 2 2 3" xfId="1527"/>
    <cellStyle name="Normal 4 2 3 2 2 3" xfId="1528"/>
    <cellStyle name="Normal 4 2 3 2 2 3 2" xfId="1529"/>
    <cellStyle name="Normal 4 2 3 2 2 4" xfId="1530"/>
    <cellStyle name="Normal 4 2 3 2 2 5" xfId="10927"/>
    <cellStyle name="Normal 4 2 3 2 2 6" xfId="10928"/>
    <cellStyle name="Normal 4 2 3 2 2 7" xfId="10929"/>
    <cellStyle name="Normal 4 2 3 2 2 8" xfId="10930"/>
    <cellStyle name="Normal 4 2 3 2 2 9" xfId="10931"/>
    <cellStyle name="Normal 4 2 3 2 3" xfId="1531"/>
    <cellStyle name="Normal 4 2 3 2 3 2" xfId="1532"/>
    <cellStyle name="Normal 4 2 3 2 3 2 2" xfId="1533"/>
    <cellStyle name="Normal 4 2 3 2 3 3" xfId="1534"/>
    <cellStyle name="Normal 4 2 3 2 3 4" xfId="10932"/>
    <cellStyle name="Normal 4 2 3 2 4" xfId="1535"/>
    <cellStyle name="Normal 4 2 3 2 4 2" xfId="1536"/>
    <cellStyle name="Normal 4 2 3 2 5" xfId="1537"/>
    <cellStyle name="Normal 4 2 3 2 5 2" xfId="10933"/>
    <cellStyle name="Normal 4 2 3 2 6" xfId="10934"/>
    <cellStyle name="Normal 4 2 3 2 6 2" xfId="10935"/>
    <cellStyle name="Normal 4 2 3 2 7" xfId="10936"/>
    <cellStyle name="Normal 4 2 3 2 8" xfId="10937"/>
    <cellStyle name="Normal 4 2 3 2 9" xfId="10938"/>
    <cellStyle name="Normal 4 2 3 3" xfId="1538"/>
    <cellStyle name="Normal 4 2 3 3 2" xfId="1539"/>
    <cellStyle name="Normal 4 2 3 3 2 2" xfId="1540"/>
    <cellStyle name="Normal 4 2 3 3 2 2 2" xfId="1541"/>
    <cellStyle name="Normal 4 2 3 3 2 3" xfId="1542"/>
    <cellStyle name="Normal 4 2 3 3 3" xfId="1543"/>
    <cellStyle name="Normal 4 2 3 3 3 2" xfId="1544"/>
    <cellStyle name="Normal 4 2 3 3 4" xfId="1545"/>
    <cellStyle name="Normal 4 2 3 3 5" xfId="10939"/>
    <cellStyle name="Normal 4 2 3 3 6" xfId="10940"/>
    <cellStyle name="Normal 4 2 3 3 7" xfId="10941"/>
    <cellStyle name="Normal 4 2 3 3 8" xfId="10942"/>
    <cellStyle name="Normal 4 2 3 3 9" xfId="10943"/>
    <cellStyle name="Normal 4 2 3 4" xfId="1546"/>
    <cellStyle name="Normal 4 2 3 4 2" xfId="1547"/>
    <cellStyle name="Normal 4 2 3 4 2 2" xfId="1548"/>
    <cellStyle name="Normal 4 2 3 4 3" xfId="1549"/>
    <cellStyle name="Normal 4 2 3 4 4" xfId="10944"/>
    <cellStyle name="Normal 4 2 3 5" xfId="1550"/>
    <cellStyle name="Normal 4 2 3 5 2" xfId="1551"/>
    <cellStyle name="Normal 4 2 3 6" xfId="1552"/>
    <cellStyle name="Normal 4 2 3 6 2" xfId="10945"/>
    <cellStyle name="Normal 4 2 3 7" xfId="10946"/>
    <cellStyle name="Normal 4 2 3 7 2" xfId="10947"/>
    <cellStyle name="Normal 4 2 3 8" xfId="10948"/>
    <cellStyle name="Normal 4 2 3 9" xfId="10949"/>
    <cellStyle name="Normal 4 2 4" xfId="1553"/>
    <cellStyle name="Normal 4 2 4 10" xfId="10950"/>
    <cellStyle name="Normal 4 2 4 11" xfId="10951"/>
    <cellStyle name="Normal 4 2 4 12" xfId="10952"/>
    <cellStyle name="Normal 4 2 4 2" xfId="1554"/>
    <cellStyle name="Normal 4 2 4 2 2" xfId="1555"/>
    <cellStyle name="Normal 4 2 4 2 2 2" xfId="1556"/>
    <cellStyle name="Normal 4 2 4 2 2 2 2" xfId="1557"/>
    <cellStyle name="Normal 4 2 4 2 2 3" xfId="1558"/>
    <cellStyle name="Normal 4 2 4 2 3" xfId="1559"/>
    <cellStyle name="Normal 4 2 4 2 3 2" xfId="1560"/>
    <cellStyle name="Normal 4 2 4 2 4" xfId="1561"/>
    <cellStyle name="Normal 4 2 4 2 5" xfId="10953"/>
    <cellStyle name="Normal 4 2 4 2 6" xfId="10954"/>
    <cellStyle name="Normal 4 2 4 2 7" xfId="10955"/>
    <cellStyle name="Normal 4 2 4 2 8" xfId="10956"/>
    <cellStyle name="Normal 4 2 4 2 9" xfId="10957"/>
    <cellStyle name="Normal 4 2 4 3" xfId="1562"/>
    <cellStyle name="Normal 4 2 4 3 2" xfId="1563"/>
    <cellStyle name="Normal 4 2 4 3 2 2" xfId="1564"/>
    <cellStyle name="Normal 4 2 4 3 3" xfId="1565"/>
    <cellStyle name="Normal 4 2 4 3 4" xfId="10958"/>
    <cellStyle name="Normal 4 2 4 4" xfId="1566"/>
    <cellStyle name="Normal 4 2 4 4 2" xfId="1567"/>
    <cellStyle name="Normal 4 2 4 5" xfId="1568"/>
    <cellStyle name="Normal 4 2 4 5 2" xfId="10959"/>
    <cellStyle name="Normal 4 2 4 6" xfId="10960"/>
    <cellStyle name="Normal 4 2 4 6 2" xfId="10961"/>
    <cellStyle name="Normal 4 2 4 7" xfId="10962"/>
    <cellStyle name="Normal 4 2 4 8" xfId="10963"/>
    <cellStyle name="Normal 4 2 4 9" xfId="10964"/>
    <cellStyle name="Normal 4 2 5" xfId="1569"/>
    <cellStyle name="Normal 4 2 5 2" xfId="1570"/>
    <cellStyle name="Normal 4 2 5 2 2" xfId="1571"/>
    <cellStyle name="Normal 4 2 5 2 2 2" xfId="1572"/>
    <cellStyle name="Normal 4 2 5 2 3" xfId="1573"/>
    <cellStyle name="Normal 4 2 5 3" xfId="1574"/>
    <cellStyle name="Normal 4 2 5 3 2" xfId="1575"/>
    <cellStyle name="Normal 4 2 5 4" xfId="1576"/>
    <cellStyle name="Normal 4 2 5 5" xfId="10965"/>
    <cellStyle name="Normal 4 2 5 6" xfId="10966"/>
    <cellStyle name="Normal 4 2 6" xfId="1577"/>
    <cellStyle name="Normal 4 2 6 2" xfId="1578"/>
    <cellStyle name="Normal 4 2 6 2 2" xfId="1579"/>
    <cellStyle name="Normal 4 2 6 3" xfId="1580"/>
    <cellStyle name="Normal 4 2 6 4" xfId="10967"/>
    <cellStyle name="Normal 4 2 6 5" xfId="10968"/>
    <cellStyle name="Normal 4 2 7" xfId="1581"/>
    <cellStyle name="Normal 4 2 7 2" xfId="1582"/>
    <cellStyle name="Normal 4 2 7 2 2" xfId="10969"/>
    <cellStyle name="Normal 4 2 7 2 3" xfId="10970"/>
    <cellStyle name="Normal 4 2 7 3" xfId="10971"/>
    <cellStyle name="Normal 4 2 7 4" xfId="10972"/>
    <cellStyle name="Normal 4 2 7 5" xfId="10973"/>
    <cellStyle name="Normal 4 2 7 6" xfId="10974"/>
    <cellStyle name="Normal 4 2 7 7" xfId="10975"/>
    <cellStyle name="Normal 4 2 8" xfId="1583"/>
    <cellStyle name="Normal 4 2 8 2" xfId="10976"/>
    <cellStyle name="Normal 4 2 8 3" xfId="10977"/>
    <cellStyle name="Normal 4 2 9" xfId="10978"/>
    <cellStyle name="Normal 4 2 9 2" xfId="10979"/>
    <cellStyle name="Normal 4 3" xfId="1584"/>
    <cellStyle name="Normal 4 3 2" xfId="1585"/>
    <cellStyle name="Normal 4 3 2 2" xfId="1586"/>
    <cellStyle name="Normal 4 3 2 2 2" xfId="1587"/>
    <cellStyle name="Normal 4 3 2 2 2 2" xfId="1588"/>
    <cellStyle name="Normal 4 3 2 2 2 2 2" xfId="1589"/>
    <cellStyle name="Normal 4 3 2 2 2 2 2 2" xfId="1590"/>
    <cellStyle name="Normal 4 3 2 2 2 2 3" xfId="1591"/>
    <cellStyle name="Normal 4 3 2 2 2 3" xfId="1592"/>
    <cellStyle name="Normal 4 3 2 2 2 3 2" xfId="1593"/>
    <cellStyle name="Normal 4 3 2 2 2 4" xfId="1594"/>
    <cellStyle name="Normal 4 3 2 2 3" xfId="1595"/>
    <cellStyle name="Normal 4 3 2 2 3 2" xfId="1596"/>
    <cellStyle name="Normal 4 3 2 2 3 2 2" xfId="1597"/>
    <cellStyle name="Normal 4 3 2 2 3 3" xfId="1598"/>
    <cellStyle name="Normal 4 3 2 2 4" xfId="1599"/>
    <cellStyle name="Normal 4 3 2 2 4 2" xfId="1600"/>
    <cellStyle name="Normal 4 3 2 2 5" xfId="1601"/>
    <cellStyle name="Normal 4 3 2 3" xfId="1602"/>
    <cellStyle name="Normal 4 3 2 3 2" xfId="1603"/>
    <cellStyle name="Normal 4 3 2 3 2 2" xfId="1604"/>
    <cellStyle name="Normal 4 3 2 3 2 2 2" xfId="1605"/>
    <cellStyle name="Normal 4 3 2 3 2 3" xfId="1606"/>
    <cellStyle name="Normal 4 3 2 3 3" xfId="1607"/>
    <cellStyle name="Normal 4 3 2 3 3 2" xfId="1608"/>
    <cellStyle name="Normal 4 3 2 3 4" xfId="1609"/>
    <cellStyle name="Normal 4 3 2 4" xfId="1610"/>
    <cellStyle name="Normal 4 3 2 4 2" xfId="1611"/>
    <cellStyle name="Normal 4 3 2 4 2 2" xfId="1612"/>
    <cellStyle name="Normal 4 3 2 4 3" xfId="1613"/>
    <cellStyle name="Normal 4 3 2 5" xfId="1614"/>
    <cellStyle name="Normal 4 3 2 5 2" xfId="1615"/>
    <cellStyle name="Normal 4 3 2 6" xfId="1616"/>
    <cellStyle name="Normal 4 3 3" xfId="1617"/>
    <cellStyle name="Normal 4 3 3 2" xfId="1618"/>
    <cellStyle name="Normal 4 3 3 2 2" xfId="1619"/>
    <cellStyle name="Normal 4 3 3 2 2 2" xfId="1620"/>
    <cellStyle name="Normal 4 3 3 2 2 2 2" xfId="1621"/>
    <cellStyle name="Normal 4 3 3 2 2 3" xfId="1622"/>
    <cellStyle name="Normal 4 3 3 2 3" xfId="1623"/>
    <cellStyle name="Normal 4 3 3 2 3 2" xfId="1624"/>
    <cellStyle name="Normal 4 3 3 2 4" xfId="1625"/>
    <cellStyle name="Normal 4 3 3 3" xfId="1626"/>
    <cellStyle name="Normal 4 3 3 3 2" xfId="1627"/>
    <cellStyle name="Normal 4 3 3 3 2 2" xfId="1628"/>
    <cellStyle name="Normal 4 3 3 3 3" xfId="1629"/>
    <cellStyle name="Normal 4 3 3 4" xfId="1630"/>
    <cellStyle name="Normal 4 3 3 4 2" xfId="1631"/>
    <cellStyle name="Normal 4 3 3 5" xfId="1632"/>
    <cellStyle name="Normal 4 3 4" xfId="1633"/>
    <cellStyle name="Normal 4 3 4 2" xfId="1634"/>
    <cellStyle name="Normal 4 3 4 2 2" xfId="1635"/>
    <cellStyle name="Normal 4 3 4 2 2 2" xfId="1636"/>
    <cellStyle name="Normal 4 3 4 2 3" xfId="1637"/>
    <cellStyle name="Normal 4 3 4 3" xfId="1638"/>
    <cellStyle name="Normal 4 3 4 3 2" xfId="1639"/>
    <cellStyle name="Normal 4 3 4 4" xfId="1640"/>
    <cellStyle name="Normal 4 3 5" xfId="1641"/>
    <cellStyle name="Normal 4 3 5 2" xfId="1642"/>
    <cellStyle name="Normal 4 3 5 2 2" xfId="1643"/>
    <cellStyle name="Normal 4 3 5 3" xfId="1644"/>
    <cellStyle name="Normal 4 3 6" xfId="1645"/>
    <cellStyle name="Normal 4 3 6 2" xfId="1646"/>
    <cellStyle name="Normal 4 3 7" xfId="1647"/>
    <cellStyle name="Normal 4 4" xfId="1648"/>
    <cellStyle name="Normal 4 4 2" xfId="1649"/>
    <cellStyle name="Normal 4 4 2 2" xfId="1650"/>
    <cellStyle name="Normal 4 4 2 2 2" xfId="1651"/>
    <cellStyle name="Normal 4 4 2 2 2 2" xfId="1652"/>
    <cellStyle name="Normal 4 4 2 2 2 2 2" xfId="1653"/>
    <cellStyle name="Normal 4 4 2 2 2 3" xfId="1654"/>
    <cellStyle name="Normal 4 4 2 2 3" xfId="1655"/>
    <cellStyle name="Normal 4 4 2 2 3 2" xfId="1656"/>
    <cellStyle name="Normal 4 4 2 2 4" xfId="1657"/>
    <cellStyle name="Normal 4 4 2 3" xfId="1658"/>
    <cellStyle name="Normal 4 4 2 3 2" xfId="1659"/>
    <cellStyle name="Normal 4 4 2 3 2 2" xfId="1660"/>
    <cellStyle name="Normal 4 4 2 3 3" xfId="1661"/>
    <cellStyle name="Normal 4 4 2 4" xfId="1662"/>
    <cellStyle name="Normal 4 4 2 4 2" xfId="1663"/>
    <cellStyle name="Normal 4 4 2 5" xfId="1664"/>
    <cellStyle name="Normal 4 4 3" xfId="1665"/>
    <cellStyle name="Normal 4 4 3 2" xfId="1666"/>
    <cellStyle name="Normal 4 4 3 2 2" xfId="1667"/>
    <cellStyle name="Normal 4 4 3 2 2 2" xfId="1668"/>
    <cellStyle name="Normal 4 4 3 2 3" xfId="1669"/>
    <cellStyle name="Normal 4 4 3 3" xfId="1670"/>
    <cellStyle name="Normal 4 4 3 3 2" xfId="1671"/>
    <cellStyle name="Normal 4 4 3 4" xfId="1672"/>
    <cellStyle name="Normal 4 4 4" xfId="1673"/>
    <cellStyle name="Normal 4 4 4 2" xfId="1674"/>
    <cellStyle name="Normal 4 4 4 2 2" xfId="1675"/>
    <cellStyle name="Normal 4 4 4 3" xfId="1676"/>
    <cellStyle name="Normal 4 4 5" xfId="1677"/>
    <cellStyle name="Normal 4 4 5 2" xfId="1678"/>
    <cellStyle name="Normal 4 4 6" xfId="1679"/>
    <cellStyle name="Normal 4 5" xfId="1680"/>
    <cellStyle name="Normal 4 5 10" xfId="10980"/>
    <cellStyle name="Normal 4 5 11" xfId="10981"/>
    <cellStyle name="Normal 4 5 12" xfId="10982"/>
    <cellStyle name="Normal 4 5 13" xfId="10983"/>
    <cellStyle name="Normal 4 5 14" xfId="10984"/>
    <cellStyle name="Normal 4 5 2" xfId="1681"/>
    <cellStyle name="Normal 4 5 2 10" xfId="10985"/>
    <cellStyle name="Normal 4 5 2 11" xfId="10986"/>
    <cellStyle name="Normal 4 5 2 12" xfId="10987"/>
    <cellStyle name="Normal 4 5 2 13" xfId="10988"/>
    <cellStyle name="Normal 4 5 2 2" xfId="1682"/>
    <cellStyle name="Normal 4 5 2 2 10" xfId="10989"/>
    <cellStyle name="Normal 4 5 2 2 11" xfId="10990"/>
    <cellStyle name="Normal 4 5 2 2 2" xfId="1683"/>
    <cellStyle name="Normal 4 5 2 2 2 2" xfId="1684"/>
    <cellStyle name="Normal 4 5 2 2 2 2 2" xfId="10991"/>
    <cellStyle name="Normal 4 5 2 2 2 2 3" xfId="10992"/>
    <cellStyle name="Normal 4 5 2 2 2 3" xfId="10993"/>
    <cellStyle name="Normal 4 5 2 2 2 3 2" xfId="10994"/>
    <cellStyle name="Normal 4 5 2 2 2 4" xfId="10995"/>
    <cellStyle name="Normal 4 5 2 2 2 5" xfId="10996"/>
    <cellStyle name="Normal 4 5 2 2 2 6" xfId="10997"/>
    <cellStyle name="Normal 4 5 2 2 2 7" xfId="10998"/>
    <cellStyle name="Normal 4 5 2 2 2 8" xfId="10999"/>
    <cellStyle name="Normal 4 5 2 2 3" xfId="1685"/>
    <cellStyle name="Normal 4 5 2 2 3 2" xfId="11000"/>
    <cellStyle name="Normal 4 5 2 2 3 2 2" xfId="11001"/>
    <cellStyle name="Normal 4 5 2 2 3 3" xfId="11002"/>
    <cellStyle name="Normal 4 5 2 2 3 4" xfId="11003"/>
    <cellStyle name="Normal 4 5 2 2 4" xfId="11004"/>
    <cellStyle name="Normal 4 5 2 2 4 2" xfId="11005"/>
    <cellStyle name="Normal 4 5 2 2 5" xfId="11006"/>
    <cellStyle name="Normal 4 5 2 2 5 2" xfId="11007"/>
    <cellStyle name="Normal 4 5 2 2 6" xfId="11008"/>
    <cellStyle name="Normal 4 5 2 2 6 2" xfId="11009"/>
    <cellStyle name="Normal 4 5 2 2 7" xfId="11010"/>
    <cellStyle name="Normal 4 5 2 2 8" xfId="11011"/>
    <cellStyle name="Normal 4 5 2 2 9" xfId="11012"/>
    <cellStyle name="Normal 4 5 2 3" xfId="1686"/>
    <cellStyle name="Normal 4 5 2 3 2" xfId="1687"/>
    <cellStyle name="Normal 4 5 2 3 2 2" xfId="11013"/>
    <cellStyle name="Normal 4 5 2 3 2 3" xfId="11014"/>
    <cellStyle name="Normal 4 5 2 3 3" xfId="11015"/>
    <cellStyle name="Normal 4 5 2 3 3 2" xfId="11016"/>
    <cellStyle name="Normal 4 5 2 3 4" xfId="11017"/>
    <cellStyle name="Normal 4 5 2 3 5" xfId="11018"/>
    <cellStyle name="Normal 4 5 2 3 6" xfId="11019"/>
    <cellStyle name="Normal 4 5 2 3 7" xfId="11020"/>
    <cellStyle name="Normal 4 5 2 3 8" xfId="11021"/>
    <cellStyle name="Normal 4 5 2 4" xfId="1688"/>
    <cellStyle name="Normal 4 5 2 4 2" xfId="11022"/>
    <cellStyle name="Normal 4 5 2 4 2 2" xfId="11023"/>
    <cellStyle name="Normal 4 5 2 4 3" xfId="11024"/>
    <cellStyle name="Normal 4 5 2 4 4" xfId="11025"/>
    <cellStyle name="Normal 4 5 2 5" xfId="11026"/>
    <cellStyle name="Normal 4 5 2 5 2" xfId="11027"/>
    <cellStyle name="Normal 4 5 2 6" xfId="11028"/>
    <cellStyle name="Normal 4 5 2 6 2" xfId="11029"/>
    <cellStyle name="Normal 4 5 2 7" xfId="11030"/>
    <cellStyle name="Normal 4 5 2 7 2" xfId="11031"/>
    <cellStyle name="Normal 4 5 2 8" xfId="11032"/>
    <cellStyle name="Normal 4 5 2 9" xfId="11033"/>
    <cellStyle name="Normal 4 5 3" xfId="1689"/>
    <cellStyle name="Normal 4 5 3 10" xfId="11034"/>
    <cellStyle name="Normal 4 5 3 11" xfId="11035"/>
    <cellStyle name="Normal 4 5 3 2" xfId="1690"/>
    <cellStyle name="Normal 4 5 3 2 2" xfId="1691"/>
    <cellStyle name="Normal 4 5 3 2 2 2" xfId="11036"/>
    <cellStyle name="Normal 4 5 3 2 2 3" xfId="11037"/>
    <cellStyle name="Normal 4 5 3 2 3" xfId="11038"/>
    <cellStyle name="Normal 4 5 3 2 3 2" xfId="11039"/>
    <cellStyle name="Normal 4 5 3 2 4" xfId="11040"/>
    <cellStyle name="Normal 4 5 3 2 5" xfId="11041"/>
    <cellStyle name="Normal 4 5 3 2 6" xfId="11042"/>
    <cellStyle name="Normal 4 5 3 2 7" xfId="11043"/>
    <cellStyle name="Normal 4 5 3 2 8" xfId="11044"/>
    <cellStyle name="Normal 4 5 3 3" xfId="1692"/>
    <cellStyle name="Normal 4 5 3 3 2" xfId="11045"/>
    <cellStyle name="Normal 4 5 3 3 2 2" xfId="11046"/>
    <cellStyle name="Normal 4 5 3 3 3" xfId="11047"/>
    <cellStyle name="Normal 4 5 3 3 4" xfId="11048"/>
    <cellStyle name="Normal 4 5 3 4" xfId="11049"/>
    <cellStyle name="Normal 4 5 3 4 2" xfId="11050"/>
    <cellStyle name="Normal 4 5 3 5" xfId="11051"/>
    <cellStyle name="Normal 4 5 3 5 2" xfId="11052"/>
    <cellStyle name="Normal 4 5 3 6" xfId="11053"/>
    <cellStyle name="Normal 4 5 3 6 2" xfId="11054"/>
    <cellStyle name="Normal 4 5 3 7" xfId="11055"/>
    <cellStyle name="Normal 4 5 3 8" xfId="11056"/>
    <cellStyle name="Normal 4 5 3 9" xfId="11057"/>
    <cellStyle name="Normal 4 5 4" xfId="1693"/>
    <cellStyle name="Normal 4 5 4 2" xfId="1694"/>
    <cellStyle name="Normal 4 5 4 2 2" xfId="11058"/>
    <cellStyle name="Normal 4 5 4 3" xfId="11059"/>
    <cellStyle name="Normal 4 5 4 4" xfId="11060"/>
    <cellStyle name="Normal 4 5 4 5" xfId="11061"/>
    <cellStyle name="Normal 4 5 5" xfId="1695"/>
    <cellStyle name="Normal 4 5 5 2" xfId="11062"/>
    <cellStyle name="Normal 4 5 5 2 2" xfId="11063"/>
    <cellStyle name="Normal 4 5 5 2 3" xfId="11064"/>
    <cellStyle name="Normal 4 5 5 3" xfId="11065"/>
    <cellStyle name="Normal 4 5 5 3 2" xfId="11066"/>
    <cellStyle name="Normal 4 5 5 4" xfId="11067"/>
    <cellStyle name="Normal 4 5 5 5" xfId="11068"/>
    <cellStyle name="Normal 4 5 5 6" xfId="11069"/>
    <cellStyle name="Normal 4 5 5 7" xfId="11070"/>
    <cellStyle name="Normal 4 5 5 8" xfId="11071"/>
    <cellStyle name="Normal 4 5 6" xfId="11072"/>
    <cellStyle name="Normal 4 5 6 2" xfId="11073"/>
    <cellStyle name="Normal 4 5 6 3" xfId="11074"/>
    <cellStyle name="Normal 4 5 7" xfId="11075"/>
    <cellStyle name="Normal 4 5 7 2" xfId="11076"/>
    <cellStyle name="Normal 4 5 8" xfId="11077"/>
    <cellStyle name="Normal 4 5 8 2" xfId="11078"/>
    <cellStyle name="Normal 4 5 9" xfId="11079"/>
    <cellStyle name="Normal 4 6" xfId="1696"/>
    <cellStyle name="Normal 4 6 2" xfId="1697"/>
    <cellStyle name="Normal 4 6 2 2" xfId="1698"/>
    <cellStyle name="Normal 4 6 2 2 2" xfId="1699"/>
    <cellStyle name="Normal 4 6 2 3" xfId="1700"/>
    <cellStyle name="Normal 4 6 3" xfId="1701"/>
    <cellStyle name="Normal 4 6 3 2" xfId="1702"/>
    <cellStyle name="Normal 4 6 4" xfId="1703"/>
    <cellStyle name="Normal 4 7" xfId="1704"/>
    <cellStyle name="Normal 4 7 10" xfId="11080"/>
    <cellStyle name="Normal 4 7 11" xfId="11081"/>
    <cellStyle name="Normal 4 7 12" xfId="11082"/>
    <cellStyle name="Normal 4 7 13" xfId="11083"/>
    <cellStyle name="Normal 4 7 2" xfId="1705"/>
    <cellStyle name="Normal 4 7 2 10" xfId="11084"/>
    <cellStyle name="Normal 4 7 2 11" xfId="11085"/>
    <cellStyle name="Normal 4 7 2 12" xfId="11086"/>
    <cellStyle name="Normal 4 7 2 2" xfId="1706"/>
    <cellStyle name="Normal 4 7 2 2 2" xfId="11087"/>
    <cellStyle name="Normal 4 7 2 2 2 2" xfId="11088"/>
    <cellStyle name="Normal 4 7 2 2 2 3" xfId="11089"/>
    <cellStyle name="Normal 4 7 2 2 3" xfId="11090"/>
    <cellStyle name="Normal 4 7 2 2 3 2" xfId="11091"/>
    <cellStyle name="Normal 4 7 2 2 4" xfId="11092"/>
    <cellStyle name="Normal 4 7 2 2 5" xfId="11093"/>
    <cellStyle name="Normal 4 7 2 2 6" xfId="11094"/>
    <cellStyle name="Normal 4 7 2 2 7" xfId="11095"/>
    <cellStyle name="Normal 4 7 2 2 8" xfId="11096"/>
    <cellStyle name="Normal 4 7 2 3" xfId="11097"/>
    <cellStyle name="Normal 4 7 2 3 2" xfId="11098"/>
    <cellStyle name="Normal 4 7 2 3 2 2" xfId="11099"/>
    <cellStyle name="Normal 4 7 2 3 3" xfId="11100"/>
    <cellStyle name="Normal 4 7 2 3 4" xfId="11101"/>
    <cellStyle name="Normal 4 7 2 4" xfId="11102"/>
    <cellStyle name="Normal 4 7 2 4 2" xfId="11103"/>
    <cellStyle name="Normal 4 7 2 5" xfId="11104"/>
    <cellStyle name="Normal 4 7 2 5 2" xfId="11105"/>
    <cellStyle name="Normal 4 7 2 6" xfId="11106"/>
    <cellStyle name="Normal 4 7 2 6 2" xfId="11107"/>
    <cellStyle name="Normal 4 7 2 7" xfId="11108"/>
    <cellStyle name="Normal 4 7 2 8" xfId="11109"/>
    <cellStyle name="Normal 4 7 2 9" xfId="11110"/>
    <cellStyle name="Normal 4 7 3" xfId="1707"/>
    <cellStyle name="Normal 4 7 3 2" xfId="11111"/>
    <cellStyle name="Normal 4 7 3 2 2" xfId="11112"/>
    <cellStyle name="Normal 4 7 3 3" xfId="11113"/>
    <cellStyle name="Normal 4 7 3 4" xfId="11114"/>
    <cellStyle name="Normal 4 7 3 5" xfId="11115"/>
    <cellStyle name="Normal 4 7 4" xfId="11116"/>
    <cellStyle name="Normal 4 7 4 2" xfId="11117"/>
    <cellStyle name="Normal 4 7 4 2 2" xfId="11118"/>
    <cellStyle name="Normal 4 7 4 2 3" xfId="11119"/>
    <cellStyle name="Normal 4 7 4 3" xfId="11120"/>
    <cellStyle name="Normal 4 7 4 3 2" xfId="11121"/>
    <cellStyle name="Normal 4 7 4 4" xfId="11122"/>
    <cellStyle name="Normal 4 7 4 5" xfId="11123"/>
    <cellStyle name="Normal 4 7 4 6" xfId="11124"/>
    <cellStyle name="Normal 4 7 4 7" xfId="11125"/>
    <cellStyle name="Normal 4 7 4 8" xfId="11126"/>
    <cellStyle name="Normal 4 7 5" xfId="11127"/>
    <cellStyle name="Normal 4 7 5 2" xfId="11128"/>
    <cellStyle name="Normal 4 7 5 3" xfId="11129"/>
    <cellStyle name="Normal 4 7 6" xfId="11130"/>
    <cellStyle name="Normal 4 7 6 2" xfId="11131"/>
    <cellStyle name="Normal 4 7 7" xfId="11132"/>
    <cellStyle name="Normal 4 7 7 2" xfId="11133"/>
    <cellStyle name="Normal 4 7 8" xfId="11134"/>
    <cellStyle name="Normal 4 7 9" xfId="11135"/>
    <cellStyle name="Normal 4 8" xfId="1708"/>
    <cellStyle name="Normal 4 8 10" xfId="11136"/>
    <cellStyle name="Normal 4 8 11" xfId="11137"/>
    <cellStyle name="Normal 4 8 12" xfId="11138"/>
    <cellStyle name="Normal 4 8 2" xfId="1709"/>
    <cellStyle name="Normal 4 8 2 2" xfId="11139"/>
    <cellStyle name="Normal 4 8 2 2 2" xfId="11140"/>
    <cellStyle name="Normal 4 8 2 3" xfId="11141"/>
    <cellStyle name="Normal 4 8 2 4" xfId="11142"/>
    <cellStyle name="Normal 4 8 2 5" xfId="11143"/>
    <cellStyle name="Normal 4 8 3" xfId="11144"/>
    <cellStyle name="Normal 4 8 3 2" xfId="11145"/>
    <cellStyle name="Normal 4 8 3 2 2" xfId="11146"/>
    <cellStyle name="Normal 4 8 3 2 3" xfId="11147"/>
    <cellStyle name="Normal 4 8 3 3" xfId="11148"/>
    <cellStyle name="Normal 4 8 3 3 2" xfId="11149"/>
    <cellStyle name="Normal 4 8 3 4" xfId="11150"/>
    <cellStyle name="Normal 4 8 3 5" xfId="11151"/>
    <cellStyle name="Normal 4 8 3 6" xfId="11152"/>
    <cellStyle name="Normal 4 8 3 7" xfId="11153"/>
    <cellStyle name="Normal 4 8 3 8" xfId="11154"/>
    <cellStyle name="Normal 4 8 4" xfId="11155"/>
    <cellStyle name="Normal 4 8 4 2" xfId="11156"/>
    <cellStyle name="Normal 4 8 4 3" xfId="11157"/>
    <cellStyle name="Normal 4 8 5" xfId="11158"/>
    <cellStyle name="Normal 4 8 5 2" xfId="11159"/>
    <cellStyle name="Normal 4 8 6" xfId="11160"/>
    <cellStyle name="Normal 4 8 6 2" xfId="11161"/>
    <cellStyle name="Normal 4 8 7" xfId="11162"/>
    <cellStyle name="Normal 4 8 8" xfId="11163"/>
    <cellStyle name="Normal 4 8 9" xfId="11164"/>
    <cellStyle name="Normal 4 9" xfId="1710"/>
    <cellStyle name="Normal 4 9 2" xfId="11165"/>
    <cellStyle name="Normal 4 9 2 2" xfId="11166"/>
    <cellStyle name="Normal 4 9 3" xfId="11167"/>
    <cellStyle name="Normal 4 9 4" xfId="11168"/>
    <cellStyle name="Normal 4 9 5" xfId="11169"/>
    <cellStyle name="Normal 4 9 6" xfId="11170"/>
    <cellStyle name="Normal 4_12-10 Form 1 Filing and supporting papers-Nivision Revised" xfId="11171"/>
    <cellStyle name="Normal 40" xfId="11172"/>
    <cellStyle name="Normal 40 2" xfId="11173"/>
    <cellStyle name="Normal 40 2 2" xfId="11174"/>
    <cellStyle name="Normal 40 3" xfId="11175"/>
    <cellStyle name="Normal 40 3 2" xfId="11176"/>
    <cellStyle name="Normal 40 4" xfId="11177"/>
    <cellStyle name="Normal 40 5" xfId="11178"/>
    <cellStyle name="Normal 41" xfId="11179"/>
    <cellStyle name="Normal 41 2" xfId="11180"/>
    <cellStyle name="Normal 41 2 2" xfId="11181"/>
    <cellStyle name="Normal 41 3" xfId="11182"/>
    <cellStyle name="Normal 41 4" xfId="11183"/>
    <cellStyle name="Normal 42" xfId="11184"/>
    <cellStyle name="Normal 42 2" xfId="11185"/>
    <cellStyle name="Normal 42 3" xfId="11186"/>
    <cellStyle name="Normal 43" xfId="11187"/>
    <cellStyle name="Normal 43 2" xfId="11188"/>
    <cellStyle name="Normal 43 2 2" xfId="11189"/>
    <cellStyle name="Normal 43 2 3" xfId="11190"/>
    <cellStyle name="Normal 43 3" xfId="11191"/>
    <cellStyle name="Normal 44" xfId="3227"/>
    <cellStyle name="Normal 44 2" xfId="11192"/>
    <cellStyle name="Normal 44 2 2" xfId="11193"/>
    <cellStyle name="Normal 44 2 3" xfId="11194"/>
    <cellStyle name="Normal 44 3" xfId="11195"/>
    <cellStyle name="Normal 44 3 2" xfId="11196"/>
    <cellStyle name="Normal 44 3 2 2" xfId="11197"/>
    <cellStyle name="Normal 44 4" xfId="11198"/>
    <cellStyle name="Normal 45" xfId="11199"/>
    <cellStyle name="Normal 45 2" xfId="11200"/>
    <cellStyle name="Normal 45 2 2" xfId="11201"/>
    <cellStyle name="Normal 45 2 2 2" xfId="11202"/>
    <cellStyle name="Normal 45 2 3" xfId="11203"/>
    <cellStyle name="Normal 45 2 4" xfId="11204"/>
    <cellStyle name="Normal 45 3" xfId="11205"/>
    <cellStyle name="Normal 45 4" xfId="11206"/>
    <cellStyle name="Normal 46" xfId="11207"/>
    <cellStyle name="Normal 46 2" xfId="11208"/>
    <cellStyle name="Normal 46 2 2" xfId="11209"/>
    <cellStyle name="Normal 46 2 2 2" xfId="11210"/>
    <cellStyle name="Normal 46 2 3" xfId="11211"/>
    <cellStyle name="Normal 46 3" xfId="11212"/>
    <cellStyle name="Normal 46 4" xfId="11213"/>
    <cellStyle name="Normal 47" xfId="11214"/>
    <cellStyle name="Normal 47 2" xfId="11215"/>
    <cellStyle name="Normal 47 2 2" xfId="11216"/>
    <cellStyle name="Normal 47 2 2 2" xfId="11217"/>
    <cellStyle name="Normal 47 2 3" xfId="11218"/>
    <cellStyle name="Normal 47 3" xfId="11219"/>
    <cellStyle name="Normal 47 4" xfId="11220"/>
    <cellStyle name="Normal 48" xfId="11221"/>
    <cellStyle name="Normal 48 2" xfId="11222"/>
    <cellStyle name="Normal 48 2 2" xfId="11223"/>
    <cellStyle name="Normal 49" xfId="11224"/>
    <cellStyle name="Normal 5" xfId="1711"/>
    <cellStyle name="Normal 5 10" xfId="11225"/>
    <cellStyle name="Normal 5 11" xfId="11226"/>
    <cellStyle name="Normal 5 12" xfId="39"/>
    <cellStyle name="Normal 5 2" xfId="1712"/>
    <cellStyle name="Normal 5 2 2" xfId="1713"/>
    <cellStyle name="Normal 5 2 2 2" xfId="1714"/>
    <cellStyle name="Normal 5 2 2 2 2" xfId="1715"/>
    <cellStyle name="Normal 5 2 2 2 2 2" xfId="1716"/>
    <cellStyle name="Normal 5 2 2 2 2 2 2" xfId="1717"/>
    <cellStyle name="Normal 5 2 2 2 2 2 2 2" xfId="1718"/>
    <cellStyle name="Normal 5 2 2 2 2 2 2 2 2" xfId="1719"/>
    <cellStyle name="Normal 5 2 2 2 2 2 2 3" xfId="1720"/>
    <cellStyle name="Normal 5 2 2 2 2 2 3" xfId="1721"/>
    <cellStyle name="Normal 5 2 2 2 2 2 3 2" xfId="1722"/>
    <cellStyle name="Normal 5 2 2 2 2 2 4" xfId="1723"/>
    <cellStyle name="Normal 5 2 2 2 2 3" xfId="1724"/>
    <cellStyle name="Normal 5 2 2 2 2 3 2" xfId="1725"/>
    <cellStyle name="Normal 5 2 2 2 2 3 2 2" xfId="1726"/>
    <cellStyle name="Normal 5 2 2 2 2 3 3" xfId="1727"/>
    <cellStyle name="Normal 5 2 2 2 2 4" xfId="1728"/>
    <cellStyle name="Normal 5 2 2 2 2 4 2" xfId="1729"/>
    <cellStyle name="Normal 5 2 2 2 2 5" xfId="1730"/>
    <cellStyle name="Normal 5 2 2 2 3" xfId="1731"/>
    <cellStyle name="Normal 5 2 2 2 3 2" xfId="1732"/>
    <cellStyle name="Normal 5 2 2 2 3 2 2" xfId="1733"/>
    <cellStyle name="Normal 5 2 2 2 3 2 2 2" xfId="1734"/>
    <cellStyle name="Normal 5 2 2 2 3 2 3" xfId="1735"/>
    <cellStyle name="Normal 5 2 2 2 3 3" xfId="1736"/>
    <cellStyle name="Normal 5 2 2 2 3 3 2" xfId="1737"/>
    <cellStyle name="Normal 5 2 2 2 3 4" xfId="1738"/>
    <cellStyle name="Normal 5 2 2 2 4" xfId="1739"/>
    <cellStyle name="Normal 5 2 2 2 4 2" xfId="1740"/>
    <cellStyle name="Normal 5 2 2 2 4 2 2" xfId="1741"/>
    <cellStyle name="Normal 5 2 2 2 4 3" xfId="1742"/>
    <cellStyle name="Normal 5 2 2 2 5" xfId="1743"/>
    <cellStyle name="Normal 5 2 2 2 5 2" xfId="1744"/>
    <cellStyle name="Normal 5 2 2 2 6" xfId="1745"/>
    <cellStyle name="Normal 5 2 2 3" xfId="1746"/>
    <cellStyle name="Normal 5 2 2 3 2" xfId="1747"/>
    <cellStyle name="Normal 5 2 2 3 2 2" xfId="1748"/>
    <cellStyle name="Normal 5 2 2 3 2 2 2" xfId="1749"/>
    <cellStyle name="Normal 5 2 2 3 2 2 2 2" xfId="1750"/>
    <cellStyle name="Normal 5 2 2 3 2 2 3" xfId="1751"/>
    <cellStyle name="Normal 5 2 2 3 2 3" xfId="1752"/>
    <cellStyle name="Normal 5 2 2 3 2 3 2" xfId="1753"/>
    <cellStyle name="Normal 5 2 2 3 2 4" xfId="1754"/>
    <cellStyle name="Normal 5 2 2 3 3" xfId="1755"/>
    <cellStyle name="Normal 5 2 2 3 3 2" xfId="1756"/>
    <cellStyle name="Normal 5 2 2 3 3 2 2" xfId="1757"/>
    <cellStyle name="Normal 5 2 2 3 3 3" xfId="1758"/>
    <cellStyle name="Normal 5 2 2 3 4" xfId="1759"/>
    <cellStyle name="Normal 5 2 2 3 4 2" xfId="1760"/>
    <cellStyle name="Normal 5 2 2 3 5" xfId="1761"/>
    <cellStyle name="Normal 5 2 2 4" xfId="1762"/>
    <cellStyle name="Normal 5 2 2 4 2" xfId="1763"/>
    <cellStyle name="Normal 5 2 2 4 2 2" xfId="1764"/>
    <cellStyle name="Normal 5 2 2 4 2 2 2" xfId="1765"/>
    <cellStyle name="Normal 5 2 2 4 2 3" xfId="1766"/>
    <cellStyle name="Normal 5 2 2 4 3" xfId="1767"/>
    <cellStyle name="Normal 5 2 2 4 3 2" xfId="1768"/>
    <cellStyle name="Normal 5 2 2 4 4" xfId="1769"/>
    <cellStyle name="Normal 5 2 2 5" xfId="1770"/>
    <cellStyle name="Normal 5 2 2 5 2" xfId="1771"/>
    <cellStyle name="Normal 5 2 2 5 2 2" xfId="1772"/>
    <cellStyle name="Normal 5 2 2 5 3" xfId="1773"/>
    <cellStyle name="Normal 5 2 2 6" xfId="1774"/>
    <cellStyle name="Normal 5 2 2 6 2" xfId="1775"/>
    <cellStyle name="Normal 5 2 2 7" xfId="1776"/>
    <cellStyle name="Normal 5 2 3" xfId="1777"/>
    <cellStyle name="Normal 5 2 3 2" xfId="1778"/>
    <cellStyle name="Normal 5 2 3 2 2" xfId="1779"/>
    <cellStyle name="Normal 5 2 3 2 2 2" xfId="1780"/>
    <cellStyle name="Normal 5 2 3 2 2 2 2" xfId="1781"/>
    <cellStyle name="Normal 5 2 3 2 2 2 2 2" xfId="1782"/>
    <cellStyle name="Normal 5 2 3 2 2 2 3" xfId="1783"/>
    <cellStyle name="Normal 5 2 3 2 2 3" xfId="1784"/>
    <cellStyle name="Normal 5 2 3 2 2 3 2" xfId="1785"/>
    <cellStyle name="Normal 5 2 3 2 2 4" xfId="1786"/>
    <cellStyle name="Normal 5 2 3 2 3" xfId="1787"/>
    <cellStyle name="Normal 5 2 3 2 3 2" xfId="1788"/>
    <cellStyle name="Normal 5 2 3 2 3 2 2" xfId="1789"/>
    <cellStyle name="Normal 5 2 3 2 3 3" xfId="1790"/>
    <cellStyle name="Normal 5 2 3 2 4" xfId="1791"/>
    <cellStyle name="Normal 5 2 3 2 4 2" xfId="1792"/>
    <cellStyle name="Normal 5 2 3 2 5" xfId="1793"/>
    <cellStyle name="Normal 5 2 3 3" xfId="1794"/>
    <cellStyle name="Normal 5 2 3 3 2" xfId="1795"/>
    <cellStyle name="Normal 5 2 3 3 2 2" xfId="1796"/>
    <cellStyle name="Normal 5 2 3 3 2 2 2" xfId="1797"/>
    <cellStyle name="Normal 5 2 3 3 2 3" xfId="1798"/>
    <cellStyle name="Normal 5 2 3 3 3" xfId="1799"/>
    <cellStyle name="Normal 5 2 3 3 3 2" xfId="1800"/>
    <cellStyle name="Normal 5 2 3 3 4" xfId="1801"/>
    <cellStyle name="Normal 5 2 3 4" xfId="1802"/>
    <cellStyle name="Normal 5 2 3 4 2" xfId="1803"/>
    <cellStyle name="Normal 5 2 3 4 2 2" xfId="1804"/>
    <cellStyle name="Normal 5 2 3 4 3" xfId="1805"/>
    <cellStyle name="Normal 5 2 3 5" xfId="1806"/>
    <cellStyle name="Normal 5 2 3 5 2" xfId="1807"/>
    <cellStyle name="Normal 5 2 3 6" xfId="1808"/>
    <cellStyle name="Normal 5 2 4" xfId="1809"/>
    <cellStyle name="Normal 5 2 4 2" xfId="1810"/>
    <cellStyle name="Normal 5 2 4 2 2" xfId="1811"/>
    <cellStyle name="Normal 5 2 4 2 2 2" xfId="1812"/>
    <cellStyle name="Normal 5 2 4 2 2 2 2" xfId="1813"/>
    <cellStyle name="Normal 5 2 4 2 2 3" xfId="1814"/>
    <cellStyle name="Normal 5 2 4 2 3" xfId="1815"/>
    <cellStyle name="Normal 5 2 4 2 3 2" xfId="1816"/>
    <cellStyle name="Normal 5 2 4 2 4" xfId="1817"/>
    <cellStyle name="Normal 5 2 4 3" xfId="1818"/>
    <cellStyle name="Normal 5 2 4 3 2" xfId="1819"/>
    <cellStyle name="Normal 5 2 4 3 2 2" xfId="1820"/>
    <cellStyle name="Normal 5 2 4 3 3" xfId="1821"/>
    <cellStyle name="Normal 5 2 4 4" xfId="1822"/>
    <cellStyle name="Normal 5 2 4 4 2" xfId="1823"/>
    <cellStyle name="Normal 5 2 4 5" xfId="1824"/>
    <cellStyle name="Normal 5 2 5" xfId="1825"/>
    <cellStyle name="Normal 5 2 5 2" xfId="1826"/>
    <cellStyle name="Normal 5 2 5 2 2" xfId="1827"/>
    <cellStyle name="Normal 5 2 5 2 2 2" xfId="1828"/>
    <cellStyle name="Normal 5 2 5 2 3" xfId="1829"/>
    <cellStyle name="Normal 5 2 5 3" xfId="1830"/>
    <cellStyle name="Normal 5 2 5 3 2" xfId="1831"/>
    <cellStyle name="Normal 5 2 5 4" xfId="1832"/>
    <cellStyle name="Normal 5 2 6" xfId="1833"/>
    <cellStyle name="Normal 5 2 6 2" xfId="1834"/>
    <cellStyle name="Normal 5 2 6 2 2" xfId="1835"/>
    <cellStyle name="Normal 5 2 6 3" xfId="1836"/>
    <cellStyle name="Normal 5 2 7" xfId="1837"/>
    <cellStyle name="Normal 5 2 7 2" xfId="1838"/>
    <cellStyle name="Normal 5 2 8" xfId="1839"/>
    <cellStyle name="Normal 5 3" xfId="1840"/>
    <cellStyle name="Normal 5 3 2" xfId="1841"/>
    <cellStyle name="Normal 5 3 2 2" xfId="1842"/>
    <cellStyle name="Normal 5 3 2 2 2" xfId="1843"/>
    <cellStyle name="Normal 5 3 2 2 2 2" xfId="1844"/>
    <cellStyle name="Normal 5 3 2 2 2 2 2" xfId="1845"/>
    <cellStyle name="Normal 5 3 2 2 2 2 2 2" xfId="1846"/>
    <cellStyle name="Normal 5 3 2 2 2 2 3" xfId="1847"/>
    <cellStyle name="Normal 5 3 2 2 2 3" xfId="1848"/>
    <cellStyle name="Normal 5 3 2 2 2 3 2" xfId="1849"/>
    <cellStyle name="Normal 5 3 2 2 2 4" xfId="1850"/>
    <cellStyle name="Normal 5 3 2 2 3" xfId="1851"/>
    <cellStyle name="Normal 5 3 2 2 3 2" xfId="1852"/>
    <cellStyle name="Normal 5 3 2 2 3 2 2" xfId="1853"/>
    <cellStyle name="Normal 5 3 2 2 3 3" xfId="1854"/>
    <cellStyle name="Normal 5 3 2 2 4" xfId="1855"/>
    <cellStyle name="Normal 5 3 2 2 4 2" xfId="1856"/>
    <cellStyle name="Normal 5 3 2 2 5" xfId="1857"/>
    <cellStyle name="Normal 5 3 2 3" xfId="1858"/>
    <cellStyle name="Normal 5 3 2 3 2" xfId="1859"/>
    <cellStyle name="Normal 5 3 2 3 2 2" xfId="1860"/>
    <cellStyle name="Normal 5 3 2 3 2 2 2" xfId="1861"/>
    <cellStyle name="Normal 5 3 2 3 2 3" xfId="1862"/>
    <cellStyle name="Normal 5 3 2 3 3" xfId="1863"/>
    <cellStyle name="Normal 5 3 2 3 3 2" xfId="1864"/>
    <cellStyle name="Normal 5 3 2 3 4" xfId="1865"/>
    <cellStyle name="Normal 5 3 2 4" xfId="1866"/>
    <cellStyle name="Normal 5 3 2 4 2" xfId="1867"/>
    <cellStyle name="Normal 5 3 2 4 2 2" xfId="1868"/>
    <cellStyle name="Normal 5 3 2 4 3" xfId="1869"/>
    <cellStyle name="Normal 5 3 2 5" xfId="1870"/>
    <cellStyle name="Normal 5 3 2 5 2" xfId="1871"/>
    <cellStyle name="Normal 5 3 2 6" xfId="1872"/>
    <cellStyle name="Normal 5 3 3" xfId="1873"/>
    <cellStyle name="Normal 5 3 3 2" xfId="1874"/>
    <cellStyle name="Normal 5 3 3 2 2" xfId="1875"/>
    <cellStyle name="Normal 5 3 3 2 2 2" xfId="1876"/>
    <cellStyle name="Normal 5 3 3 2 2 2 2" xfId="1877"/>
    <cellStyle name="Normal 5 3 3 2 2 3" xfId="1878"/>
    <cellStyle name="Normal 5 3 3 2 3" xfId="1879"/>
    <cellStyle name="Normal 5 3 3 2 3 2" xfId="1880"/>
    <cellStyle name="Normal 5 3 3 2 4" xfId="1881"/>
    <cellStyle name="Normal 5 3 3 3" xfId="1882"/>
    <cellStyle name="Normal 5 3 3 3 2" xfId="1883"/>
    <cellStyle name="Normal 5 3 3 3 2 2" xfId="1884"/>
    <cellStyle name="Normal 5 3 3 3 3" xfId="1885"/>
    <cellStyle name="Normal 5 3 3 4" xfId="1886"/>
    <cellStyle name="Normal 5 3 3 4 2" xfId="1887"/>
    <cellStyle name="Normal 5 3 3 5" xfId="1888"/>
    <cellStyle name="Normal 5 3 4" xfId="1889"/>
    <cellStyle name="Normal 5 3 4 2" xfId="1890"/>
    <cellStyle name="Normal 5 3 4 2 2" xfId="1891"/>
    <cellStyle name="Normal 5 3 4 2 2 2" xfId="1892"/>
    <cellStyle name="Normal 5 3 4 2 3" xfId="1893"/>
    <cellStyle name="Normal 5 3 4 3" xfId="1894"/>
    <cellStyle name="Normal 5 3 4 3 2" xfId="1895"/>
    <cellStyle name="Normal 5 3 4 4" xfId="1896"/>
    <cellStyle name="Normal 5 3 5" xfId="1897"/>
    <cellStyle name="Normal 5 3 5 2" xfId="1898"/>
    <cellStyle name="Normal 5 3 5 2 2" xfId="1899"/>
    <cellStyle name="Normal 5 3 5 3" xfId="1900"/>
    <cellStyle name="Normal 5 3 6" xfId="1901"/>
    <cellStyle name="Normal 5 3 6 2" xfId="1902"/>
    <cellStyle name="Normal 5 3 7" xfId="1903"/>
    <cellStyle name="Normal 5 4" xfId="1904"/>
    <cellStyle name="Normal 5 4 2" xfId="1905"/>
    <cellStyle name="Normal 5 4 2 2" xfId="1906"/>
    <cellStyle name="Normal 5 4 2 2 2" xfId="1907"/>
    <cellStyle name="Normal 5 4 2 2 2 2" xfId="1908"/>
    <cellStyle name="Normal 5 4 2 2 2 2 2" xfId="1909"/>
    <cellStyle name="Normal 5 4 2 2 2 3" xfId="1910"/>
    <cellStyle name="Normal 5 4 2 2 3" xfId="1911"/>
    <cellStyle name="Normal 5 4 2 2 3 2" xfId="1912"/>
    <cellStyle name="Normal 5 4 2 2 4" xfId="1913"/>
    <cellStyle name="Normal 5 4 2 3" xfId="1914"/>
    <cellStyle name="Normal 5 4 2 3 2" xfId="1915"/>
    <cellStyle name="Normal 5 4 2 3 2 2" xfId="1916"/>
    <cellStyle name="Normal 5 4 2 3 3" xfId="1917"/>
    <cellStyle name="Normal 5 4 2 4" xfId="1918"/>
    <cellStyle name="Normal 5 4 2 4 2" xfId="1919"/>
    <cellStyle name="Normal 5 4 2 5" xfId="1920"/>
    <cellStyle name="Normal 5 4 3" xfId="1921"/>
    <cellStyle name="Normal 5 4 3 2" xfId="1922"/>
    <cellStyle name="Normal 5 4 3 2 2" xfId="1923"/>
    <cellStyle name="Normal 5 4 3 2 2 2" xfId="1924"/>
    <cellStyle name="Normal 5 4 3 2 3" xfId="1925"/>
    <cellStyle name="Normal 5 4 3 3" xfId="1926"/>
    <cellStyle name="Normal 5 4 3 3 2" xfId="1927"/>
    <cellStyle name="Normal 5 4 3 4" xfId="1928"/>
    <cellStyle name="Normal 5 4 4" xfId="1929"/>
    <cellStyle name="Normal 5 4 4 2" xfId="1930"/>
    <cellStyle name="Normal 5 4 4 2 2" xfId="1931"/>
    <cellStyle name="Normal 5 4 4 3" xfId="1932"/>
    <cellStyle name="Normal 5 4 5" xfId="1933"/>
    <cellStyle name="Normal 5 4 5 2" xfId="1934"/>
    <cellStyle name="Normal 5 4 6" xfId="1935"/>
    <cellStyle name="Normal 5 5" xfId="1936"/>
    <cellStyle name="Normal 5 5 2" xfId="1937"/>
    <cellStyle name="Normal 5 5 2 2" xfId="1938"/>
    <cellStyle name="Normal 5 5 2 2 2" xfId="1939"/>
    <cellStyle name="Normal 5 5 2 2 2 2" xfId="1940"/>
    <cellStyle name="Normal 5 5 2 2 3" xfId="1941"/>
    <cellStyle name="Normal 5 5 2 3" xfId="1942"/>
    <cellStyle name="Normal 5 5 2 3 2" xfId="1943"/>
    <cellStyle name="Normal 5 5 2 4" xfId="1944"/>
    <cellStyle name="Normal 5 5 3" xfId="1945"/>
    <cellStyle name="Normal 5 5 3 2" xfId="1946"/>
    <cellStyle name="Normal 5 5 3 2 2" xfId="1947"/>
    <cellStyle name="Normal 5 5 3 3" xfId="1948"/>
    <cellStyle name="Normal 5 5 4" xfId="1949"/>
    <cellStyle name="Normal 5 5 4 2" xfId="1950"/>
    <cellStyle name="Normal 5 5 5" xfId="1951"/>
    <cellStyle name="Normal 5 6" xfId="1952"/>
    <cellStyle name="Normal 5 6 2" xfId="1953"/>
    <cellStyle name="Normal 5 6 2 2" xfId="1954"/>
    <cellStyle name="Normal 5 6 2 2 2" xfId="1955"/>
    <cellStyle name="Normal 5 6 2 3" xfId="1956"/>
    <cellStyle name="Normal 5 6 3" xfId="1957"/>
    <cellStyle name="Normal 5 6 3 2" xfId="1958"/>
    <cellStyle name="Normal 5 6 4" xfId="1959"/>
    <cellStyle name="Normal 5 7" xfId="1960"/>
    <cellStyle name="Normal 5 7 2" xfId="1961"/>
    <cellStyle name="Normal 5 7 2 2" xfId="1962"/>
    <cellStyle name="Normal 5 7 3" xfId="1963"/>
    <cellStyle name="Normal 5 8" xfId="1964"/>
    <cellStyle name="Normal 5 8 10" xfId="11227"/>
    <cellStyle name="Normal 5 8 11" xfId="11228"/>
    <cellStyle name="Normal 5 8 12" xfId="11229"/>
    <cellStyle name="Normal 5 8 13" xfId="11230"/>
    <cellStyle name="Normal 5 8 14" xfId="11231"/>
    <cellStyle name="Normal 5 8 15" xfId="11232"/>
    <cellStyle name="Normal 5 8 2" xfId="1965"/>
    <cellStyle name="Normal 5 8 2 10" xfId="11233"/>
    <cellStyle name="Normal 5 8 2 11" xfId="11234"/>
    <cellStyle name="Normal 5 8 2 12" xfId="11235"/>
    <cellStyle name="Normal 5 8 2 13" xfId="11236"/>
    <cellStyle name="Normal 5 8 2 2" xfId="11237"/>
    <cellStyle name="Normal 5 8 2 2 10" xfId="11238"/>
    <cellStyle name="Normal 5 8 2 2 11" xfId="11239"/>
    <cellStyle name="Normal 5 8 2 2 12" xfId="11240"/>
    <cellStyle name="Normal 5 8 2 2 2" xfId="11241"/>
    <cellStyle name="Normal 5 8 2 2 2 10" xfId="11242"/>
    <cellStyle name="Normal 5 8 2 2 2 11" xfId="11243"/>
    <cellStyle name="Normal 5 8 2 2 2 2" xfId="11244"/>
    <cellStyle name="Normal 5 8 2 2 2 2 2" xfId="11245"/>
    <cellStyle name="Normal 5 8 2 2 2 2 2 2" xfId="11246"/>
    <cellStyle name="Normal 5 8 2 2 2 2 2 3" xfId="11247"/>
    <cellStyle name="Normal 5 8 2 2 2 2 3" xfId="11248"/>
    <cellStyle name="Normal 5 8 2 2 2 2 3 2" xfId="11249"/>
    <cellStyle name="Normal 5 8 2 2 2 2 4" xfId="11250"/>
    <cellStyle name="Normal 5 8 2 2 2 2 5" xfId="11251"/>
    <cellStyle name="Normal 5 8 2 2 2 2 6" xfId="11252"/>
    <cellStyle name="Normal 5 8 2 2 2 2 7" xfId="11253"/>
    <cellStyle name="Normal 5 8 2 2 2 2 8" xfId="11254"/>
    <cellStyle name="Normal 5 8 2 2 2 3" xfId="11255"/>
    <cellStyle name="Normal 5 8 2 2 2 3 2" xfId="11256"/>
    <cellStyle name="Normal 5 8 2 2 2 3 2 2" xfId="11257"/>
    <cellStyle name="Normal 5 8 2 2 2 3 3" xfId="11258"/>
    <cellStyle name="Normal 5 8 2 2 2 3 4" xfId="11259"/>
    <cellStyle name="Normal 5 8 2 2 2 4" xfId="11260"/>
    <cellStyle name="Normal 5 8 2 2 2 4 2" xfId="11261"/>
    <cellStyle name="Normal 5 8 2 2 2 5" xfId="11262"/>
    <cellStyle name="Normal 5 8 2 2 2 5 2" xfId="11263"/>
    <cellStyle name="Normal 5 8 2 2 2 6" xfId="11264"/>
    <cellStyle name="Normal 5 8 2 2 2 6 2" xfId="11265"/>
    <cellStyle name="Normal 5 8 2 2 2 7" xfId="11266"/>
    <cellStyle name="Normal 5 8 2 2 2 8" xfId="11267"/>
    <cellStyle name="Normal 5 8 2 2 2 9" xfId="11268"/>
    <cellStyle name="Normal 5 8 2 2 3" xfId="11269"/>
    <cellStyle name="Normal 5 8 2 2 3 2" xfId="11270"/>
    <cellStyle name="Normal 5 8 2 2 3 2 2" xfId="11271"/>
    <cellStyle name="Normal 5 8 2 2 3 2 3" xfId="11272"/>
    <cellStyle name="Normal 5 8 2 2 3 3" xfId="11273"/>
    <cellStyle name="Normal 5 8 2 2 3 3 2" xfId="11274"/>
    <cellStyle name="Normal 5 8 2 2 3 4" xfId="11275"/>
    <cellStyle name="Normal 5 8 2 2 3 5" xfId="11276"/>
    <cellStyle name="Normal 5 8 2 2 3 6" xfId="11277"/>
    <cellStyle name="Normal 5 8 2 2 3 7" xfId="11278"/>
    <cellStyle name="Normal 5 8 2 2 3 8" xfId="11279"/>
    <cellStyle name="Normal 5 8 2 2 4" xfId="11280"/>
    <cellStyle name="Normal 5 8 2 2 4 2" xfId="11281"/>
    <cellStyle name="Normal 5 8 2 2 4 2 2" xfId="11282"/>
    <cellStyle name="Normal 5 8 2 2 4 3" xfId="11283"/>
    <cellStyle name="Normal 5 8 2 2 4 4" xfId="11284"/>
    <cellStyle name="Normal 5 8 2 2 5" xfId="11285"/>
    <cellStyle name="Normal 5 8 2 2 5 2" xfId="11286"/>
    <cellStyle name="Normal 5 8 2 2 6" xfId="11287"/>
    <cellStyle name="Normal 5 8 2 2 6 2" xfId="11288"/>
    <cellStyle name="Normal 5 8 2 2 7" xfId="11289"/>
    <cellStyle name="Normal 5 8 2 2 7 2" xfId="11290"/>
    <cellStyle name="Normal 5 8 2 2 8" xfId="11291"/>
    <cellStyle name="Normal 5 8 2 2 9" xfId="11292"/>
    <cellStyle name="Normal 5 8 2 3" xfId="11293"/>
    <cellStyle name="Normal 5 8 2 3 10" xfId="11294"/>
    <cellStyle name="Normal 5 8 2 3 11" xfId="11295"/>
    <cellStyle name="Normal 5 8 2 3 2" xfId="11296"/>
    <cellStyle name="Normal 5 8 2 3 2 2" xfId="11297"/>
    <cellStyle name="Normal 5 8 2 3 2 2 2" xfId="11298"/>
    <cellStyle name="Normal 5 8 2 3 2 2 3" xfId="11299"/>
    <cellStyle name="Normal 5 8 2 3 2 3" xfId="11300"/>
    <cellStyle name="Normal 5 8 2 3 2 3 2" xfId="11301"/>
    <cellStyle name="Normal 5 8 2 3 2 4" xfId="11302"/>
    <cellStyle name="Normal 5 8 2 3 2 5" xfId="11303"/>
    <cellStyle name="Normal 5 8 2 3 2 6" xfId="11304"/>
    <cellStyle name="Normal 5 8 2 3 2 7" xfId="11305"/>
    <cellStyle name="Normal 5 8 2 3 2 8" xfId="11306"/>
    <cellStyle name="Normal 5 8 2 3 3" xfId="11307"/>
    <cellStyle name="Normal 5 8 2 3 3 2" xfId="11308"/>
    <cellStyle name="Normal 5 8 2 3 3 2 2" xfId="11309"/>
    <cellStyle name="Normal 5 8 2 3 3 3" xfId="11310"/>
    <cellStyle name="Normal 5 8 2 3 3 4" xfId="11311"/>
    <cellStyle name="Normal 5 8 2 3 4" xfId="11312"/>
    <cellStyle name="Normal 5 8 2 3 4 2" xfId="11313"/>
    <cellStyle name="Normal 5 8 2 3 5" xfId="11314"/>
    <cellStyle name="Normal 5 8 2 3 5 2" xfId="11315"/>
    <cellStyle name="Normal 5 8 2 3 6" xfId="11316"/>
    <cellStyle name="Normal 5 8 2 3 6 2" xfId="11317"/>
    <cellStyle name="Normal 5 8 2 3 7" xfId="11318"/>
    <cellStyle name="Normal 5 8 2 3 8" xfId="11319"/>
    <cellStyle name="Normal 5 8 2 3 9" xfId="11320"/>
    <cellStyle name="Normal 5 8 2 4" xfId="11321"/>
    <cellStyle name="Normal 5 8 2 4 2" xfId="11322"/>
    <cellStyle name="Normal 5 8 2 4 2 2" xfId="11323"/>
    <cellStyle name="Normal 5 8 2 4 2 3" xfId="11324"/>
    <cellStyle name="Normal 5 8 2 4 3" xfId="11325"/>
    <cellStyle name="Normal 5 8 2 4 3 2" xfId="11326"/>
    <cellStyle name="Normal 5 8 2 4 4" xfId="11327"/>
    <cellStyle name="Normal 5 8 2 4 5" xfId="11328"/>
    <cellStyle name="Normal 5 8 2 4 6" xfId="11329"/>
    <cellStyle name="Normal 5 8 2 4 7" xfId="11330"/>
    <cellStyle name="Normal 5 8 2 4 8" xfId="11331"/>
    <cellStyle name="Normal 5 8 2 5" xfId="11332"/>
    <cellStyle name="Normal 5 8 2 5 2" xfId="11333"/>
    <cellStyle name="Normal 5 8 2 5 2 2" xfId="11334"/>
    <cellStyle name="Normal 5 8 2 5 3" xfId="11335"/>
    <cellStyle name="Normal 5 8 2 5 4" xfId="11336"/>
    <cellStyle name="Normal 5 8 2 6" xfId="11337"/>
    <cellStyle name="Normal 5 8 2 6 2" xfId="11338"/>
    <cellStyle name="Normal 5 8 2 7" xfId="11339"/>
    <cellStyle name="Normal 5 8 2 7 2" xfId="11340"/>
    <cellStyle name="Normal 5 8 2 8" xfId="11341"/>
    <cellStyle name="Normal 5 8 2 8 2" xfId="11342"/>
    <cellStyle name="Normal 5 8 2 9" xfId="11343"/>
    <cellStyle name="Normal 5 8 3" xfId="11344"/>
    <cellStyle name="Normal 5 8 3 10" xfId="11345"/>
    <cellStyle name="Normal 5 8 3 11" xfId="11346"/>
    <cellStyle name="Normal 5 8 3 12" xfId="11347"/>
    <cellStyle name="Normal 5 8 3 2" xfId="11348"/>
    <cellStyle name="Normal 5 8 3 2 10" xfId="11349"/>
    <cellStyle name="Normal 5 8 3 2 11" xfId="11350"/>
    <cellStyle name="Normal 5 8 3 2 2" xfId="11351"/>
    <cellStyle name="Normal 5 8 3 2 2 2" xfId="11352"/>
    <cellStyle name="Normal 5 8 3 2 2 2 2" xfId="11353"/>
    <cellStyle name="Normal 5 8 3 2 2 2 3" xfId="11354"/>
    <cellStyle name="Normal 5 8 3 2 2 3" xfId="11355"/>
    <cellStyle name="Normal 5 8 3 2 2 3 2" xfId="11356"/>
    <cellStyle name="Normal 5 8 3 2 2 4" xfId="11357"/>
    <cellStyle name="Normal 5 8 3 2 2 5" xfId="11358"/>
    <cellStyle name="Normal 5 8 3 2 2 6" xfId="11359"/>
    <cellStyle name="Normal 5 8 3 2 2 7" xfId="11360"/>
    <cellStyle name="Normal 5 8 3 2 2 8" xfId="11361"/>
    <cellStyle name="Normal 5 8 3 2 3" xfId="11362"/>
    <cellStyle name="Normal 5 8 3 2 3 2" xfId="11363"/>
    <cellStyle name="Normal 5 8 3 2 3 2 2" xfId="11364"/>
    <cellStyle name="Normal 5 8 3 2 3 3" xfId="11365"/>
    <cellStyle name="Normal 5 8 3 2 3 4" xfId="11366"/>
    <cellStyle name="Normal 5 8 3 2 4" xfId="11367"/>
    <cellStyle name="Normal 5 8 3 2 4 2" xfId="11368"/>
    <cellStyle name="Normal 5 8 3 2 5" xfId="11369"/>
    <cellStyle name="Normal 5 8 3 2 5 2" xfId="11370"/>
    <cellStyle name="Normal 5 8 3 2 6" xfId="11371"/>
    <cellStyle name="Normal 5 8 3 2 6 2" xfId="11372"/>
    <cellStyle name="Normal 5 8 3 2 7" xfId="11373"/>
    <cellStyle name="Normal 5 8 3 2 8" xfId="11374"/>
    <cellStyle name="Normal 5 8 3 2 9" xfId="11375"/>
    <cellStyle name="Normal 5 8 3 3" xfId="11376"/>
    <cellStyle name="Normal 5 8 3 3 2" xfId="11377"/>
    <cellStyle name="Normal 5 8 3 3 2 2" xfId="11378"/>
    <cellStyle name="Normal 5 8 3 3 2 3" xfId="11379"/>
    <cellStyle name="Normal 5 8 3 3 3" xfId="11380"/>
    <cellStyle name="Normal 5 8 3 3 3 2" xfId="11381"/>
    <cellStyle name="Normal 5 8 3 3 4" xfId="11382"/>
    <cellStyle name="Normal 5 8 3 3 5" xfId="11383"/>
    <cellStyle name="Normal 5 8 3 3 6" xfId="11384"/>
    <cellStyle name="Normal 5 8 3 3 7" xfId="11385"/>
    <cellStyle name="Normal 5 8 3 3 8" xfId="11386"/>
    <cellStyle name="Normal 5 8 3 4" xfId="11387"/>
    <cellStyle name="Normal 5 8 3 4 2" xfId="11388"/>
    <cellStyle name="Normal 5 8 3 4 2 2" xfId="11389"/>
    <cellStyle name="Normal 5 8 3 4 3" xfId="11390"/>
    <cellStyle name="Normal 5 8 3 4 4" xfId="11391"/>
    <cellStyle name="Normal 5 8 3 5" xfId="11392"/>
    <cellStyle name="Normal 5 8 3 5 2" xfId="11393"/>
    <cellStyle name="Normal 5 8 3 6" xfId="11394"/>
    <cellStyle name="Normal 5 8 3 6 2" xfId="11395"/>
    <cellStyle name="Normal 5 8 3 7" xfId="11396"/>
    <cellStyle name="Normal 5 8 3 7 2" xfId="11397"/>
    <cellStyle name="Normal 5 8 3 8" xfId="11398"/>
    <cellStyle name="Normal 5 8 3 9" xfId="11399"/>
    <cellStyle name="Normal 5 8 4" xfId="11400"/>
    <cellStyle name="Normal 5 8 4 10" xfId="11401"/>
    <cellStyle name="Normal 5 8 4 11" xfId="11402"/>
    <cellStyle name="Normal 5 8 4 2" xfId="11403"/>
    <cellStyle name="Normal 5 8 4 2 2" xfId="11404"/>
    <cellStyle name="Normal 5 8 4 2 2 2" xfId="11405"/>
    <cellStyle name="Normal 5 8 4 2 2 3" xfId="11406"/>
    <cellStyle name="Normal 5 8 4 2 3" xfId="11407"/>
    <cellStyle name="Normal 5 8 4 2 3 2" xfId="11408"/>
    <cellStyle name="Normal 5 8 4 2 4" xfId="11409"/>
    <cellStyle name="Normal 5 8 4 2 5" xfId="11410"/>
    <cellStyle name="Normal 5 8 4 2 6" xfId="11411"/>
    <cellStyle name="Normal 5 8 4 2 7" xfId="11412"/>
    <cellStyle name="Normal 5 8 4 2 8" xfId="11413"/>
    <cellStyle name="Normal 5 8 4 3" xfId="11414"/>
    <cellStyle name="Normal 5 8 4 3 2" xfId="11415"/>
    <cellStyle name="Normal 5 8 4 3 2 2" xfId="11416"/>
    <cellStyle name="Normal 5 8 4 3 3" xfId="11417"/>
    <cellStyle name="Normal 5 8 4 3 4" xfId="11418"/>
    <cellStyle name="Normal 5 8 4 4" xfId="11419"/>
    <cellStyle name="Normal 5 8 4 4 2" xfId="11420"/>
    <cellStyle name="Normal 5 8 4 5" xfId="11421"/>
    <cellStyle name="Normal 5 8 4 5 2" xfId="11422"/>
    <cellStyle name="Normal 5 8 4 6" xfId="11423"/>
    <cellStyle name="Normal 5 8 4 6 2" xfId="11424"/>
    <cellStyle name="Normal 5 8 4 7" xfId="11425"/>
    <cellStyle name="Normal 5 8 4 8" xfId="11426"/>
    <cellStyle name="Normal 5 8 4 9" xfId="11427"/>
    <cellStyle name="Normal 5 8 5" xfId="11428"/>
    <cellStyle name="Normal 5 8 5 2" xfId="11429"/>
    <cellStyle name="Normal 5 8 5 2 2" xfId="11430"/>
    <cellStyle name="Normal 5 8 5 2 3" xfId="11431"/>
    <cellStyle name="Normal 5 8 5 3" xfId="11432"/>
    <cellStyle name="Normal 5 8 5 3 2" xfId="11433"/>
    <cellStyle name="Normal 5 8 5 4" xfId="11434"/>
    <cellStyle name="Normal 5 8 5 5" xfId="11435"/>
    <cellStyle name="Normal 5 8 5 6" xfId="11436"/>
    <cellStyle name="Normal 5 8 5 7" xfId="11437"/>
    <cellStyle name="Normal 5 8 5 8" xfId="11438"/>
    <cellStyle name="Normal 5 8 6" xfId="11439"/>
    <cellStyle name="Normal 5 8 6 2" xfId="11440"/>
    <cellStyle name="Normal 5 8 6 2 2" xfId="11441"/>
    <cellStyle name="Normal 5 8 6 3" xfId="11442"/>
    <cellStyle name="Normal 5 8 6 4" xfId="11443"/>
    <cellStyle name="Normal 5 8 7" xfId="11444"/>
    <cellStyle name="Normal 5 8 7 2" xfId="11445"/>
    <cellStyle name="Normal 5 8 8" xfId="11446"/>
    <cellStyle name="Normal 5 8 8 2" xfId="11447"/>
    <cellStyle name="Normal 5 8 9" xfId="11448"/>
    <cellStyle name="Normal 5 8 9 2" xfId="11449"/>
    <cellStyle name="Normal 5 9" xfId="1966"/>
    <cellStyle name="Normal 5_Book3" xfId="11450"/>
    <cellStyle name="Normal 50" xfId="11451"/>
    <cellStyle name="Normal 51" xfId="11452"/>
    <cellStyle name="Normal 51 2" xfId="11453"/>
    <cellStyle name="Normal 52" xfId="11454"/>
    <cellStyle name="Normal 52 2" xfId="11455"/>
    <cellStyle name="Normal 53" xfId="11456"/>
    <cellStyle name="Normal 53 2" xfId="11457"/>
    <cellStyle name="Normal 53 2 2" xfId="11458"/>
    <cellStyle name="Normal 53 3" xfId="11459"/>
    <cellStyle name="Normal 54" xfId="11460"/>
    <cellStyle name="Normal 54 2" xfId="11461"/>
    <cellStyle name="Normal 54 2 2" xfId="11462"/>
    <cellStyle name="Normal 54 3" xfId="11463"/>
    <cellStyle name="Normal 55" xfId="11464"/>
    <cellStyle name="Normal 55 2" xfId="11465"/>
    <cellStyle name="Normal 56" xfId="11466"/>
    <cellStyle name="Normal 56 2" xfId="11467"/>
    <cellStyle name="Normal 57" xfId="11468"/>
    <cellStyle name="Normal 57 2" xfId="11469"/>
    <cellStyle name="Normal 58" xfId="11470"/>
    <cellStyle name="Normal 58 2" xfId="11471"/>
    <cellStyle name="Normal 59" xfId="11472"/>
    <cellStyle name="Normal 59 2" xfId="11473"/>
    <cellStyle name="Normal 6" xfId="1967"/>
    <cellStyle name="Normal 6 10" xfId="11474"/>
    <cellStyle name="Normal 6 11" xfId="11475"/>
    <cellStyle name="Normal 6 2" xfId="9"/>
    <cellStyle name="Normal 6 2 2" xfId="27"/>
    <cellStyle name="Normal 6 2 2 2" xfId="1970"/>
    <cellStyle name="Normal 6 2 2 2 2" xfId="1971"/>
    <cellStyle name="Normal 6 2 2 2 2 2" xfId="1972"/>
    <cellStyle name="Normal 6 2 2 2 2 2 2" xfId="1973"/>
    <cellStyle name="Normal 6 2 2 2 2 2 2 2" xfId="1974"/>
    <cellStyle name="Normal 6 2 2 2 2 2 2 2 2" xfId="1975"/>
    <cellStyle name="Normal 6 2 2 2 2 2 2 3" xfId="1976"/>
    <cellStyle name="Normal 6 2 2 2 2 2 3" xfId="1977"/>
    <cellStyle name="Normal 6 2 2 2 2 2 3 2" xfId="1978"/>
    <cellStyle name="Normal 6 2 2 2 2 2 4" xfId="1979"/>
    <cellStyle name="Normal 6 2 2 2 2 3" xfId="1980"/>
    <cellStyle name="Normal 6 2 2 2 2 3 2" xfId="1981"/>
    <cellStyle name="Normal 6 2 2 2 2 3 2 2" xfId="1982"/>
    <cellStyle name="Normal 6 2 2 2 2 3 3" xfId="1983"/>
    <cellStyle name="Normal 6 2 2 2 2 4" xfId="1984"/>
    <cellStyle name="Normal 6 2 2 2 2 4 2" xfId="1985"/>
    <cellStyle name="Normal 6 2 2 2 2 5" xfId="1986"/>
    <cellStyle name="Normal 6 2 2 2 3" xfId="1987"/>
    <cellStyle name="Normal 6 2 2 2 3 2" xfId="1988"/>
    <cellStyle name="Normal 6 2 2 2 3 2 2" xfId="1989"/>
    <cellStyle name="Normal 6 2 2 2 3 2 2 2" xfId="1990"/>
    <cellStyle name="Normal 6 2 2 2 3 2 3" xfId="1991"/>
    <cellStyle name="Normal 6 2 2 2 3 3" xfId="1992"/>
    <cellStyle name="Normal 6 2 2 2 3 3 2" xfId="1993"/>
    <cellStyle name="Normal 6 2 2 2 3 4" xfId="1994"/>
    <cellStyle name="Normal 6 2 2 2 4" xfId="1995"/>
    <cellStyle name="Normal 6 2 2 2 4 2" xfId="1996"/>
    <cellStyle name="Normal 6 2 2 2 4 2 2" xfId="1997"/>
    <cellStyle name="Normal 6 2 2 2 4 3" xfId="1998"/>
    <cellStyle name="Normal 6 2 2 2 5" xfId="1999"/>
    <cellStyle name="Normal 6 2 2 2 5 2" xfId="2000"/>
    <cellStyle name="Normal 6 2 2 2 6" xfId="2001"/>
    <cellStyle name="Normal 6 2 2 3" xfId="2002"/>
    <cellStyle name="Normal 6 2 2 3 2" xfId="2003"/>
    <cellStyle name="Normal 6 2 2 3 2 2" xfId="2004"/>
    <cellStyle name="Normal 6 2 2 3 2 2 2" xfId="2005"/>
    <cellStyle name="Normal 6 2 2 3 2 2 2 2" xfId="2006"/>
    <cellStyle name="Normal 6 2 2 3 2 2 3" xfId="2007"/>
    <cellStyle name="Normal 6 2 2 3 2 3" xfId="2008"/>
    <cellStyle name="Normal 6 2 2 3 2 3 2" xfId="2009"/>
    <cellStyle name="Normal 6 2 2 3 2 4" xfId="2010"/>
    <cellStyle name="Normal 6 2 2 3 3" xfId="2011"/>
    <cellStyle name="Normal 6 2 2 3 3 2" xfId="2012"/>
    <cellStyle name="Normal 6 2 2 3 3 2 2" xfId="2013"/>
    <cellStyle name="Normal 6 2 2 3 3 3" xfId="2014"/>
    <cellStyle name="Normal 6 2 2 3 4" xfId="2015"/>
    <cellStyle name="Normal 6 2 2 3 4 2" xfId="2016"/>
    <cellStyle name="Normal 6 2 2 3 5" xfId="2017"/>
    <cellStyle name="Normal 6 2 2 4" xfId="2018"/>
    <cellStyle name="Normal 6 2 2 4 2" xfId="2019"/>
    <cellStyle name="Normal 6 2 2 4 2 2" xfId="2020"/>
    <cellStyle name="Normal 6 2 2 4 2 2 2" xfId="2021"/>
    <cellStyle name="Normal 6 2 2 4 2 3" xfId="2022"/>
    <cellStyle name="Normal 6 2 2 4 3" xfId="2023"/>
    <cellStyle name="Normal 6 2 2 4 3 2" xfId="2024"/>
    <cellStyle name="Normal 6 2 2 4 4" xfId="2025"/>
    <cellStyle name="Normal 6 2 2 5" xfId="2026"/>
    <cellStyle name="Normal 6 2 2 5 2" xfId="2027"/>
    <cellStyle name="Normal 6 2 2 5 2 2" xfId="2028"/>
    <cellStyle name="Normal 6 2 2 5 3" xfId="2029"/>
    <cellStyle name="Normal 6 2 2 6" xfId="2030"/>
    <cellStyle name="Normal 6 2 2 6 2" xfId="2031"/>
    <cellStyle name="Normal 6 2 2 7" xfId="2032"/>
    <cellStyle name="Normal 6 2 2 8" xfId="1969"/>
    <cellStyle name="Normal 6 2 3" xfId="2033"/>
    <cellStyle name="Normal 6 2 3 2" xfId="2034"/>
    <cellStyle name="Normal 6 2 3 2 2" xfId="2035"/>
    <cellStyle name="Normal 6 2 3 2 2 2" xfId="2036"/>
    <cellStyle name="Normal 6 2 3 2 2 2 2" xfId="2037"/>
    <cellStyle name="Normal 6 2 3 2 2 2 2 2" xfId="2038"/>
    <cellStyle name="Normal 6 2 3 2 2 2 3" xfId="2039"/>
    <cellStyle name="Normal 6 2 3 2 2 3" xfId="2040"/>
    <cellStyle name="Normal 6 2 3 2 2 3 2" xfId="2041"/>
    <cellStyle name="Normal 6 2 3 2 2 4" xfId="2042"/>
    <cellStyle name="Normal 6 2 3 2 3" xfId="2043"/>
    <cellStyle name="Normal 6 2 3 2 3 2" xfId="2044"/>
    <cellStyle name="Normal 6 2 3 2 3 2 2" xfId="2045"/>
    <cellStyle name="Normal 6 2 3 2 3 3" xfId="2046"/>
    <cellStyle name="Normal 6 2 3 2 4" xfId="2047"/>
    <cellStyle name="Normal 6 2 3 2 4 2" xfId="2048"/>
    <cellStyle name="Normal 6 2 3 2 5" xfId="2049"/>
    <cellStyle name="Normal 6 2 3 3" xfId="2050"/>
    <cellStyle name="Normal 6 2 3 3 2" xfId="2051"/>
    <cellStyle name="Normal 6 2 3 3 2 2" xfId="2052"/>
    <cellStyle name="Normal 6 2 3 3 2 2 2" xfId="2053"/>
    <cellStyle name="Normal 6 2 3 3 2 3" xfId="2054"/>
    <cellStyle name="Normal 6 2 3 3 3" xfId="2055"/>
    <cellStyle name="Normal 6 2 3 3 3 2" xfId="2056"/>
    <cellStyle name="Normal 6 2 3 3 4" xfId="2057"/>
    <cellStyle name="Normal 6 2 3 4" xfId="2058"/>
    <cellStyle name="Normal 6 2 3 4 2" xfId="2059"/>
    <cellStyle name="Normal 6 2 3 4 2 2" xfId="2060"/>
    <cellStyle name="Normal 6 2 3 4 3" xfId="2061"/>
    <cellStyle name="Normal 6 2 3 5" xfId="2062"/>
    <cellStyle name="Normal 6 2 3 5 2" xfId="2063"/>
    <cellStyle name="Normal 6 2 3 6" xfId="2064"/>
    <cellStyle name="Normal 6 2 4" xfId="2065"/>
    <cellStyle name="Normal 6 2 4 2" xfId="2066"/>
    <cellStyle name="Normal 6 2 4 2 2" xfId="2067"/>
    <cellStyle name="Normal 6 2 4 2 2 2" xfId="2068"/>
    <cellStyle name="Normal 6 2 4 2 2 2 2" xfId="2069"/>
    <cellStyle name="Normal 6 2 4 2 2 3" xfId="2070"/>
    <cellStyle name="Normal 6 2 4 2 3" xfId="2071"/>
    <cellStyle name="Normal 6 2 4 2 3 2" xfId="2072"/>
    <cellStyle name="Normal 6 2 4 2 4" xfId="2073"/>
    <cellStyle name="Normal 6 2 4 3" xfId="2074"/>
    <cellStyle name="Normal 6 2 4 3 2" xfId="2075"/>
    <cellStyle name="Normal 6 2 4 3 2 2" xfId="2076"/>
    <cellStyle name="Normal 6 2 4 3 3" xfId="2077"/>
    <cellStyle name="Normal 6 2 4 4" xfId="2078"/>
    <cellStyle name="Normal 6 2 4 4 2" xfId="2079"/>
    <cellStyle name="Normal 6 2 4 5" xfId="2080"/>
    <cellStyle name="Normal 6 2 5" xfId="2081"/>
    <cellStyle name="Normal 6 2 5 2" xfId="2082"/>
    <cellStyle name="Normal 6 2 5 2 2" xfId="2083"/>
    <cellStyle name="Normal 6 2 5 2 2 2" xfId="2084"/>
    <cellStyle name="Normal 6 2 5 2 3" xfId="2085"/>
    <cellStyle name="Normal 6 2 5 3" xfId="2086"/>
    <cellStyle name="Normal 6 2 5 3 2" xfId="2087"/>
    <cellStyle name="Normal 6 2 5 4" xfId="2088"/>
    <cellStyle name="Normal 6 2 6" xfId="2089"/>
    <cellStyle name="Normal 6 2 6 2" xfId="2090"/>
    <cellStyle name="Normal 6 2 6 2 2" xfId="2091"/>
    <cellStyle name="Normal 6 2 6 3" xfId="2092"/>
    <cellStyle name="Normal 6 2 7" xfId="2093"/>
    <cellStyle name="Normal 6 2 7 2" xfId="2094"/>
    <cellStyle name="Normal 6 2 8" xfId="2095"/>
    <cellStyle name="Normal 6 2 9" xfId="1968"/>
    <cellStyle name="Normal 6 3" xfId="2096"/>
    <cellStyle name="Normal 6 3 2" xfId="2097"/>
    <cellStyle name="Normal 6 3 2 2" xfId="2098"/>
    <cellStyle name="Normal 6 3 2 2 2" xfId="2099"/>
    <cellStyle name="Normal 6 3 2 2 2 2" xfId="2100"/>
    <cellStyle name="Normal 6 3 2 2 2 2 2" xfId="2101"/>
    <cellStyle name="Normal 6 3 2 2 2 2 2 2" xfId="2102"/>
    <cellStyle name="Normal 6 3 2 2 2 2 3" xfId="2103"/>
    <cellStyle name="Normal 6 3 2 2 2 3" xfId="2104"/>
    <cellStyle name="Normal 6 3 2 2 2 3 2" xfId="2105"/>
    <cellStyle name="Normal 6 3 2 2 2 4" xfId="2106"/>
    <cellStyle name="Normal 6 3 2 2 3" xfId="2107"/>
    <cellStyle name="Normal 6 3 2 2 3 2" xfId="2108"/>
    <cellStyle name="Normal 6 3 2 2 3 2 2" xfId="2109"/>
    <cellStyle name="Normal 6 3 2 2 3 3" xfId="2110"/>
    <cellStyle name="Normal 6 3 2 2 4" xfId="2111"/>
    <cellStyle name="Normal 6 3 2 2 4 2" xfId="2112"/>
    <cellStyle name="Normal 6 3 2 2 5" xfId="2113"/>
    <cellStyle name="Normal 6 3 2 3" xfId="2114"/>
    <cellStyle name="Normal 6 3 2 3 2" xfId="2115"/>
    <cellStyle name="Normal 6 3 2 3 2 2" xfId="2116"/>
    <cellStyle name="Normal 6 3 2 3 2 2 2" xfId="2117"/>
    <cellStyle name="Normal 6 3 2 3 2 3" xfId="2118"/>
    <cellStyle name="Normal 6 3 2 3 3" xfId="2119"/>
    <cellStyle name="Normal 6 3 2 3 3 2" xfId="2120"/>
    <cellStyle name="Normal 6 3 2 3 4" xfId="2121"/>
    <cellStyle name="Normal 6 3 2 4" xfId="2122"/>
    <cellStyle name="Normal 6 3 2 4 2" xfId="2123"/>
    <cellStyle name="Normal 6 3 2 4 2 2" xfId="2124"/>
    <cellStyle name="Normal 6 3 2 4 3" xfId="2125"/>
    <cellStyle name="Normal 6 3 2 5" xfId="2126"/>
    <cellStyle name="Normal 6 3 2 5 2" xfId="2127"/>
    <cellStyle name="Normal 6 3 2 6" xfId="2128"/>
    <cellStyle name="Normal 6 3 3" xfId="2129"/>
    <cellStyle name="Normal 6 3 3 2" xfId="2130"/>
    <cellStyle name="Normal 6 3 3 2 2" xfId="2131"/>
    <cellStyle name="Normal 6 3 3 2 2 2" xfId="2132"/>
    <cellStyle name="Normal 6 3 3 2 2 2 2" xfId="2133"/>
    <cellStyle name="Normal 6 3 3 2 2 3" xfId="2134"/>
    <cellStyle name="Normal 6 3 3 2 3" xfId="2135"/>
    <cellStyle name="Normal 6 3 3 2 3 2" xfId="2136"/>
    <cellStyle name="Normal 6 3 3 2 4" xfId="2137"/>
    <cellStyle name="Normal 6 3 3 3" xfId="2138"/>
    <cellStyle name="Normal 6 3 3 3 2" xfId="2139"/>
    <cellStyle name="Normal 6 3 3 3 2 2" xfId="2140"/>
    <cellStyle name="Normal 6 3 3 3 3" xfId="2141"/>
    <cellStyle name="Normal 6 3 3 4" xfId="2142"/>
    <cellStyle name="Normal 6 3 3 4 2" xfId="2143"/>
    <cellStyle name="Normal 6 3 3 5" xfId="2144"/>
    <cellStyle name="Normal 6 3 4" xfId="2145"/>
    <cellStyle name="Normal 6 3 4 2" xfId="2146"/>
    <cellStyle name="Normal 6 3 4 2 2" xfId="2147"/>
    <cellStyle name="Normal 6 3 4 2 2 2" xfId="2148"/>
    <cellStyle name="Normal 6 3 4 2 3" xfId="2149"/>
    <cellStyle name="Normal 6 3 4 3" xfId="2150"/>
    <cellStyle name="Normal 6 3 4 3 2" xfId="2151"/>
    <cellStyle name="Normal 6 3 4 4" xfId="2152"/>
    <cellStyle name="Normal 6 3 5" xfId="2153"/>
    <cellStyle name="Normal 6 3 5 2" xfId="2154"/>
    <cellStyle name="Normal 6 3 5 2 2" xfId="2155"/>
    <cellStyle name="Normal 6 3 5 3" xfId="2156"/>
    <cellStyle name="Normal 6 3 6" xfId="2157"/>
    <cellStyle name="Normal 6 3 6 2" xfId="2158"/>
    <cellStyle name="Normal 6 3 7" xfId="2159"/>
    <cellStyle name="Normal 6 4" xfId="2160"/>
    <cellStyle name="Normal 6 4 2" xfId="2161"/>
    <cellStyle name="Normal 6 4 2 2" xfId="2162"/>
    <cellStyle name="Normal 6 4 2 2 2" xfId="2163"/>
    <cellStyle name="Normal 6 4 2 2 2 2" xfId="2164"/>
    <cellStyle name="Normal 6 4 2 2 2 2 2" xfId="2165"/>
    <cellStyle name="Normal 6 4 2 2 2 3" xfId="2166"/>
    <cellStyle name="Normal 6 4 2 2 3" xfId="2167"/>
    <cellStyle name="Normal 6 4 2 2 3 2" xfId="2168"/>
    <cellStyle name="Normal 6 4 2 2 4" xfId="2169"/>
    <cellStyle name="Normal 6 4 2 3" xfId="2170"/>
    <cellStyle name="Normal 6 4 2 3 2" xfId="2171"/>
    <cellStyle name="Normal 6 4 2 3 2 2" xfId="2172"/>
    <cellStyle name="Normal 6 4 2 3 3" xfId="2173"/>
    <cellStyle name="Normal 6 4 2 4" xfId="2174"/>
    <cellStyle name="Normal 6 4 2 4 2" xfId="2175"/>
    <cellStyle name="Normal 6 4 2 5" xfId="2176"/>
    <cellStyle name="Normal 6 4 3" xfId="2177"/>
    <cellStyle name="Normal 6 4 3 2" xfId="2178"/>
    <cellStyle name="Normal 6 4 3 2 2" xfId="2179"/>
    <cellStyle name="Normal 6 4 3 2 2 2" xfId="2180"/>
    <cellStyle name="Normal 6 4 3 2 3" xfId="2181"/>
    <cellStyle name="Normal 6 4 3 3" xfId="2182"/>
    <cellStyle name="Normal 6 4 3 3 2" xfId="2183"/>
    <cellStyle name="Normal 6 4 3 4" xfId="2184"/>
    <cellStyle name="Normal 6 4 4" xfId="2185"/>
    <cellStyle name="Normal 6 4 4 2" xfId="2186"/>
    <cellStyle name="Normal 6 4 4 2 2" xfId="2187"/>
    <cellStyle name="Normal 6 4 4 3" xfId="2188"/>
    <cellStyle name="Normal 6 4 5" xfId="2189"/>
    <cellStyle name="Normal 6 4 5 2" xfId="2190"/>
    <cellStyle name="Normal 6 4 6" xfId="2191"/>
    <cellStyle name="Normal 6 5" xfId="2192"/>
    <cellStyle name="Normal 6 5 2" xfId="2193"/>
    <cellStyle name="Normal 6 5 2 2" xfId="2194"/>
    <cellStyle name="Normal 6 5 2 2 2" xfId="2195"/>
    <cellStyle name="Normal 6 5 2 2 2 2" xfId="2196"/>
    <cellStyle name="Normal 6 5 2 2 3" xfId="2197"/>
    <cellStyle name="Normal 6 5 2 3" xfId="2198"/>
    <cellStyle name="Normal 6 5 2 3 2" xfId="2199"/>
    <cellStyle name="Normal 6 5 2 4" xfId="2200"/>
    <cellStyle name="Normal 6 5 3" xfId="2201"/>
    <cellStyle name="Normal 6 5 3 2" xfId="2202"/>
    <cellStyle name="Normal 6 5 3 2 2" xfId="2203"/>
    <cellStyle name="Normal 6 5 3 3" xfId="2204"/>
    <cellStyle name="Normal 6 5 4" xfId="2205"/>
    <cellStyle name="Normal 6 5 4 2" xfId="2206"/>
    <cellStyle name="Normal 6 5 5" xfId="2207"/>
    <cellStyle name="Normal 6 6" xfId="2208"/>
    <cellStyle name="Normal 6 6 2" xfId="2209"/>
    <cellStyle name="Normal 6 6 2 2" xfId="2210"/>
    <cellStyle name="Normal 6 6 2 2 2" xfId="2211"/>
    <cellStyle name="Normal 6 6 2 3" xfId="2212"/>
    <cellStyle name="Normal 6 6 3" xfId="2213"/>
    <cellStyle name="Normal 6 6 3 2" xfId="2214"/>
    <cellStyle name="Normal 6 6 4" xfId="2215"/>
    <cellStyle name="Normal 6 7" xfId="2216"/>
    <cellStyle name="Normal 6 7 2" xfId="2217"/>
    <cellStyle name="Normal 6 7 2 2" xfId="2218"/>
    <cellStyle name="Normal 6 7 3" xfId="2219"/>
    <cellStyle name="Normal 6 8" xfId="2220"/>
    <cellStyle name="Normal 6 8 10" xfId="11476"/>
    <cellStyle name="Normal 6 8 11" xfId="11477"/>
    <cellStyle name="Normal 6 8 12" xfId="11478"/>
    <cellStyle name="Normal 6 8 13" xfId="11479"/>
    <cellStyle name="Normal 6 8 14" xfId="11480"/>
    <cellStyle name="Normal 6 8 2" xfId="2221"/>
    <cellStyle name="Normal 6 8 2 10" xfId="11481"/>
    <cellStyle name="Normal 6 8 2 11" xfId="11482"/>
    <cellStyle name="Normal 6 8 2 12" xfId="11483"/>
    <cellStyle name="Normal 6 8 2 13" xfId="11484"/>
    <cellStyle name="Normal 6 8 2 2" xfId="11485"/>
    <cellStyle name="Normal 6 8 2 2 10" xfId="11486"/>
    <cellStyle name="Normal 6 8 2 2 11" xfId="11487"/>
    <cellStyle name="Normal 6 8 2 2 12" xfId="11488"/>
    <cellStyle name="Normal 6 8 2 2 2" xfId="11489"/>
    <cellStyle name="Normal 6 8 2 2 2 10" xfId="11490"/>
    <cellStyle name="Normal 6 8 2 2 2 11" xfId="11491"/>
    <cellStyle name="Normal 6 8 2 2 2 2" xfId="11492"/>
    <cellStyle name="Normal 6 8 2 2 2 2 2" xfId="11493"/>
    <cellStyle name="Normal 6 8 2 2 2 2 2 2" xfId="11494"/>
    <cellStyle name="Normal 6 8 2 2 2 2 2 3" xfId="11495"/>
    <cellStyle name="Normal 6 8 2 2 2 2 3" xfId="11496"/>
    <cellStyle name="Normal 6 8 2 2 2 2 3 2" xfId="11497"/>
    <cellStyle name="Normal 6 8 2 2 2 2 4" xfId="11498"/>
    <cellStyle name="Normal 6 8 2 2 2 2 5" xfId="11499"/>
    <cellStyle name="Normal 6 8 2 2 2 2 6" xfId="11500"/>
    <cellStyle name="Normal 6 8 2 2 2 2 7" xfId="11501"/>
    <cellStyle name="Normal 6 8 2 2 2 2 8" xfId="11502"/>
    <cellStyle name="Normal 6 8 2 2 2 3" xfId="11503"/>
    <cellStyle name="Normal 6 8 2 2 2 3 2" xfId="11504"/>
    <cellStyle name="Normal 6 8 2 2 2 3 2 2" xfId="11505"/>
    <cellStyle name="Normal 6 8 2 2 2 3 3" xfId="11506"/>
    <cellStyle name="Normal 6 8 2 2 2 3 4" xfId="11507"/>
    <cellStyle name="Normal 6 8 2 2 2 4" xfId="11508"/>
    <cellStyle name="Normal 6 8 2 2 2 4 2" xfId="11509"/>
    <cellStyle name="Normal 6 8 2 2 2 5" xfId="11510"/>
    <cellStyle name="Normal 6 8 2 2 2 5 2" xfId="11511"/>
    <cellStyle name="Normal 6 8 2 2 2 6" xfId="11512"/>
    <cellStyle name="Normal 6 8 2 2 2 6 2" xfId="11513"/>
    <cellStyle name="Normal 6 8 2 2 2 7" xfId="11514"/>
    <cellStyle name="Normal 6 8 2 2 2 8" xfId="11515"/>
    <cellStyle name="Normal 6 8 2 2 2 9" xfId="11516"/>
    <cellStyle name="Normal 6 8 2 2 3" xfId="11517"/>
    <cellStyle name="Normal 6 8 2 2 3 2" xfId="11518"/>
    <cellStyle name="Normal 6 8 2 2 3 2 2" xfId="11519"/>
    <cellStyle name="Normal 6 8 2 2 3 2 3" xfId="11520"/>
    <cellStyle name="Normal 6 8 2 2 3 3" xfId="11521"/>
    <cellStyle name="Normal 6 8 2 2 3 3 2" xfId="11522"/>
    <cellStyle name="Normal 6 8 2 2 3 4" xfId="11523"/>
    <cellStyle name="Normal 6 8 2 2 3 5" xfId="11524"/>
    <cellStyle name="Normal 6 8 2 2 3 6" xfId="11525"/>
    <cellStyle name="Normal 6 8 2 2 3 7" xfId="11526"/>
    <cellStyle name="Normal 6 8 2 2 3 8" xfId="11527"/>
    <cellStyle name="Normal 6 8 2 2 4" xfId="11528"/>
    <cellStyle name="Normal 6 8 2 2 4 2" xfId="11529"/>
    <cellStyle name="Normal 6 8 2 2 4 2 2" xfId="11530"/>
    <cellStyle name="Normal 6 8 2 2 4 3" xfId="11531"/>
    <cellStyle name="Normal 6 8 2 2 4 4" xfId="11532"/>
    <cellStyle name="Normal 6 8 2 2 5" xfId="11533"/>
    <cellStyle name="Normal 6 8 2 2 5 2" xfId="11534"/>
    <cellStyle name="Normal 6 8 2 2 6" xfId="11535"/>
    <cellStyle name="Normal 6 8 2 2 6 2" xfId="11536"/>
    <cellStyle name="Normal 6 8 2 2 7" xfId="11537"/>
    <cellStyle name="Normal 6 8 2 2 7 2" xfId="11538"/>
    <cellStyle name="Normal 6 8 2 2 8" xfId="11539"/>
    <cellStyle name="Normal 6 8 2 2 9" xfId="11540"/>
    <cellStyle name="Normal 6 8 2 3" xfId="11541"/>
    <cellStyle name="Normal 6 8 2 3 10" xfId="11542"/>
    <cellStyle name="Normal 6 8 2 3 11" xfId="11543"/>
    <cellStyle name="Normal 6 8 2 3 2" xfId="11544"/>
    <cellStyle name="Normal 6 8 2 3 2 2" xfId="11545"/>
    <cellStyle name="Normal 6 8 2 3 2 2 2" xfId="11546"/>
    <cellStyle name="Normal 6 8 2 3 2 2 3" xfId="11547"/>
    <cellStyle name="Normal 6 8 2 3 2 3" xfId="11548"/>
    <cellStyle name="Normal 6 8 2 3 2 3 2" xfId="11549"/>
    <cellStyle name="Normal 6 8 2 3 2 4" xfId="11550"/>
    <cellStyle name="Normal 6 8 2 3 2 5" xfId="11551"/>
    <cellStyle name="Normal 6 8 2 3 2 6" xfId="11552"/>
    <cellStyle name="Normal 6 8 2 3 2 7" xfId="11553"/>
    <cellStyle name="Normal 6 8 2 3 2 8" xfId="11554"/>
    <cellStyle name="Normal 6 8 2 3 3" xfId="11555"/>
    <cellStyle name="Normal 6 8 2 3 3 2" xfId="11556"/>
    <cellStyle name="Normal 6 8 2 3 3 2 2" xfId="11557"/>
    <cellStyle name="Normal 6 8 2 3 3 3" xfId="11558"/>
    <cellStyle name="Normal 6 8 2 3 3 4" xfId="11559"/>
    <cellStyle name="Normal 6 8 2 3 4" xfId="11560"/>
    <cellStyle name="Normal 6 8 2 3 4 2" xfId="11561"/>
    <cellStyle name="Normal 6 8 2 3 5" xfId="11562"/>
    <cellStyle name="Normal 6 8 2 3 5 2" xfId="11563"/>
    <cellStyle name="Normal 6 8 2 3 6" xfId="11564"/>
    <cellStyle name="Normal 6 8 2 3 6 2" xfId="11565"/>
    <cellStyle name="Normal 6 8 2 3 7" xfId="11566"/>
    <cellStyle name="Normal 6 8 2 3 8" xfId="11567"/>
    <cellStyle name="Normal 6 8 2 3 9" xfId="11568"/>
    <cellStyle name="Normal 6 8 2 4" xfId="11569"/>
    <cellStyle name="Normal 6 8 2 4 2" xfId="11570"/>
    <cellStyle name="Normal 6 8 2 4 2 2" xfId="11571"/>
    <cellStyle name="Normal 6 8 2 4 2 3" xfId="11572"/>
    <cellStyle name="Normal 6 8 2 4 3" xfId="11573"/>
    <cellStyle name="Normal 6 8 2 4 3 2" xfId="11574"/>
    <cellStyle name="Normal 6 8 2 4 4" xfId="11575"/>
    <cellStyle name="Normal 6 8 2 4 5" xfId="11576"/>
    <cellStyle name="Normal 6 8 2 4 6" xfId="11577"/>
    <cellStyle name="Normal 6 8 2 4 7" xfId="11578"/>
    <cellStyle name="Normal 6 8 2 4 8" xfId="11579"/>
    <cellStyle name="Normal 6 8 2 5" xfId="11580"/>
    <cellStyle name="Normal 6 8 2 5 2" xfId="11581"/>
    <cellStyle name="Normal 6 8 2 5 2 2" xfId="11582"/>
    <cellStyle name="Normal 6 8 2 5 3" xfId="11583"/>
    <cellStyle name="Normal 6 8 2 5 4" xfId="11584"/>
    <cellStyle name="Normal 6 8 2 6" xfId="11585"/>
    <cellStyle name="Normal 6 8 2 6 2" xfId="11586"/>
    <cellStyle name="Normal 6 8 2 7" xfId="11587"/>
    <cellStyle name="Normal 6 8 2 7 2" xfId="11588"/>
    <cellStyle name="Normal 6 8 2 8" xfId="11589"/>
    <cellStyle name="Normal 6 8 2 8 2" xfId="11590"/>
    <cellStyle name="Normal 6 8 2 9" xfId="11591"/>
    <cellStyle name="Normal 6 8 3" xfId="11592"/>
    <cellStyle name="Normal 6 8 3 10" xfId="11593"/>
    <cellStyle name="Normal 6 8 3 11" xfId="11594"/>
    <cellStyle name="Normal 6 8 3 12" xfId="11595"/>
    <cellStyle name="Normal 6 8 3 2" xfId="11596"/>
    <cellStyle name="Normal 6 8 3 2 10" xfId="11597"/>
    <cellStyle name="Normal 6 8 3 2 11" xfId="11598"/>
    <cellStyle name="Normal 6 8 3 2 2" xfId="11599"/>
    <cellStyle name="Normal 6 8 3 2 2 2" xfId="11600"/>
    <cellStyle name="Normal 6 8 3 2 2 2 2" xfId="11601"/>
    <cellStyle name="Normal 6 8 3 2 2 2 3" xfId="11602"/>
    <cellStyle name="Normal 6 8 3 2 2 3" xfId="11603"/>
    <cellStyle name="Normal 6 8 3 2 2 3 2" xfId="11604"/>
    <cellStyle name="Normal 6 8 3 2 2 4" xfId="11605"/>
    <cellStyle name="Normal 6 8 3 2 2 5" xfId="11606"/>
    <cellStyle name="Normal 6 8 3 2 2 6" xfId="11607"/>
    <cellStyle name="Normal 6 8 3 2 2 7" xfId="11608"/>
    <cellStyle name="Normal 6 8 3 2 2 8" xfId="11609"/>
    <cellStyle name="Normal 6 8 3 2 3" xfId="11610"/>
    <cellStyle name="Normal 6 8 3 2 3 2" xfId="11611"/>
    <cellStyle name="Normal 6 8 3 2 3 2 2" xfId="11612"/>
    <cellStyle name="Normal 6 8 3 2 3 3" xfId="11613"/>
    <cellStyle name="Normal 6 8 3 2 3 4" xfId="11614"/>
    <cellStyle name="Normal 6 8 3 2 4" xfId="11615"/>
    <cellStyle name="Normal 6 8 3 2 4 2" xfId="11616"/>
    <cellStyle name="Normal 6 8 3 2 5" xfId="11617"/>
    <cellStyle name="Normal 6 8 3 2 5 2" xfId="11618"/>
    <cellStyle name="Normal 6 8 3 2 6" xfId="11619"/>
    <cellStyle name="Normal 6 8 3 2 6 2" xfId="11620"/>
    <cellStyle name="Normal 6 8 3 2 7" xfId="11621"/>
    <cellStyle name="Normal 6 8 3 2 8" xfId="11622"/>
    <cellStyle name="Normal 6 8 3 2 9" xfId="11623"/>
    <cellStyle name="Normal 6 8 3 3" xfId="11624"/>
    <cellStyle name="Normal 6 8 3 3 2" xfId="11625"/>
    <cellStyle name="Normal 6 8 3 3 2 2" xfId="11626"/>
    <cellStyle name="Normal 6 8 3 3 2 3" xfId="11627"/>
    <cellStyle name="Normal 6 8 3 3 3" xfId="11628"/>
    <cellStyle name="Normal 6 8 3 3 3 2" xfId="11629"/>
    <cellStyle name="Normal 6 8 3 3 4" xfId="11630"/>
    <cellStyle name="Normal 6 8 3 3 5" xfId="11631"/>
    <cellStyle name="Normal 6 8 3 3 6" xfId="11632"/>
    <cellStyle name="Normal 6 8 3 3 7" xfId="11633"/>
    <cellStyle name="Normal 6 8 3 3 8" xfId="11634"/>
    <cellStyle name="Normal 6 8 3 4" xfId="11635"/>
    <cellStyle name="Normal 6 8 3 4 2" xfId="11636"/>
    <cellStyle name="Normal 6 8 3 4 2 2" xfId="11637"/>
    <cellStyle name="Normal 6 8 3 4 3" xfId="11638"/>
    <cellStyle name="Normal 6 8 3 4 4" xfId="11639"/>
    <cellStyle name="Normal 6 8 3 5" xfId="11640"/>
    <cellStyle name="Normal 6 8 3 5 2" xfId="11641"/>
    <cellStyle name="Normal 6 8 3 6" xfId="11642"/>
    <cellStyle name="Normal 6 8 3 6 2" xfId="11643"/>
    <cellStyle name="Normal 6 8 3 7" xfId="11644"/>
    <cellStyle name="Normal 6 8 3 7 2" xfId="11645"/>
    <cellStyle name="Normal 6 8 3 8" xfId="11646"/>
    <cellStyle name="Normal 6 8 3 9" xfId="11647"/>
    <cellStyle name="Normal 6 8 4" xfId="11648"/>
    <cellStyle name="Normal 6 8 4 10" xfId="11649"/>
    <cellStyle name="Normal 6 8 4 11" xfId="11650"/>
    <cellStyle name="Normal 6 8 4 2" xfId="11651"/>
    <cellStyle name="Normal 6 8 4 2 2" xfId="11652"/>
    <cellStyle name="Normal 6 8 4 2 2 2" xfId="11653"/>
    <cellStyle name="Normal 6 8 4 2 2 3" xfId="11654"/>
    <cellStyle name="Normal 6 8 4 2 3" xfId="11655"/>
    <cellStyle name="Normal 6 8 4 2 3 2" xfId="11656"/>
    <cellStyle name="Normal 6 8 4 2 4" xfId="11657"/>
    <cellStyle name="Normal 6 8 4 2 5" xfId="11658"/>
    <cellStyle name="Normal 6 8 4 2 6" xfId="11659"/>
    <cellStyle name="Normal 6 8 4 2 7" xfId="11660"/>
    <cellStyle name="Normal 6 8 4 2 8" xfId="11661"/>
    <cellStyle name="Normal 6 8 4 3" xfId="11662"/>
    <cellStyle name="Normal 6 8 4 3 2" xfId="11663"/>
    <cellStyle name="Normal 6 8 4 3 2 2" xfId="11664"/>
    <cellStyle name="Normal 6 8 4 3 3" xfId="11665"/>
    <cellStyle name="Normal 6 8 4 3 4" xfId="11666"/>
    <cellStyle name="Normal 6 8 4 4" xfId="11667"/>
    <cellStyle name="Normal 6 8 4 4 2" xfId="11668"/>
    <cellStyle name="Normal 6 8 4 5" xfId="11669"/>
    <cellStyle name="Normal 6 8 4 5 2" xfId="11670"/>
    <cellStyle name="Normal 6 8 4 6" xfId="11671"/>
    <cellStyle name="Normal 6 8 4 6 2" xfId="11672"/>
    <cellStyle name="Normal 6 8 4 7" xfId="11673"/>
    <cellStyle name="Normal 6 8 4 8" xfId="11674"/>
    <cellStyle name="Normal 6 8 4 9" xfId="11675"/>
    <cellStyle name="Normal 6 8 5" xfId="11676"/>
    <cellStyle name="Normal 6 8 5 2" xfId="11677"/>
    <cellStyle name="Normal 6 8 5 2 2" xfId="11678"/>
    <cellStyle name="Normal 6 8 5 2 3" xfId="11679"/>
    <cellStyle name="Normal 6 8 5 3" xfId="11680"/>
    <cellStyle name="Normal 6 8 5 3 2" xfId="11681"/>
    <cellStyle name="Normal 6 8 5 4" xfId="11682"/>
    <cellStyle name="Normal 6 8 5 5" xfId="11683"/>
    <cellStyle name="Normal 6 8 5 6" xfId="11684"/>
    <cellStyle name="Normal 6 8 5 7" xfId="11685"/>
    <cellStyle name="Normal 6 8 5 8" xfId="11686"/>
    <cellStyle name="Normal 6 8 6" xfId="11687"/>
    <cellStyle name="Normal 6 8 6 2" xfId="11688"/>
    <cellStyle name="Normal 6 8 6 2 2" xfId="11689"/>
    <cellStyle name="Normal 6 8 6 3" xfId="11690"/>
    <cellStyle name="Normal 6 8 6 4" xfId="11691"/>
    <cellStyle name="Normal 6 8 7" xfId="11692"/>
    <cellStyle name="Normal 6 8 7 2" xfId="11693"/>
    <cellStyle name="Normal 6 8 8" xfId="11694"/>
    <cellStyle name="Normal 6 8 8 2" xfId="11695"/>
    <cellStyle name="Normal 6 8 9" xfId="11696"/>
    <cellStyle name="Normal 6 8 9 2" xfId="11697"/>
    <cellStyle name="Normal 6 9" xfId="2222"/>
    <cellStyle name="Normal 6_Book3" xfId="11698"/>
    <cellStyle name="Normal 60" xfId="11699"/>
    <cellStyle name="Normal 60 2" xfId="11700"/>
    <cellStyle name="Normal 61" xfId="11701"/>
    <cellStyle name="Normal 61 2" xfId="11702"/>
    <cellStyle name="Normal 62" xfId="11703"/>
    <cellStyle name="Normal 62 2" xfId="11704"/>
    <cellStyle name="Normal 63" xfId="11705"/>
    <cellStyle name="Normal 63 2" xfId="11706"/>
    <cellStyle name="Normal 64" xfId="11707"/>
    <cellStyle name="Normal 64 2" xfId="11708"/>
    <cellStyle name="Normal 64 3" xfId="11709"/>
    <cellStyle name="Normal 65" xfId="11710"/>
    <cellStyle name="Normal 65 2" xfId="11711"/>
    <cellStyle name="Normal 66" xfId="11712"/>
    <cellStyle name="Normal 67" xfId="11713"/>
    <cellStyle name="Normal 67 2" xfId="11714"/>
    <cellStyle name="Normal 68" xfId="11715"/>
    <cellStyle name="Normal 68 2" xfId="11716"/>
    <cellStyle name="Normal 69" xfId="11717"/>
    <cellStyle name="Normal 7" xfId="2223"/>
    <cellStyle name="Normal 7 10" xfId="11718"/>
    <cellStyle name="Normal 7 10 10" xfId="11719"/>
    <cellStyle name="Normal 7 10 11" xfId="11720"/>
    <cellStyle name="Normal 7 10 12" xfId="11721"/>
    <cellStyle name="Normal 7 10 13" xfId="11722"/>
    <cellStyle name="Normal 7 10 2" xfId="11723"/>
    <cellStyle name="Normal 7 10 2 10" xfId="11724"/>
    <cellStyle name="Normal 7 10 2 11" xfId="11725"/>
    <cellStyle name="Normal 7 10 2 12" xfId="11726"/>
    <cellStyle name="Normal 7 10 2 2" xfId="11727"/>
    <cellStyle name="Normal 7 10 2 2 10" xfId="11728"/>
    <cellStyle name="Normal 7 10 2 2 11" xfId="11729"/>
    <cellStyle name="Normal 7 10 2 2 2" xfId="11730"/>
    <cellStyle name="Normal 7 10 2 2 2 2" xfId="11731"/>
    <cellStyle name="Normal 7 10 2 2 2 2 2" xfId="11732"/>
    <cellStyle name="Normal 7 10 2 2 2 2 3" xfId="11733"/>
    <cellStyle name="Normal 7 10 2 2 2 3" xfId="11734"/>
    <cellStyle name="Normal 7 10 2 2 2 3 2" xfId="11735"/>
    <cellStyle name="Normal 7 10 2 2 2 4" xfId="11736"/>
    <cellStyle name="Normal 7 10 2 2 2 5" xfId="11737"/>
    <cellStyle name="Normal 7 10 2 2 2 6" xfId="11738"/>
    <cellStyle name="Normal 7 10 2 2 2 7" xfId="11739"/>
    <cellStyle name="Normal 7 10 2 2 2 8" xfId="11740"/>
    <cellStyle name="Normal 7 10 2 2 3" xfId="11741"/>
    <cellStyle name="Normal 7 10 2 2 3 2" xfId="11742"/>
    <cellStyle name="Normal 7 10 2 2 3 2 2" xfId="11743"/>
    <cellStyle name="Normal 7 10 2 2 3 3" xfId="11744"/>
    <cellStyle name="Normal 7 10 2 2 3 4" xfId="11745"/>
    <cellStyle name="Normal 7 10 2 2 4" xfId="11746"/>
    <cellStyle name="Normal 7 10 2 2 4 2" xfId="11747"/>
    <cellStyle name="Normal 7 10 2 2 5" xfId="11748"/>
    <cellStyle name="Normal 7 10 2 2 5 2" xfId="11749"/>
    <cellStyle name="Normal 7 10 2 2 6" xfId="11750"/>
    <cellStyle name="Normal 7 10 2 2 6 2" xfId="11751"/>
    <cellStyle name="Normal 7 10 2 2 7" xfId="11752"/>
    <cellStyle name="Normal 7 10 2 2 8" xfId="11753"/>
    <cellStyle name="Normal 7 10 2 2 9" xfId="11754"/>
    <cellStyle name="Normal 7 10 2 3" xfId="11755"/>
    <cellStyle name="Normal 7 10 2 3 2" xfId="11756"/>
    <cellStyle name="Normal 7 10 2 3 2 2" xfId="11757"/>
    <cellStyle name="Normal 7 10 2 3 2 3" xfId="11758"/>
    <cellStyle name="Normal 7 10 2 3 3" xfId="11759"/>
    <cellStyle name="Normal 7 10 2 3 3 2" xfId="11760"/>
    <cellStyle name="Normal 7 10 2 3 4" xfId="11761"/>
    <cellStyle name="Normal 7 10 2 3 5" xfId="11762"/>
    <cellStyle name="Normal 7 10 2 3 6" xfId="11763"/>
    <cellStyle name="Normal 7 10 2 3 7" xfId="11764"/>
    <cellStyle name="Normal 7 10 2 3 8" xfId="11765"/>
    <cellStyle name="Normal 7 10 2 4" xfId="11766"/>
    <cellStyle name="Normal 7 10 2 4 2" xfId="11767"/>
    <cellStyle name="Normal 7 10 2 4 2 2" xfId="11768"/>
    <cellStyle name="Normal 7 10 2 4 3" xfId="11769"/>
    <cellStyle name="Normal 7 10 2 4 4" xfId="11770"/>
    <cellStyle name="Normal 7 10 2 5" xfId="11771"/>
    <cellStyle name="Normal 7 10 2 5 2" xfId="11772"/>
    <cellStyle name="Normal 7 10 2 6" xfId="11773"/>
    <cellStyle name="Normal 7 10 2 6 2" xfId="11774"/>
    <cellStyle name="Normal 7 10 2 7" xfId="11775"/>
    <cellStyle name="Normal 7 10 2 7 2" xfId="11776"/>
    <cellStyle name="Normal 7 10 2 8" xfId="11777"/>
    <cellStyle name="Normal 7 10 2 9" xfId="11778"/>
    <cellStyle name="Normal 7 10 3" xfId="11779"/>
    <cellStyle name="Normal 7 10 3 10" xfId="11780"/>
    <cellStyle name="Normal 7 10 3 11" xfId="11781"/>
    <cellStyle name="Normal 7 10 3 2" xfId="11782"/>
    <cellStyle name="Normal 7 10 3 2 2" xfId="11783"/>
    <cellStyle name="Normal 7 10 3 2 2 2" xfId="11784"/>
    <cellStyle name="Normal 7 10 3 2 2 3" xfId="11785"/>
    <cellStyle name="Normal 7 10 3 2 3" xfId="11786"/>
    <cellStyle name="Normal 7 10 3 2 3 2" xfId="11787"/>
    <cellStyle name="Normal 7 10 3 2 4" xfId="11788"/>
    <cellStyle name="Normal 7 10 3 2 5" xfId="11789"/>
    <cellStyle name="Normal 7 10 3 2 6" xfId="11790"/>
    <cellStyle name="Normal 7 10 3 2 7" xfId="11791"/>
    <cellStyle name="Normal 7 10 3 2 8" xfId="11792"/>
    <cellStyle name="Normal 7 10 3 3" xfId="11793"/>
    <cellStyle name="Normal 7 10 3 3 2" xfId="11794"/>
    <cellStyle name="Normal 7 10 3 3 2 2" xfId="11795"/>
    <cellStyle name="Normal 7 10 3 3 3" xfId="11796"/>
    <cellStyle name="Normal 7 10 3 3 4" xfId="11797"/>
    <cellStyle name="Normal 7 10 3 4" xfId="11798"/>
    <cellStyle name="Normal 7 10 3 4 2" xfId="11799"/>
    <cellStyle name="Normal 7 10 3 5" xfId="11800"/>
    <cellStyle name="Normal 7 10 3 5 2" xfId="11801"/>
    <cellStyle name="Normal 7 10 3 6" xfId="11802"/>
    <cellStyle name="Normal 7 10 3 6 2" xfId="11803"/>
    <cellStyle name="Normal 7 10 3 7" xfId="11804"/>
    <cellStyle name="Normal 7 10 3 8" xfId="11805"/>
    <cellStyle name="Normal 7 10 3 9" xfId="11806"/>
    <cellStyle name="Normal 7 10 4" xfId="11807"/>
    <cellStyle name="Normal 7 10 4 2" xfId="11808"/>
    <cellStyle name="Normal 7 10 4 2 2" xfId="11809"/>
    <cellStyle name="Normal 7 10 4 2 3" xfId="11810"/>
    <cellStyle name="Normal 7 10 4 3" xfId="11811"/>
    <cellStyle name="Normal 7 10 4 3 2" xfId="11812"/>
    <cellStyle name="Normal 7 10 4 4" xfId="11813"/>
    <cellStyle name="Normal 7 10 4 5" xfId="11814"/>
    <cellStyle name="Normal 7 10 4 6" xfId="11815"/>
    <cellStyle name="Normal 7 10 4 7" xfId="11816"/>
    <cellStyle name="Normal 7 10 4 8" xfId="11817"/>
    <cellStyle name="Normal 7 10 5" xfId="11818"/>
    <cellStyle name="Normal 7 10 5 2" xfId="11819"/>
    <cellStyle name="Normal 7 10 5 2 2" xfId="11820"/>
    <cellStyle name="Normal 7 10 5 3" xfId="11821"/>
    <cellStyle name="Normal 7 10 5 4" xfId="11822"/>
    <cellStyle name="Normal 7 10 6" xfId="11823"/>
    <cellStyle name="Normal 7 10 6 2" xfId="11824"/>
    <cellStyle name="Normal 7 10 7" xfId="11825"/>
    <cellStyle name="Normal 7 10 7 2" xfId="11826"/>
    <cellStyle name="Normal 7 10 8" xfId="11827"/>
    <cellStyle name="Normal 7 10 8 2" xfId="11828"/>
    <cellStyle name="Normal 7 10 9" xfId="11829"/>
    <cellStyle name="Normal 7 11" xfId="11830"/>
    <cellStyle name="Normal 7 11 10" xfId="11831"/>
    <cellStyle name="Normal 7 11 11" xfId="11832"/>
    <cellStyle name="Normal 7 11 12" xfId="11833"/>
    <cellStyle name="Normal 7 11 2" xfId="11834"/>
    <cellStyle name="Normal 7 11 2 10" xfId="11835"/>
    <cellStyle name="Normal 7 11 2 11" xfId="11836"/>
    <cellStyle name="Normal 7 11 2 2" xfId="11837"/>
    <cellStyle name="Normal 7 11 2 2 2" xfId="11838"/>
    <cellStyle name="Normal 7 11 2 2 2 2" xfId="11839"/>
    <cellStyle name="Normal 7 11 2 2 2 3" xfId="11840"/>
    <cellStyle name="Normal 7 11 2 2 3" xfId="11841"/>
    <cellStyle name="Normal 7 11 2 2 3 2" xfId="11842"/>
    <cellStyle name="Normal 7 11 2 2 4" xfId="11843"/>
    <cellStyle name="Normal 7 11 2 2 5" xfId="11844"/>
    <cellStyle name="Normal 7 11 2 2 6" xfId="11845"/>
    <cellStyle name="Normal 7 11 2 2 7" xfId="11846"/>
    <cellStyle name="Normal 7 11 2 2 8" xfId="11847"/>
    <cellStyle name="Normal 7 11 2 3" xfId="11848"/>
    <cellStyle name="Normal 7 11 2 3 2" xfId="11849"/>
    <cellStyle name="Normal 7 11 2 3 2 2" xfId="11850"/>
    <cellStyle name="Normal 7 11 2 3 3" xfId="11851"/>
    <cellStyle name="Normal 7 11 2 3 4" xfId="11852"/>
    <cellStyle name="Normal 7 11 2 4" xfId="11853"/>
    <cellStyle name="Normal 7 11 2 4 2" xfId="11854"/>
    <cellStyle name="Normal 7 11 2 5" xfId="11855"/>
    <cellStyle name="Normal 7 11 2 5 2" xfId="11856"/>
    <cellStyle name="Normal 7 11 2 6" xfId="11857"/>
    <cellStyle name="Normal 7 11 2 6 2" xfId="11858"/>
    <cellStyle name="Normal 7 11 2 7" xfId="11859"/>
    <cellStyle name="Normal 7 11 2 8" xfId="11860"/>
    <cellStyle name="Normal 7 11 2 9" xfId="11861"/>
    <cellStyle name="Normal 7 11 3" xfId="11862"/>
    <cellStyle name="Normal 7 11 3 2" xfId="11863"/>
    <cellStyle name="Normal 7 11 3 2 2" xfId="11864"/>
    <cellStyle name="Normal 7 11 3 2 3" xfId="11865"/>
    <cellStyle name="Normal 7 11 3 3" xfId="11866"/>
    <cellStyle name="Normal 7 11 3 3 2" xfId="11867"/>
    <cellStyle name="Normal 7 11 3 4" xfId="11868"/>
    <cellStyle name="Normal 7 11 3 5" xfId="11869"/>
    <cellStyle name="Normal 7 11 3 6" xfId="11870"/>
    <cellStyle name="Normal 7 11 3 7" xfId="11871"/>
    <cellStyle name="Normal 7 11 3 8" xfId="11872"/>
    <cellStyle name="Normal 7 11 4" xfId="11873"/>
    <cellStyle name="Normal 7 11 4 2" xfId="11874"/>
    <cellStyle name="Normal 7 11 4 2 2" xfId="11875"/>
    <cellStyle name="Normal 7 11 4 3" xfId="11876"/>
    <cellStyle name="Normal 7 11 4 4" xfId="11877"/>
    <cellStyle name="Normal 7 11 5" xfId="11878"/>
    <cellStyle name="Normal 7 11 5 2" xfId="11879"/>
    <cellStyle name="Normal 7 11 6" xfId="11880"/>
    <cellStyle name="Normal 7 11 6 2" xfId="11881"/>
    <cellStyle name="Normal 7 11 7" xfId="11882"/>
    <cellStyle name="Normal 7 11 7 2" xfId="11883"/>
    <cellStyle name="Normal 7 11 8" xfId="11884"/>
    <cellStyle name="Normal 7 11 9" xfId="11885"/>
    <cellStyle name="Normal 7 12" xfId="11886"/>
    <cellStyle name="Normal 7 12 10" xfId="11887"/>
    <cellStyle name="Normal 7 12 11" xfId="11888"/>
    <cellStyle name="Normal 7 12 2" xfId="11889"/>
    <cellStyle name="Normal 7 12 2 2" xfId="11890"/>
    <cellStyle name="Normal 7 12 2 2 2" xfId="11891"/>
    <cellStyle name="Normal 7 12 2 2 3" xfId="11892"/>
    <cellStyle name="Normal 7 12 2 3" xfId="11893"/>
    <cellStyle name="Normal 7 12 2 3 2" xfId="11894"/>
    <cellStyle name="Normal 7 12 2 4" xfId="11895"/>
    <cellStyle name="Normal 7 12 2 5" xfId="11896"/>
    <cellStyle name="Normal 7 12 2 6" xfId="11897"/>
    <cellStyle name="Normal 7 12 2 7" xfId="11898"/>
    <cellStyle name="Normal 7 12 2 8" xfId="11899"/>
    <cellStyle name="Normal 7 12 3" xfId="11900"/>
    <cellStyle name="Normal 7 12 3 2" xfId="11901"/>
    <cellStyle name="Normal 7 12 3 2 2" xfId="11902"/>
    <cellStyle name="Normal 7 12 3 3" xfId="11903"/>
    <cellStyle name="Normal 7 12 3 4" xfId="11904"/>
    <cellStyle name="Normal 7 12 4" xfId="11905"/>
    <cellStyle name="Normal 7 12 4 2" xfId="11906"/>
    <cellStyle name="Normal 7 12 5" xfId="11907"/>
    <cellStyle name="Normal 7 12 5 2" xfId="11908"/>
    <cellStyle name="Normal 7 12 6" xfId="11909"/>
    <cellStyle name="Normal 7 12 6 2" xfId="11910"/>
    <cellStyle name="Normal 7 12 7" xfId="11911"/>
    <cellStyle name="Normal 7 12 8" xfId="11912"/>
    <cellStyle name="Normal 7 12 9" xfId="11913"/>
    <cellStyle name="Normal 7 13" xfId="11914"/>
    <cellStyle name="Normal 7 13 2" xfId="11915"/>
    <cellStyle name="Normal 7 13 2 2" xfId="11916"/>
    <cellStyle name="Normal 7 13 3" xfId="11917"/>
    <cellStyle name="Normal 7 13 4" xfId="11918"/>
    <cellStyle name="Normal 7 13 5" xfId="11919"/>
    <cellStyle name="Normal 7 14" xfId="11920"/>
    <cellStyle name="Normal 7 14 2" xfId="11921"/>
    <cellStyle name="Normal 7 14 2 2" xfId="11922"/>
    <cellStyle name="Normal 7 14 2 3" xfId="11923"/>
    <cellStyle name="Normal 7 14 3" xfId="11924"/>
    <cellStyle name="Normal 7 14 3 2" xfId="11925"/>
    <cellStyle name="Normal 7 14 4" xfId="11926"/>
    <cellStyle name="Normal 7 14 5" xfId="11927"/>
    <cellStyle name="Normal 7 14 6" xfId="11928"/>
    <cellStyle name="Normal 7 14 7" xfId="11929"/>
    <cellStyle name="Normal 7 14 8" xfId="11930"/>
    <cellStyle name="Normal 7 15" xfId="11931"/>
    <cellStyle name="Normal 7 15 2" xfId="11932"/>
    <cellStyle name="Normal 7 15 3" xfId="11933"/>
    <cellStyle name="Normal 7 16" xfId="11934"/>
    <cellStyle name="Normal 7 16 2" xfId="11935"/>
    <cellStyle name="Normal 7 17" xfId="11936"/>
    <cellStyle name="Normal 7 17 2" xfId="11937"/>
    <cellStyle name="Normal 7 18" xfId="11938"/>
    <cellStyle name="Normal 7 19" xfId="11939"/>
    <cellStyle name="Normal 7 2" xfId="2224"/>
    <cellStyle name="Normal 7 2 2" xfId="2225"/>
    <cellStyle name="Normal 7 2 2 2" xfId="2226"/>
    <cellStyle name="Normal 7 2 2 2 2" xfId="2227"/>
    <cellStyle name="Normal 7 2 2 2 2 2" xfId="2228"/>
    <cellStyle name="Normal 7 2 2 2 2 2 2" xfId="2229"/>
    <cellStyle name="Normal 7 2 2 2 2 2 2 2" xfId="2230"/>
    <cellStyle name="Normal 7 2 2 2 2 2 2 2 2" xfId="2231"/>
    <cellStyle name="Normal 7 2 2 2 2 2 2 3" xfId="2232"/>
    <cellStyle name="Normal 7 2 2 2 2 2 3" xfId="2233"/>
    <cellStyle name="Normal 7 2 2 2 2 2 3 2" xfId="2234"/>
    <cellStyle name="Normal 7 2 2 2 2 2 4" xfId="2235"/>
    <cellStyle name="Normal 7 2 2 2 2 3" xfId="2236"/>
    <cellStyle name="Normal 7 2 2 2 2 3 2" xfId="2237"/>
    <cellStyle name="Normal 7 2 2 2 2 3 2 2" xfId="2238"/>
    <cellStyle name="Normal 7 2 2 2 2 3 3" xfId="2239"/>
    <cellStyle name="Normal 7 2 2 2 2 4" xfId="2240"/>
    <cellStyle name="Normal 7 2 2 2 2 4 2" xfId="2241"/>
    <cellStyle name="Normal 7 2 2 2 2 5" xfId="2242"/>
    <cellStyle name="Normal 7 2 2 2 3" xfId="2243"/>
    <cellStyle name="Normal 7 2 2 2 3 2" xfId="2244"/>
    <cellStyle name="Normal 7 2 2 2 3 2 2" xfId="2245"/>
    <cellStyle name="Normal 7 2 2 2 3 2 2 2" xfId="2246"/>
    <cellStyle name="Normal 7 2 2 2 3 2 3" xfId="2247"/>
    <cellStyle name="Normal 7 2 2 2 3 3" xfId="2248"/>
    <cellStyle name="Normal 7 2 2 2 3 3 2" xfId="2249"/>
    <cellStyle name="Normal 7 2 2 2 3 4" xfId="2250"/>
    <cellStyle name="Normal 7 2 2 2 4" xfId="2251"/>
    <cellStyle name="Normal 7 2 2 2 4 2" xfId="2252"/>
    <cellStyle name="Normal 7 2 2 2 4 2 2" xfId="2253"/>
    <cellStyle name="Normal 7 2 2 2 4 3" xfId="2254"/>
    <cellStyle name="Normal 7 2 2 2 5" xfId="2255"/>
    <cellStyle name="Normal 7 2 2 2 5 2" xfId="2256"/>
    <cellStyle name="Normal 7 2 2 2 6" xfId="2257"/>
    <cellStyle name="Normal 7 2 2 3" xfId="2258"/>
    <cellStyle name="Normal 7 2 2 3 2" xfId="2259"/>
    <cellStyle name="Normal 7 2 2 3 2 2" xfId="2260"/>
    <cellStyle name="Normal 7 2 2 3 2 2 2" xfId="2261"/>
    <cellStyle name="Normal 7 2 2 3 2 2 2 2" xfId="2262"/>
    <cellStyle name="Normal 7 2 2 3 2 2 3" xfId="2263"/>
    <cellStyle name="Normal 7 2 2 3 2 3" xfId="2264"/>
    <cellStyle name="Normal 7 2 2 3 2 3 2" xfId="2265"/>
    <cellStyle name="Normal 7 2 2 3 2 4" xfId="2266"/>
    <cellStyle name="Normal 7 2 2 3 3" xfId="2267"/>
    <cellStyle name="Normal 7 2 2 3 3 2" xfId="2268"/>
    <cellStyle name="Normal 7 2 2 3 3 2 2" xfId="2269"/>
    <cellStyle name="Normal 7 2 2 3 3 3" xfId="2270"/>
    <cellStyle name="Normal 7 2 2 3 4" xfId="2271"/>
    <cellStyle name="Normal 7 2 2 3 4 2" xfId="2272"/>
    <cellStyle name="Normal 7 2 2 3 5" xfId="2273"/>
    <cellStyle name="Normal 7 2 2 4" xfId="2274"/>
    <cellStyle name="Normal 7 2 2 4 2" xfId="2275"/>
    <cellStyle name="Normal 7 2 2 4 2 2" xfId="2276"/>
    <cellStyle name="Normal 7 2 2 4 2 2 2" xfId="2277"/>
    <cellStyle name="Normal 7 2 2 4 2 3" xfId="2278"/>
    <cellStyle name="Normal 7 2 2 4 3" xfId="2279"/>
    <cellStyle name="Normal 7 2 2 4 3 2" xfId="2280"/>
    <cellStyle name="Normal 7 2 2 4 4" xfId="2281"/>
    <cellStyle name="Normal 7 2 2 5" xfId="2282"/>
    <cellStyle name="Normal 7 2 2 5 2" xfId="2283"/>
    <cellStyle name="Normal 7 2 2 5 2 2" xfId="2284"/>
    <cellStyle name="Normal 7 2 2 5 3" xfId="2285"/>
    <cellStyle name="Normal 7 2 2 6" xfId="2286"/>
    <cellStyle name="Normal 7 2 2 6 2" xfId="2287"/>
    <cellStyle name="Normal 7 2 2 7" xfId="2288"/>
    <cellStyle name="Normal 7 2 3" xfId="2289"/>
    <cellStyle name="Normal 7 2 3 2" xfId="2290"/>
    <cellStyle name="Normal 7 2 3 2 2" xfId="2291"/>
    <cellStyle name="Normal 7 2 3 2 2 2" xfId="2292"/>
    <cellStyle name="Normal 7 2 3 2 2 2 2" xfId="2293"/>
    <cellStyle name="Normal 7 2 3 2 2 2 2 2" xfId="2294"/>
    <cellStyle name="Normal 7 2 3 2 2 2 3" xfId="2295"/>
    <cellStyle name="Normal 7 2 3 2 2 3" xfId="2296"/>
    <cellStyle name="Normal 7 2 3 2 2 3 2" xfId="2297"/>
    <cellStyle name="Normal 7 2 3 2 2 4" xfId="2298"/>
    <cellStyle name="Normal 7 2 3 2 3" xfId="2299"/>
    <cellStyle name="Normal 7 2 3 2 3 2" xfId="2300"/>
    <cellStyle name="Normal 7 2 3 2 3 2 2" xfId="2301"/>
    <cellStyle name="Normal 7 2 3 2 3 3" xfId="2302"/>
    <cellStyle name="Normal 7 2 3 2 4" xfId="2303"/>
    <cellStyle name="Normal 7 2 3 2 4 2" xfId="2304"/>
    <cellStyle name="Normal 7 2 3 2 5" xfId="2305"/>
    <cellStyle name="Normal 7 2 3 3" xfId="2306"/>
    <cellStyle name="Normal 7 2 3 3 2" xfId="2307"/>
    <cellStyle name="Normal 7 2 3 3 2 2" xfId="2308"/>
    <cellStyle name="Normal 7 2 3 3 2 2 2" xfId="2309"/>
    <cellStyle name="Normal 7 2 3 3 2 3" xfId="2310"/>
    <cellStyle name="Normal 7 2 3 3 3" xfId="2311"/>
    <cellStyle name="Normal 7 2 3 3 3 2" xfId="2312"/>
    <cellStyle name="Normal 7 2 3 3 4" xfId="2313"/>
    <cellStyle name="Normal 7 2 3 4" xfId="2314"/>
    <cellStyle name="Normal 7 2 3 4 2" xfId="2315"/>
    <cellStyle name="Normal 7 2 3 4 2 2" xfId="2316"/>
    <cellStyle name="Normal 7 2 3 4 3" xfId="2317"/>
    <cellStyle name="Normal 7 2 3 5" xfId="2318"/>
    <cellStyle name="Normal 7 2 3 5 2" xfId="2319"/>
    <cellStyle name="Normal 7 2 3 6" xfId="2320"/>
    <cellStyle name="Normal 7 2 4" xfId="2321"/>
    <cellStyle name="Normal 7 2 4 2" xfId="2322"/>
    <cellStyle name="Normal 7 2 4 2 2" xfId="2323"/>
    <cellStyle name="Normal 7 2 4 2 2 2" xfId="2324"/>
    <cellStyle name="Normal 7 2 4 2 2 2 2" xfId="2325"/>
    <cellStyle name="Normal 7 2 4 2 2 3" xfId="2326"/>
    <cellStyle name="Normal 7 2 4 2 3" xfId="2327"/>
    <cellStyle name="Normal 7 2 4 2 3 2" xfId="2328"/>
    <cellStyle name="Normal 7 2 4 2 4" xfId="2329"/>
    <cellStyle name="Normal 7 2 4 3" xfId="2330"/>
    <cellStyle name="Normal 7 2 4 3 2" xfId="2331"/>
    <cellStyle name="Normal 7 2 4 3 2 2" xfId="2332"/>
    <cellStyle name="Normal 7 2 4 3 3" xfId="2333"/>
    <cellStyle name="Normal 7 2 4 4" xfId="2334"/>
    <cellStyle name="Normal 7 2 4 4 2" xfId="2335"/>
    <cellStyle name="Normal 7 2 4 5" xfId="2336"/>
    <cellStyle name="Normal 7 2 5" xfId="2337"/>
    <cellStyle name="Normal 7 2 5 2" xfId="2338"/>
    <cellStyle name="Normal 7 2 5 2 2" xfId="2339"/>
    <cellStyle name="Normal 7 2 5 2 2 2" xfId="2340"/>
    <cellStyle name="Normal 7 2 5 2 3" xfId="2341"/>
    <cellStyle name="Normal 7 2 5 3" xfId="2342"/>
    <cellStyle name="Normal 7 2 5 3 2" xfId="2343"/>
    <cellStyle name="Normal 7 2 5 4" xfId="2344"/>
    <cellStyle name="Normal 7 2 6" xfId="2345"/>
    <cellStyle name="Normal 7 2 6 2" xfId="2346"/>
    <cellStyle name="Normal 7 2 6 2 2" xfId="2347"/>
    <cellStyle name="Normal 7 2 6 3" xfId="2348"/>
    <cellStyle name="Normal 7 2 7" xfId="2349"/>
    <cellStyle name="Normal 7 2 7 2" xfId="2350"/>
    <cellStyle name="Normal 7 2 8" xfId="2351"/>
    <cellStyle name="Normal 7 20" xfId="11940"/>
    <cellStyle name="Normal 7 21" xfId="11941"/>
    <cellStyle name="Normal 7 22" xfId="11942"/>
    <cellStyle name="Normal 7 23" xfId="11943"/>
    <cellStyle name="Normal 7 3" xfId="2352"/>
    <cellStyle name="Normal 7 3 2" xfId="2353"/>
    <cellStyle name="Normal 7 3 2 2" xfId="2354"/>
    <cellStyle name="Normal 7 3 2 2 2" xfId="2355"/>
    <cellStyle name="Normal 7 3 2 2 2 2" xfId="2356"/>
    <cellStyle name="Normal 7 3 2 2 2 2 2" xfId="2357"/>
    <cellStyle name="Normal 7 3 2 2 2 2 2 2" xfId="2358"/>
    <cellStyle name="Normal 7 3 2 2 2 2 3" xfId="2359"/>
    <cellStyle name="Normal 7 3 2 2 2 3" xfId="2360"/>
    <cellStyle name="Normal 7 3 2 2 2 3 2" xfId="2361"/>
    <cellStyle name="Normal 7 3 2 2 2 4" xfId="2362"/>
    <cellStyle name="Normal 7 3 2 2 3" xfId="2363"/>
    <cellStyle name="Normal 7 3 2 2 3 2" xfId="2364"/>
    <cellStyle name="Normal 7 3 2 2 3 2 2" xfId="2365"/>
    <cellStyle name="Normal 7 3 2 2 3 3" xfId="2366"/>
    <cellStyle name="Normal 7 3 2 2 4" xfId="2367"/>
    <cellStyle name="Normal 7 3 2 2 4 2" xfId="2368"/>
    <cellStyle name="Normal 7 3 2 2 5" xfId="2369"/>
    <cellStyle name="Normal 7 3 2 3" xfId="2370"/>
    <cellStyle name="Normal 7 3 2 3 2" xfId="2371"/>
    <cellStyle name="Normal 7 3 2 3 2 2" xfId="2372"/>
    <cellStyle name="Normal 7 3 2 3 2 2 2" xfId="2373"/>
    <cellStyle name="Normal 7 3 2 3 2 3" xfId="2374"/>
    <cellStyle name="Normal 7 3 2 3 3" xfId="2375"/>
    <cellStyle name="Normal 7 3 2 3 3 2" xfId="2376"/>
    <cellStyle name="Normal 7 3 2 3 4" xfId="2377"/>
    <cellStyle name="Normal 7 3 2 4" xfId="2378"/>
    <cellStyle name="Normal 7 3 2 4 2" xfId="2379"/>
    <cellStyle name="Normal 7 3 2 4 2 2" xfId="2380"/>
    <cellStyle name="Normal 7 3 2 4 3" xfId="2381"/>
    <cellStyle name="Normal 7 3 2 5" xfId="2382"/>
    <cellStyle name="Normal 7 3 2 5 2" xfId="2383"/>
    <cellStyle name="Normal 7 3 2 6" xfId="2384"/>
    <cellStyle name="Normal 7 3 3" xfId="2385"/>
    <cellStyle name="Normal 7 3 3 2" xfId="2386"/>
    <cellStyle name="Normal 7 3 3 2 2" xfId="2387"/>
    <cellStyle name="Normal 7 3 3 2 2 2" xfId="2388"/>
    <cellStyle name="Normal 7 3 3 2 2 2 2" xfId="2389"/>
    <cellStyle name="Normal 7 3 3 2 2 3" xfId="2390"/>
    <cellStyle name="Normal 7 3 3 2 3" xfId="2391"/>
    <cellStyle name="Normal 7 3 3 2 3 2" xfId="2392"/>
    <cellStyle name="Normal 7 3 3 2 4" xfId="2393"/>
    <cellStyle name="Normal 7 3 3 3" xfId="2394"/>
    <cellStyle name="Normal 7 3 3 3 2" xfId="2395"/>
    <cellStyle name="Normal 7 3 3 3 2 2" xfId="2396"/>
    <cellStyle name="Normal 7 3 3 3 3" xfId="2397"/>
    <cellStyle name="Normal 7 3 3 4" xfId="2398"/>
    <cellStyle name="Normal 7 3 3 4 2" xfId="2399"/>
    <cellStyle name="Normal 7 3 3 5" xfId="2400"/>
    <cellStyle name="Normal 7 3 4" xfId="2401"/>
    <cellStyle name="Normal 7 3 4 2" xfId="2402"/>
    <cellStyle name="Normal 7 3 4 2 2" xfId="2403"/>
    <cellStyle name="Normal 7 3 4 2 2 2" xfId="2404"/>
    <cellStyle name="Normal 7 3 4 2 3" xfId="2405"/>
    <cellStyle name="Normal 7 3 4 3" xfId="2406"/>
    <cellStyle name="Normal 7 3 4 3 2" xfId="2407"/>
    <cellStyle name="Normal 7 3 4 4" xfId="2408"/>
    <cellStyle name="Normal 7 3 5" xfId="2409"/>
    <cellStyle name="Normal 7 3 5 2" xfId="2410"/>
    <cellStyle name="Normal 7 3 5 2 2" xfId="2411"/>
    <cellStyle name="Normal 7 3 5 3" xfId="2412"/>
    <cellStyle name="Normal 7 3 6" xfId="2413"/>
    <cellStyle name="Normal 7 3 6 2" xfId="2414"/>
    <cellStyle name="Normal 7 3 7" xfId="2415"/>
    <cellStyle name="Normal 7 4" xfId="2416"/>
    <cellStyle name="Normal 7 4 2" xfId="2417"/>
    <cellStyle name="Normal 7 4 2 2" xfId="2418"/>
    <cellStyle name="Normal 7 4 2 2 2" xfId="2419"/>
    <cellStyle name="Normal 7 4 2 2 2 2" xfId="2420"/>
    <cellStyle name="Normal 7 4 2 2 2 2 2" xfId="2421"/>
    <cellStyle name="Normal 7 4 2 2 2 3" xfId="2422"/>
    <cellStyle name="Normal 7 4 2 2 3" xfId="2423"/>
    <cellStyle name="Normal 7 4 2 2 3 2" xfId="2424"/>
    <cellStyle name="Normal 7 4 2 2 4" xfId="2425"/>
    <cellStyle name="Normal 7 4 2 3" xfId="2426"/>
    <cellStyle name="Normal 7 4 2 3 2" xfId="2427"/>
    <cellStyle name="Normal 7 4 2 3 2 2" xfId="2428"/>
    <cellStyle name="Normal 7 4 2 3 3" xfId="2429"/>
    <cellStyle name="Normal 7 4 2 4" xfId="2430"/>
    <cellStyle name="Normal 7 4 2 4 2" xfId="2431"/>
    <cellStyle name="Normal 7 4 2 5" xfId="2432"/>
    <cellStyle name="Normal 7 4 3" xfId="2433"/>
    <cellStyle name="Normal 7 4 3 2" xfId="2434"/>
    <cellStyle name="Normal 7 4 3 2 2" xfId="2435"/>
    <cellStyle name="Normal 7 4 3 2 2 2" xfId="2436"/>
    <cellStyle name="Normal 7 4 3 2 3" xfId="2437"/>
    <cellStyle name="Normal 7 4 3 3" xfId="2438"/>
    <cellStyle name="Normal 7 4 3 3 2" xfId="2439"/>
    <cellStyle name="Normal 7 4 3 4" xfId="2440"/>
    <cellStyle name="Normal 7 4 4" xfId="2441"/>
    <cellStyle name="Normal 7 4 4 2" xfId="2442"/>
    <cellStyle name="Normal 7 4 4 2 2" xfId="2443"/>
    <cellStyle name="Normal 7 4 4 3" xfId="2444"/>
    <cellStyle name="Normal 7 4 5" xfId="2445"/>
    <cellStyle name="Normal 7 4 5 2" xfId="2446"/>
    <cellStyle name="Normal 7 4 6" xfId="2447"/>
    <cellStyle name="Normal 7 5" xfId="2448"/>
    <cellStyle name="Normal 7 5 2" xfId="2449"/>
    <cellStyle name="Normal 7 5 2 2" xfId="2450"/>
    <cellStyle name="Normal 7 5 2 2 2" xfId="2451"/>
    <cellStyle name="Normal 7 5 2 2 2 2" xfId="2452"/>
    <cellStyle name="Normal 7 5 2 2 3" xfId="2453"/>
    <cellStyle name="Normal 7 5 2 3" xfId="2454"/>
    <cellStyle name="Normal 7 5 2 3 2" xfId="2455"/>
    <cellStyle name="Normal 7 5 2 4" xfId="2456"/>
    <cellStyle name="Normal 7 5 3" xfId="2457"/>
    <cellStyle name="Normal 7 5 3 2" xfId="2458"/>
    <cellStyle name="Normal 7 5 3 2 2" xfId="2459"/>
    <cellStyle name="Normal 7 5 3 3" xfId="2460"/>
    <cellStyle name="Normal 7 5 4" xfId="2461"/>
    <cellStyle name="Normal 7 5 4 2" xfId="2462"/>
    <cellStyle name="Normal 7 5 5" xfId="2463"/>
    <cellStyle name="Normal 7 6" xfId="2464"/>
    <cellStyle name="Normal 7 6 2" xfId="2465"/>
    <cellStyle name="Normal 7 6 2 2" xfId="2466"/>
    <cellStyle name="Normal 7 6 2 2 2" xfId="2467"/>
    <cellStyle name="Normal 7 6 2 3" xfId="2468"/>
    <cellStyle name="Normal 7 6 3" xfId="2469"/>
    <cellStyle name="Normal 7 6 3 2" xfId="2470"/>
    <cellStyle name="Normal 7 6 4" xfId="2471"/>
    <cellStyle name="Normal 7 7" xfId="2472"/>
    <cellStyle name="Normal 7 7 10" xfId="11944"/>
    <cellStyle name="Normal 7 7 11" xfId="11945"/>
    <cellStyle name="Normal 7 7 12" xfId="11946"/>
    <cellStyle name="Normal 7 7 13" xfId="11947"/>
    <cellStyle name="Normal 7 7 14" xfId="11948"/>
    <cellStyle name="Normal 7 7 15" xfId="11949"/>
    <cellStyle name="Normal 7 7 2" xfId="2473"/>
    <cellStyle name="Normal 7 7 2 10" xfId="11950"/>
    <cellStyle name="Normal 7 7 2 11" xfId="11951"/>
    <cellStyle name="Normal 7 7 2 12" xfId="11952"/>
    <cellStyle name="Normal 7 7 2 13" xfId="11953"/>
    <cellStyle name="Normal 7 7 2 2" xfId="2474"/>
    <cellStyle name="Normal 7 7 2 2 10" xfId="11954"/>
    <cellStyle name="Normal 7 7 2 2 11" xfId="11955"/>
    <cellStyle name="Normal 7 7 2 2 12" xfId="11956"/>
    <cellStyle name="Normal 7 7 2 2 2" xfId="11957"/>
    <cellStyle name="Normal 7 7 2 2 2 10" xfId="11958"/>
    <cellStyle name="Normal 7 7 2 2 2 11" xfId="11959"/>
    <cellStyle name="Normal 7 7 2 2 2 2" xfId="11960"/>
    <cellStyle name="Normal 7 7 2 2 2 2 2" xfId="11961"/>
    <cellStyle name="Normal 7 7 2 2 2 2 2 2" xfId="11962"/>
    <cellStyle name="Normal 7 7 2 2 2 2 2 3" xfId="11963"/>
    <cellStyle name="Normal 7 7 2 2 2 2 3" xfId="11964"/>
    <cellStyle name="Normal 7 7 2 2 2 2 3 2" xfId="11965"/>
    <cellStyle name="Normal 7 7 2 2 2 2 4" xfId="11966"/>
    <cellStyle name="Normal 7 7 2 2 2 2 5" xfId="11967"/>
    <cellStyle name="Normal 7 7 2 2 2 2 6" xfId="11968"/>
    <cellStyle name="Normal 7 7 2 2 2 2 7" xfId="11969"/>
    <cellStyle name="Normal 7 7 2 2 2 2 8" xfId="11970"/>
    <cellStyle name="Normal 7 7 2 2 2 3" xfId="11971"/>
    <cellStyle name="Normal 7 7 2 2 2 3 2" xfId="11972"/>
    <cellStyle name="Normal 7 7 2 2 2 3 2 2" xfId="11973"/>
    <cellStyle name="Normal 7 7 2 2 2 3 3" xfId="11974"/>
    <cellStyle name="Normal 7 7 2 2 2 3 4" xfId="11975"/>
    <cellStyle name="Normal 7 7 2 2 2 4" xfId="11976"/>
    <cellStyle name="Normal 7 7 2 2 2 4 2" xfId="11977"/>
    <cellStyle name="Normal 7 7 2 2 2 5" xfId="11978"/>
    <cellStyle name="Normal 7 7 2 2 2 5 2" xfId="11979"/>
    <cellStyle name="Normal 7 7 2 2 2 6" xfId="11980"/>
    <cellStyle name="Normal 7 7 2 2 2 6 2" xfId="11981"/>
    <cellStyle name="Normal 7 7 2 2 2 7" xfId="11982"/>
    <cellStyle name="Normal 7 7 2 2 2 8" xfId="11983"/>
    <cellStyle name="Normal 7 7 2 2 2 9" xfId="11984"/>
    <cellStyle name="Normal 7 7 2 2 3" xfId="11985"/>
    <cellStyle name="Normal 7 7 2 2 3 2" xfId="11986"/>
    <cellStyle name="Normal 7 7 2 2 3 2 2" xfId="11987"/>
    <cellStyle name="Normal 7 7 2 2 3 2 3" xfId="11988"/>
    <cellStyle name="Normal 7 7 2 2 3 3" xfId="11989"/>
    <cellStyle name="Normal 7 7 2 2 3 3 2" xfId="11990"/>
    <cellStyle name="Normal 7 7 2 2 3 4" xfId="11991"/>
    <cellStyle name="Normal 7 7 2 2 3 5" xfId="11992"/>
    <cellStyle name="Normal 7 7 2 2 3 6" xfId="11993"/>
    <cellStyle name="Normal 7 7 2 2 3 7" xfId="11994"/>
    <cellStyle name="Normal 7 7 2 2 3 8" xfId="11995"/>
    <cellStyle name="Normal 7 7 2 2 4" xfId="11996"/>
    <cellStyle name="Normal 7 7 2 2 4 2" xfId="11997"/>
    <cellStyle name="Normal 7 7 2 2 4 2 2" xfId="11998"/>
    <cellStyle name="Normal 7 7 2 2 4 3" xfId="11999"/>
    <cellStyle name="Normal 7 7 2 2 4 4" xfId="12000"/>
    <cellStyle name="Normal 7 7 2 2 5" xfId="12001"/>
    <cellStyle name="Normal 7 7 2 2 5 2" xfId="12002"/>
    <cellStyle name="Normal 7 7 2 2 6" xfId="12003"/>
    <cellStyle name="Normal 7 7 2 2 6 2" xfId="12004"/>
    <cellStyle name="Normal 7 7 2 2 7" xfId="12005"/>
    <cellStyle name="Normal 7 7 2 2 7 2" xfId="12006"/>
    <cellStyle name="Normal 7 7 2 2 8" xfId="12007"/>
    <cellStyle name="Normal 7 7 2 2 9" xfId="12008"/>
    <cellStyle name="Normal 7 7 2 3" xfId="12009"/>
    <cellStyle name="Normal 7 7 2 3 10" xfId="12010"/>
    <cellStyle name="Normal 7 7 2 3 11" xfId="12011"/>
    <cellStyle name="Normal 7 7 2 3 2" xfId="12012"/>
    <cellStyle name="Normal 7 7 2 3 2 2" xfId="12013"/>
    <cellStyle name="Normal 7 7 2 3 2 2 2" xfId="12014"/>
    <cellStyle name="Normal 7 7 2 3 2 2 3" xfId="12015"/>
    <cellStyle name="Normal 7 7 2 3 2 3" xfId="12016"/>
    <cellStyle name="Normal 7 7 2 3 2 3 2" xfId="12017"/>
    <cellStyle name="Normal 7 7 2 3 2 4" xfId="12018"/>
    <cellStyle name="Normal 7 7 2 3 2 5" xfId="12019"/>
    <cellStyle name="Normal 7 7 2 3 2 6" xfId="12020"/>
    <cellStyle name="Normal 7 7 2 3 2 7" xfId="12021"/>
    <cellStyle name="Normal 7 7 2 3 2 8" xfId="12022"/>
    <cellStyle name="Normal 7 7 2 3 3" xfId="12023"/>
    <cellStyle name="Normal 7 7 2 3 3 2" xfId="12024"/>
    <cellStyle name="Normal 7 7 2 3 3 2 2" xfId="12025"/>
    <cellStyle name="Normal 7 7 2 3 3 3" xfId="12026"/>
    <cellStyle name="Normal 7 7 2 3 3 4" xfId="12027"/>
    <cellStyle name="Normal 7 7 2 3 4" xfId="12028"/>
    <cellStyle name="Normal 7 7 2 3 4 2" xfId="12029"/>
    <cellStyle name="Normal 7 7 2 3 5" xfId="12030"/>
    <cellStyle name="Normal 7 7 2 3 5 2" xfId="12031"/>
    <cellStyle name="Normal 7 7 2 3 6" xfId="12032"/>
    <cellStyle name="Normal 7 7 2 3 6 2" xfId="12033"/>
    <cellStyle name="Normal 7 7 2 3 7" xfId="12034"/>
    <cellStyle name="Normal 7 7 2 3 8" xfId="12035"/>
    <cellStyle name="Normal 7 7 2 3 9" xfId="12036"/>
    <cellStyle name="Normal 7 7 2 4" xfId="12037"/>
    <cellStyle name="Normal 7 7 2 4 2" xfId="12038"/>
    <cellStyle name="Normal 7 7 2 4 2 2" xfId="12039"/>
    <cellStyle name="Normal 7 7 2 4 2 3" xfId="12040"/>
    <cellStyle name="Normal 7 7 2 4 3" xfId="12041"/>
    <cellStyle name="Normal 7 7 2 4 3 2" xfId="12042"/>
    <cellStyle name="Normal 7 7 2 4 4" xfId="12043"/>
    <cellStyle name="Normal 7 7 2 4 5" xfId="12044"/>
    <cellStyle name="Normal 7 7 2 4 6" xfId="12045"/>
    <cellStyle name="Normal 7 7 2 4 7" xfId="12046"/>
    <cellStyle name="Normal 7 7 2 4 8" xfId="12047"/>
    <cellStyle name="Normal 7 7 2 5" xfId="12048"/>
    <cellStyle name="Normal 7 7 2 5 2" xfId="12049"/>
    <cellStyle name="Normal 7 7 2 5 2 2" xfId="12050"/>
    <cellStyle name="Normal 7 7 2 5 3" xfId="12051"/>
    <cellStyle name="Normal 7 7 2 5 4" xfId="12052"/>
    <cellStyle name="Normal 7 7 2 6" xfId="12053"/>
    <cellStyle name="Normal 7 7 2 6 2" xfId="12054"/>
    <cellStyle name="Normal 7 7 2 7" xfId="12055"/>
    <cellStyle name="Normal 7 7 2 7 2" xfId="12056"/>
    <cellStyle name="Normal 7 7 2 8" xfId="12057"/>
    <cellStyle name="Normal 7 7 2 8 2" xfId="12058"/>
    <cellStyle name="Normal 7 7 2 9" xfId="12059"/>
    <cellStyle name="Normal 7 7 3" xfId="2475"/>
    <cellStyle name="Normal 7 7 3 10" xfId="12060"/>
    <cellStyle name="Normal 7 7 3 11" xfId="12061"/>
    <cellStyle name="Normal 7 7 3 12" xfId="12062"/>
    <cellStyle name="Normal 7 7 3 2" xfId="12063"/>
    <cellStyle name="Normal 7 7 3 2 10" xfId="12064"/>
    <cellStyle name="Normal 7 7 3 2 11" xfId="12065"/>
    <cellStyle name="Normal 7 7 3 2 2" xfId="12066"/>
    <cellStyle name="Normal 7 7 3 2 2 2" xfId="12067"/>
    <cellStyle name="Normal 7 7 3 2 2 2 2" xfId="12068"/>
    <cellStyle name="Normal 7 7 3 2 2 2 3" xfId="12069"/>
    <cellStyle name="Normal 7 7 3 2 2 3" xfId="12070"/>
    <cellStyle name="Normal 7 7 3 2 2 3 2" xfId="12071"/>
    <cellStyle name="Normal 7 7 3 2 2 4" xfId="12072"/>
    <cellStyle name="Normal 7 7 3 2 2 5" xfId="12073"/>
    <cellStyle name="Normal 7 7 3 2 2 6" xfId="12074"/>
    <cellStyle name="Normal 7 7 3 2 2 7" xfId="12075"/>
    <cellStyle name="Normal 7 7 3 2 2 8" xfId="12076"/>
    <cellStyle name="Normal 7 7 3 2 3" xfId="12077"/>
    <cellStyle name="Normal 7 7 3 2 3 2" xfId="12078"/>
    <cellStyle name="Normal 7 7 3 2 3 2 2" xfId="12079"/>
    <cellStyle name="Normal 7 7 3 2 3 3" xfId="12080"/>
    <cellStyle name="Normal 7 7 3 2 3 4" xfId="12081"/>
    <cellStyle name="Normal 7 7 3 2 4" xfId="12082"/>
    <cellStyle name="Normal 7 7 3 2 4 2" xfId="12083"/>
    <cellStyle name="Normal 7 7 3 2 5" xfId="12084"/>
    <cellStyle name="Normal 7 7 3 2 5 2" xfId="12085"/>
    <cellStyle name="Normal 7 7 3 2 6" xfId="12086"/>
    <cellStyle name="Normal 7 7 3 2 6 2" xfId="12087"/>
    <cellStyle name="Normal 7 7 3 2 7" xfId="12088"/>
    <cellStyle name="Normal 7 7 3 2 8" xfId="12089"/>
    <cellStyle name="Normal 7 7 3 2 9" xfId="12090"/>
    <cellStyle name="Normal 7 7 3 3" xfId="12091"/>
    <cellStyle name="Normal 7 7 3 3 2" xfId="12092"/>
    <cellStyle name="Normal 7 7 3 3 2 2" xfId="12093"/>
    <cellStyle name="Normal 7 7 3 3 2 3" xfId="12094"/>
    <cellStyle name="Normal 7 7 3 3 3" xfId="12095"/>
    <cellStyle name="Normal 7 7 3 3 3 2" xfId="12096"/>
    <cellStyle name="Normal 7 7 3 3 4" xfId="12097"/>
    <cellStyle name="Normal 7 7 3 3 5" xfId="12098"/>
    <cellStyle name="Normal 7 7 3 3 6" xfId="12099"/>
    <cellStyle name="Normal 7 7 3 3 7" xfId="12100"/>
    <cellStyle name="Normal 7 7 3 3 8" xfId="12101"/>
    <cellStyle name="Normal 7 7 3 4" xfId="12102"/>
    <cellStyle name="Normal 7 7 3 4 2" xfId="12103"/>
    <cellStyle name="Normal 7 7 3 4 2 2" xfId="12104"/>
    <cellStyle name="Normal 7 7 3 4 3" xfId="12105"/>
    <cellStyle name="Normal 7 7 3 4 4" xfId="12106"/>
    <cellStyle name="Normal 7 7 3 5" xfId="12107"/>
    <cellStyle name="Normal 7 7 3 5 2" xfId="12108"/>
    <cellStyle name="Normal 7 7 3 6" xfId="12109"/>
    <cellStyle name="Normal 7 7 3 6 2" xfId="12110"/>
    <cellStyle name="Normal 7 7 3 7" xfId="12111"/>
    <cellStyle name="Normal 7 7 3 7 2" xfId="12112"/>
    <cellStyle name="Normal 7 7 3 8" xfId="12113"/>
    <cellStyle name="Normal 7 7 3 9" xfId="12114"/>
    <cellStyle name="Normal 7 7 4" xfId="12115"/>
    <cellStyle name="Normal 7 7 4 10" xfId="12116"/>
    <cellStyle name="Normal 7 7 4 11" xfId="12117"/>
    <cellStyle name="Normal 7 7 4 2" xfId="12118"/>
    <cellStyle name="Normal 7 7 4 2 2" xfId="12119"/>
    <cellStyle name="Normal 7 7 4 2 2 2" xfId="12120"/>
    <cellStyle name="Normal 7 7 4 2 2 3" xfId="12121"/>
    <cellStyle name="Normal 7 7 4 2 3" xfId="12122"/>
    <cellStyle name="Normal 7 7 4 2 3 2" xfId="12123"/>
    <cellStyle name="Normal 7 7 4 2 4" xfId="12124"/>
    <cellStyle name="Normal 7 7 4 2 5" xfId="12125"/>
    <cellStyle name="Normal 7 7 4 2 6" xfId="12126"/>
    <cellStyle name="Normal 7 7 4 2 7" xfId="12127"/>
    <cellStyle name="Normal 7 7 4 2 8" xfId="12128"/>
    <cellStyle name="Normal 7 7 4 3" xfId="12129"/>
    <cellStyle name="Normal 7 7 4 3 2" xfId="12130"/>
    <cellStyle name="Normal 7 7 4 3 2 2" xfId="12131"/>
    <cellStyle name="Normal 7 7 4 3 3" xfId="12132"/>
    <cellStyle name="Normal 7 7 4 3 4" xfId="12133"/>
    <cellStyle name="Normal 7 7 4 4" xfId="12134"/>
    <cellStyle name="Normal 7 7 4 4 2" xfId="12135"/>
    <cellStyle name="Normal 7 7 4 5" xfId="12136"/>
    <cellStyle name="Normal 7 7 4 5 2" xfId="12137"/>
    <cellStyle name="Normal 7 7 4 6" xfId="12138"/>
    <cellStyle name="Normal 7 7 4 6 2" xfId="12139"/>
    <cellStyle name="Normal 7 7 4 7" xfId="12140"/>
    <cellStyle name="Normal 7 7 4 8" xfId="12141"/>
    <cellStyle name="Normal 7 7 4 9" xfId="12142"/>
    <cellStyle name="Normal 7 7 5" xfId="12143"/>
    <cellStyle name="Normal 7 7 5 2" xfId="12144"/>
    <cellStyle name="Normal 7 7 5 2 2" xfId="12145"/>
    <cellStyle name="Normal 7 7 5 2 3" xfId="12146"/>
    <cellStyle name="Normal 7 7 5 3" xfId="12147"/>
    <cellStyle name="Normal 7 7 5 3 2" xfId="12148"/>
    <cellStyle name="Normal 7 7 5 4" xfId="12149"/>
    <cellStyle name="Normal 7 7 5 5" xfId="12150"/>
    <cellStyle name="Normal 7 7 5 6" xfId="12151"/>
    <cellStyle name="Normal 7 7 5 7" xfId="12152"/>
    <cellStyle name="Normal 7 7 5 8" xfId="12153"/>
    <cellStyle name="Normal 7 7 6" xfId="12154"/>
    <cellStyle name="Normal 7 7 6 2" xfId="12155"/>
    <cellStyle name="Normal 7 7 6 2 2" xfId="12156"/>
    <cellStyle name="Normal 7 7 6 3" xfId="12157"/>
    <cellStyle name="Normal 7 7 6 4" xfId="12158"/>
    <cellStyle name="Normal 7 7 7" xfId="12159"/>
    <cellStyle name="Normal 7 7 7 2" xfId="12160"/>
    <cellStyle name="Normal 7 7 8" xfId="12161"/>
    <cellStyle name="Normal 7 7 8 2" xfId="12162"/>
    <cellStyle name="Normal 7 7 9" xfId="12163"/>
    <cellStyle name="Normal 7 7 9 2" xfId="12164"/>
    <cellStyle name="Normal 7 8" xfId="2476"/>
    <cellStyle name="Normal 7 8 2" xfId="2477"/>
    <cellStyle name="Normal 7 9" xfId="2478"/>
    <cellStyle name="Normal 70" xfId="12165"/>
    <cellStyle name="Normal 71" xfId="12166"/>
    <cellStyle name="Normal 72" xfId="12167"/>
    <cellStyle name="Normal 72 2" xfId="12168"/>
    <cellStyle name="Normal 73" xfId="12169"/>
    <cellStyle name="Normal 73 2" xfId="12170"/>
    <cellStyle name="Normal 74" xfId="12171"/>
    <cellStyle name="Normal 75" xfId="12172"/>
    <cellStyle name="Normal 76" xfId="12173"/>
    <cellStyle name="Normal 77" xfId="12174"/>
    <cellStyle name="Normal 78" xfId="12175"/>
    <cellStyle name="Normal 79" xfId="12176"/>
    <cellStyle name="Normal 8" xfId="2479"/>
    <cellStyle name="Normal 8 10" xfId="12177"/>
    <cellStyle name="Normal 8 11" xfId="12178"/>
    <cellStyle name="Normal 8 2" xfId="2480"/>
    <cellStyle name="Normal 8 2 10" xfId="12179"/>
    <cellStyle name="Normal 8 2 11" xfId="12180"/>
    <cellStyle name="Normal 8 2 12" xfId="12181"/>
    <cellStyle name="Normal 8 2 13" xfId="12182"/>
    <cellStyle name="Normal 8 2 14" xfId="12183"/>
    <cellStyle name="Normal 8 2 15" xfId="12184"/>
    <cellStyle name="Normal 8 2 2" xfId="2481"/>
    <cellStyle name="Normal 8 2 2 10" xfId="12185"/>
    <cellStyle name="Normal 8 2 2 11" xfId="12186"/>
    <cellStyle name="Normal 8 2 2 12" xfId="12187"/>
    <cellStyle name="Normal 8 2 2 13" xfId="12188"/>
    <cellStyle name="Normal 8 2 2 14" xfId="12189"/>
    <cellStyle name="Normal 8 2 2 2" xfId="2482"/>
    <cellStyle name="Normal 8 2 2 2 10" xfId="12190"/>
    <cellStyle name="Normal 8 2 2 2 11" xfId="12191"/>
    <cellStyle name="Normal 8 2 2 2 12" xfId="12192"/>
    <cellStyle name="Normal 8 2 2 2 13" xfId="12193"/>
    <cellStyle name="Normal 8 2 2 2 2" xfId="2483"/>
    <cellStyle name="Normal 8 2 2 2 2 10" xfId="12194"/>
    <cellStyle name="Normal 8 2 2 2 2 11" xfId="12195"/>
    <cellStyle name="Normal 8 2 2 2 2 12" xfId="12196"/>
    <cellStyle name="Normal 8 2 2 2 2 2" xfId="2484"/>
    <cellStyle name="Normal 8 2 2 2 2 2 2" xfId="2485"/>
    <cellStyle name="Normal 8 2 2 2 2 2 2 2" xfId="2486"/>
    <cellStyle name="Normal 8 2 2 2 2 2 2 2 2" xfId="2487"/>
    <cellStyle name="Normal 8 2 2 2 2 2 2 3" xfId="2488"/>
    <cellStyle name="Normal 8 2 2 2 2 2 3" xfId="2489"/>
    <cellStyle name="Normal 8 2 2 2 2 2 3 2" xfId="2490"/>
    <cellStyle name="Normal 8 2 2 2 2 2 4" xfId="2491"/>
    <cellStyle name="Normal 8 2 2 2 2 2 5" xfId="12197"/>
    <cellStyle name="Normal 8 2 2 2 2 2 6" xfId="12198"/>
    <cellStyle name="Normal 8 2 2 2 2 2 7" xfId="12199"/>
    <cellStyle name="Normal 8 2 2 2 2 2 8" xfId="12200"/>
    <cellStyle name="Normal 8 2 2 2 2 2 9" xfId="12201"/>
    <cellStyle name="Normal 8 2 2 2 2 3" xfId="2492"/>
    <cellStyle name="Normal 8 2 2 2 2 3 2" xfId="2493"/>
    <cellStyle name="Normal 8 2 2 2 2 3 2 2" xfId="2494"/>
    <cellStyle name="Normal 8 2 2 2 2 3 3" xfId="2495"/>
    <cellStyle name="Normal 8 2 2 2 2 3 4" xfId="12202"/>
    <cellStyle name="Normal 8 2 2 2 2 4" xfId="2496"/>
    <cellStyle name="Normal 8 2 2 2 2 4 2" xfId="2497"/>
    <cellStyle name="Normal 8 2 2 2 2 5" xfId="2498"/>
    <cellStyle name="Normal 8 2 2 2 2 5 2" xfId="12203"/>
    <cellStyle name="Normal 8 2 2 2 2 6" xfId="12204"/>
    <cellStyle name="Normal 8 2 2 2 2 6 2" xfId="12205"/>
    <cellStyle name="Normal 8 2 2 2 2 7" xfId="12206"/>
    <cellStyle name="Normal 8 2 2 2 2 8" xfId="12207"/>
    <cellStyle name="Normal 8 2 2 2 2 9" xfId="12208"/>
    <cellStyle name="Normal 8 2 2 2 3" xfId="2499"/>
    <cellStyle name="Normal 8 2 2 2 3 2" xfId="2500"/>
    <cellStyle name="Normal 8 2 2 2 3 2 2" xfId="2501"/>
    <cellStyle name="Normal 8 2 2 2 3 2 2 2" xfId="2502"/>
    <cellStyle name="Normal 8 2 2 2 3 2 3" xfId="2503"/>
    <cellStyle name="Normal 8 2 2 2 3 3" xfId="2504"/>
    <cellStyle name="Normal 8 2 2 2 3 3 2" xfId="2505"/>
    <cellStyle name="Normal 8 2 2 2 3 4" xfId="2506"/>
    <cellStyle name="Normal 8 2 2 2 3 5" xfId="12209"/>
    <cellStyle name="Normal 8 2 2 2 3 6" xfId="12210"/>
    <cellStyle name="Normal 8 2 2 2 3 7" xfId="12211"/>
    <cellStyle name="Normal 8 2 2 2 3 8" xfId="12212"/>
    <cellStyle name="Normal 8 2 2 2 3 9" xfId="12213"/>
    <cellStyle name="Normal 8 2 2 2 4" xfId="2507"/>
    <cellStyle name="Normal 8 2 2 2 4 2" xfId="2508"/>
    <cellStyle name="Normal 8 2 2 2 4 2 2" xfId="2509"/>
    <cellStyle name="Normal 8 2 2 2 4 3" xfId="2510"/>
    <cellStyle name="Normal 8 2 2 2 4 4" xfId="12214"/>
    <cellStyle name="Normal 8 2 2 2 5" xfId="2511"/>
    <cellStyle name="Normal 8 2 2 2 5 2" xfId="2512"/>
    <cellStyle name="Normal 8 2 2 2 6" xfId="2513"/>
    <cellStyle name="Normal 8 2 2 2 6 2" xfId="12215"/>
    <cellStyle name="Normal 8 2 2 2 7" xfId="12216"/>
    <cellStyle name="Normal 8 2 2 2 7 2" xfId="12217"/>
    <cellStyle name="Normal 8 2 2 2 8" xfId="12218"/>
    <cellStyle name="Normal 8 2 2 2 9" xfId="12219"/>
    <cellStyle name="Normal 8 2 2 3" xfId="2514"/>
    <cellStyle name="Normal 8 2 2 3 10" xfId="12220"/>
    <cellStyle name="Normal 8 2 2 3 11" xfId="12221"/>
    <cellStyle name="Normal 8 2 2 3 12" xfId="12222"/>
    <cellStyle name="Normal 8 2 2 3 2" xfId="2515"/>
    <cellStyle name="Normal 8 2 2 3 2 2" xfId="2516"/>
    <cellStyle name="Normal 8 2 2 3 2 2 2" xfId="2517"/>
    <cellStyle name="Normal 8 2 2 3 2 2 2 2" xfId="2518"/>
    <cellStyle name="Normal 8 2 2 3 2 2 3" xfId="2519"/>
    <cellStyle name="Normal 8 2 2 3 2 3" xfId="2520"/>
    <cellStyle name="Normal 8 2 2 3 2 3 2" xfId="2521"/>
    <cellStyle name="Normal 8 2 2 3 2 4" xfId="2522"/>
    <cellStyle name="Normal 8 2 2 3 2 5" xfId="12223"/>
    <cellStyle name="Normal 8 2 2 3 2 6" xfId="12224"/>
    <cellStyle name="Normal 8 2 2 3 2 7" xfId="12225"/>
    <cellStyle name="Normal 8 2 2 3 2 8" xfId="12226"/>
    <cellStyle name="Normal 8 2 2 3 2 9" xfId="12227"/>
    <cellStyle name="Normal 8 2 2 3 3" xfId="2523"/>
    <cellStyle name="Normal 8 2 2 3 3 2" xfId="2524"/>
    <cellStyle name="Normal 8 2 2 3 3 2 2" xfId="2525"/>
    <cellStyle name="Normal 8 2 2 3 3 3" xfId="2526"/>
    <cellStyle name="Normal 8 2 2 3 3 4" xfId="12228"/>
    <cellStyle name="Normal 8 2 2 3 4" xfId="2527"/>
    <cellStyle name="Normal 8 2 2 3 4 2" xfId="2528"/>
    <cellStyle name="Normal 8 2 2 3 5" xfId="2529"/>
    <cellStyle name="Normal 8 2 2 3 5 2" xfId="12229"/>
    <cellStyle name="Normal 8 2 2 3 6" xfId="12230"/>
    <cellStyle name="Normal 8 2 2 3 6 2" xfId="12231"/>
    <cellStyle name="Normal 8 2 2 3 7" xfId="12232"/>
    <cellStyle name="Normal 8 2 2 3 8" xfId="12233"/>
    <cellStyle name="Normal 8 2 2 3 9" xfId="12234"/>
    <cellStyle name="Normal 8 2 2 4" xfId="2530"/>
    <cellStyle name="Normal 8 2 2 4 2" xfId="2531"/>
    <cellStyle name="Normal 8 2 2 4 2 2" xfId="2532"/>
    <cellStyle name="Normal 8 2 2 4 2 2 2" xfId="2533"/>
    <cellStyle name="Normal 8 2 2 4 2 3" xfId="2534"/>
    <cellStyle name="Normal 8 2 2 4 3" xfId="2535"/>
    <cellStyle name="Normal 8 2 2 4 3 2" xfId="2536"/>
    <cellStyle name="Normal 8 2 2 4 4" xfId="2537"/>
    <cellStyle name="Normal 8 2 2 4 5" xfId="12235"/>
    <cellStyle name="Normal 8 2 2 4 6" xfId="12236"/>
    <cellStyle name="Normal 8 2 2 4 7" xfId="12237"/>
    <cellStyle name="Normal 8 2 2 4 8" xfId="12238"/>
    <cellStyle name="Normal 8 2 2 4 9" xfId="12239"/>
    <cellStyle name="Normal 8 2 2 5" xfId="2538"/>
    <cellStyle name="Normal 8 2 2 5 2" xfId="2539"/>
    <cellStyle name="Normal 8 2 2 5 2 2" xfId="2540"/>
    <cellStyle name="Normal 8 2 2 5 3" xfId="2541"/>
    <cellStyle name="Normal 8 2 2 5 4" xfId="12240"/>
    <cellStyle name="Normal 8 2 2 6" xfId="2542"/>
    <cellStyle name="Normal 8 2 2 6 2" xfId="2543"/>
    <cellStyle name="Normal 8 2 2 7" xfId="2544"/>
    <cellStyle name="Normal 8 2 2 7 2" xfId="12241"/>
    <cellStyle name="Normal 8 2 2 8" xfId="12242"/>
    <cellStyle name="Normal 8 2 2 8 2" xfId="12243"/>
    <cellStyle name="Normal 8 2 2 9" xfId="12244"/>
    <cellStyle name="Normal 8 2 3" xfId="2545"/>
    <cellStyle name="Normal 8 2 3 10" xfId="12245"/>
    <cellStyle name="Normal 8 2 3 11" xfId="12246"/>
    <cellStyle name="Normal 8 2 3 12" xfId="12247"/>
    <cellStyle name="Normal 8 2 3 13" xfId="12248"/>
    <cellStyle name="Normal 8 2 3 2" xfId="2546"/>
    <cellStyle name="Normal 8 2 3 2 10" xfId="12249"/>
    <cellStyle name="Normal 8 2 3 2 11" xfId="12250"/>
    <cellStyle name="Normal 8 2 3 2 12" xfId="12251"/>
    <cellStyle name="Normal 8 2 3 2 2" xfId="2547"/>
    <cellStyle name="Normal 8 2 3 2 2 2" xfId="2548"/>
    <cellStyle name="Normal 8 2 3 2 2 2 2" xfId="2549"/>
    <cellStyle name="Normal 8 2 3 2 2 2 2 2" xfId="2550"/>
    <cellStyle name="Normal 8 2 3 2 2 2 3" xfId="2551"/>
    <cellStyle name="Normal 8 2 3 2 2 3" xfId="2552"/>
    <cellStyle name="Normal 8 2 3 2 2 3 2" xfId="2553"/>
    <cellStyle name="Normal 8 2 3 2 2 4" xfId="2554"/>
    <cellStyle name="Normal 8 2 3 2 2 5" xfId="12252"/>
    <cellStyle name="Normal 8 2 3 2 2 6" xfId="12253"/>
    <cellStyle name="Normal 8 2 3 2 2 7" xfId="12254"/>
    <cellStyle name="Normal 8 2 3 2 2 8" xfId="12255"/>
    <cellStyle name="Normal 8 2 3 2 2 9" xfId="12256"/>
    <cellStyle name="Normal 8 2 3 2 3" xfId="2555"/>
    <cellStyle name="Normal 8 2 3 2 3 2" xfId="2556"/>
    <cellStyle name="Normal 8 2 3 2 3 2 2" xfId="2557"/>
    <cellStyle name="Normal 8 2 3 2 3 3" xfId="2558"/>
    <cellStyle name="Normal 8 2 3 2 3 4" xfId="12257"/>
    <cellStyle name="Normal 8 2 3 2 4" xfId="2559"/>
    <cellStyle name="Normal 8 2 3 2 4 2" xfId="2560"/>
    <cellStyle name="Normal 8 2 3 2 5" xfId="2561"/>
    <cellStyle name="Normal 8 2 3 2 5 2" xfId="12258"/>
    <cellStyle name="Normal 8 2 3 2 6" xfId="12259"/>
    <cellStyle name="Normal 8 2 3 2 6 2" xfId="12260"/>
    <cellStyle name="Normal 8 2 3 2 7" xfId="12261"/>
    <cellStyle name="Normal 8 2 3 2 8" xfId="12262"/>
    <cellStyle name="Normal 8 2 3 2 9" xfId="12263"/>
    <cellStyle name="Normal 8 2 3 3" xfId="2562"/>
    <cellStyle name="Normal 8 2 3 3 2" xfId="2563"/>
    <cellStyle name="Normal 8 2 3 3 2 2" xfId="2564"/>
    <cellStyle name="Normal 8 2 3 3 2 2 2" xfId="2565"/>
    <cellStyle name="Normal 8 2 3 3 2 3" xfId="2566"/>
    <cellStyle name="Normal 8 2 3 3 3" xfId="2567"/>
    <cellStyle name="Normal 8 2 3 3 3 2" xfId="2568"/>
    <cellStyle name="Normal 8 2 3 3 4" xfId="2569"/>
    <cellStyle name="Normal 8 2 3 3 5" xfId="12264"/>
    <cellStyle name="Normal 8 2 3 3 6" xfId="12265"/>
    <cellStyle name="Normal 8 2 3 3 7" xfId="12266"/>
    <cellStyle name="Normal 8 2 3 3 8" xfId="12267"/>
    <cellStyle name="Normal 8 2 3 3 9" xfId="12268"/>
    <cellStyle name="Normal 8 2 3 4" xfId="2570"/>
    <cellStyle name="Normal 8 2 3 4 2" xfId="2571"/>
    <cellStyle name="Normal 8 2 3 4 2 2" xfId="2572"/>
    <cellStyle name="Normal 8 2 3 4 3" xfId="2573"/>
    <cellStyle name="Normal 8 2 3 4 4" xfId="12269"/>
    <cellStyle name="Normal 8 2 3 5" xfId="2574"/>
    <cellStyle name="Normal 8 2 3 5 2" xfId="2575"/>
    <cellStyle name="Normal 8 2 3 6" xfId="2576"/>
    <cellStyle name="Normal 8 2 3 6 2" xfId="12270"/>
    <cellStyle name="Normal 8 2 3 7" xfId="12271"/>
    <cellStyle name="Normal 8 2 3 7 2" xfId="12272"/>
    <cellStyle name="Normal 8 2 3 8" xfId="12273"/>
    <cellStyle name="Normal 8 2 3 9" xfId="12274"/>
    <cellStyle name="Normal 8 2 4" xfId="2577"/>
    <cellStyle name="Normal 8 2 4 10" xfId="12275"/>
    <cellStyle name="Normal 8 2 4 11" xfId="12276"/>
    <cellStyle name="Normal 8 2 4 12" xfId="12277"/>
    <cellStyle name="Normal 8 2 4 2" xfId="2578"/>
    <cellStyle name="Normal 8 2 4 2 2" xfId="2579"/>
    <cellStyle name="Normal 8 2 4 2 2 2" xfId="2580"/>
    <cellStyle name="Normal 8 2 4 2 2 2 2" xfId="2581"/>
    <cellStyle name="Normal 8 2 4 2 2 3" xfId="2582"/>
    <cellStyle name="Normal 8 2 4 2 3" xfId="2583"/>
    <cellStyle name="Normal 8 2 4 2 3 2" xfId="2584"/>
    <cellStyle name="Normal 8 2 4 2 4" xfId="2585"/>
    <cellStyle name="Normal 8 2 4 2 5" xfId="12278"/>
    <cellStyle name="Normal 8 2 4 2 6" xfId="12279"/>
    <cellStyle name="Normal 8 2 4 2 7" xfId="12280"/>
    <cellStyle name="Normal 8 2 4 2 8" xfId="12281"/>
    <cellStyle name="Normal 8 2 4 2 9" xfId="12282"/>
    <cellStyle name="Normal 8 2 4 3" xfId="2586"/>
    <cellStyle name="Normal 8 2 4 3 2" xfId="2587"/>
    <cellStyle name="Normal 8 2 4 3 2 2" xfId="2588"/>
    <cellStyle name="Normal 8 2 4 3 3" xfId="2589"/>
    <cellStyle name="Normal 8 2 4 3 4" xfId="12283"/>
    <cellStyle name="Normal 8 2 4 4" xfId="2590"/>
    <cellStyle name="Normal 8 2 4 4 2" xfId="2591"/>
    <cellStyle name="Normal 8 2 4 5" xfId="2592"/>
    <cellStyle name="Normal 8 2 4 5 2" xfId="12284"/>
    <cellStyle name="Normal 8 2 4 6" xfId="12285"/>
    <cellStyle name="Normal 8 2 4 6 2" xfId="12286"/>
    <cellStyle name="Normal 8 2 4 7" xfId="12287"/>
    <cellStyle name="Normal 8 2 4 8" xfId="12288"/>
    <cellStyle name="Normal 8 2 4 9" xfId="12289"/>
    <cellStyle name="Normal 8 2 5" xfId="2593"/>
    <cellStyle name="Normal 8 2 5 2" xfId="2594"/>
    <cellStyle name="Normal 8 2 5 2 2" xfId="2595"/>
    <cellStyle name="Normal 8 2 5 2 2 2" xfId="2596"/>
    <cellStyle name="Normal 8 2 5 2 3" xfId="2597"/>
    <cellStyle name="Normal 8 2 5 3" xfId="2598"/>
    <cellStyle name="Normal 8 2 5 3 2" xfId="2599"/>
    <cellStyle name="Normal 8 2 5 4" xfId="2600"/>
    <cellStyle name="Normal 8 2 5 5" xfId="12290"/>
    <cellStyle name="Normal 8 2 5 6" xfId="12291"/>
    <cellStyle name="Normal 8 2 5 7" xfId="12292"/>
    <cellStyle name="Normal 8 2 5 8" xfId="12293"/>
    <cellStyle name="Normal 8 2 5 9" xfId="12294"/>
    <cellStyle name="Normal 8 2 6" xfId="2601"/>
    <cellStyle name="Normal 8 2 6 2" xfId="2602"/>
    <cellStyle name="Normal 8 2 6 2 2" xfId="2603"/>
    <cellStyle name="Normal 8 2 6 3" xfId="2604"/>
    <cellStyle name="Normal 8 2 6 4" xfId="12295"/>
    <cellStyle name="Normal 8 2 7" xfId="2605"/>
    <cellStyle name="Normal 8 2 7 2" xfId="2606"/>
    <cellStyle name="Normal 8 2 8" xfId="2607"/>
    <cellStyle name="Normal 8 2 8 2" xfId="12296"/>
    <cellStyle name="Normal 8 2 9" xfId="12297"/>
    <cellStyle name="Normal 8 2 9 2" xfId="12298"/>
    <cellStyle name="Normal 8 3" xfId="2608"/>
    <cellStyle name="Normal 8 3 2" xfId="2609"/>
    <cellStyle name="Normal 8 3 2 2" xfId="2610"/>
    <cellStyle name="Normal 8 3 2 2 2" xfId="2611"/>
    <cellStyle name="Normal 8 3 2 2 2 2" xfId="2612"/>
    <cellStyle name="Normal 8 3 2 2 2 2 2" xfId="2613"/>
    <cellStyle name="Normal 8 3 2 2 2 2 2 2" xfId="2614"/>
    <cellStyle name="Normal 8 3 2 2 2 2 3" xfId="2615"/>
    <cellStyle name="Normal 8 3 2 2 2 3" xfId="2616"/>
    <cellStyle name="Normal 8 3 2 2 2 3 2" xfId="2617"/>
    <cellStyle name="Normal 8 3 2 2 2 4" xfId="2618"/>
    <cellStyle name="Normal 8 3 2 2 3" xfId="2619"/>
    <cellStyle name="Normal 8 3 2 2 3 2" xfId="2620"/>
    <cellStyle name="Normal 8 3 2 2 3 2 2" xfId="2621"/>
    <cellStyle name="Normal 8 3 2 2 3 3" xfId="2622"/>
    <cellStyle name="Normal 8 3 2 2 4" xfId="2623"/>
    <cellStyle name="Normal 8 3 2 2 4 2" xfId="2624"/>
    <cellStyle name="Normal 8 3 2 2 5" xfId="2625"/>
    <cellStyle name="Normal 8 3 2 3" xfId="2626"/>
    <cellStyle name="Normal 8 3 2 3 2" xfId="2627"/>
    <cellStyle name="Normal 8 3 2 3 2 2" xfId="2628"/>
    <cellStyle name="Normal 8 3 2 3 2 2 2" xfId="2629"/>
    <cellStyle name="Normal 8 3 2 3 2 3" xfId="2630"/>
    <cellStyle name="Normal 8 3 2 3 3" xfId="2631"/>
    <cellStyle name="Normal 8 3 2 3 3 2" xfId="2632"/>
    <cellStyle name="Normal 8 3 2 3 4" xfId="2633"/>
    <cellStyle name="Normal 8 3 2 4" xfId="2634"/>
    <cellStyle name="Normal 8 3 2 4 2" xfId="2635"/>
    <cellStyle name="Normal 8 3 2 4 2 2" xfId="2636"/>
    <cellStyle name="Normal 8 3 2 4 3" xfId="2637"/>
    <cellStyle name="Normal 8 3 2 5" xfId="2638"/>
    <cellStyle name="Normal 8 3 2 5 2" xfId="2639"/>
    <cellStyle name="Normal 8 3 2 6" xfId="2640"/>
    <cellStyle name="Normal 8 3 3" xfId="2641"/>
    <cellStyle name="Normal 8 3 3 2" xfId="2642"/>
    <cellStyle name="Normal 8 3 3 2 2" xfId="2643"/>
    <cellStyle name="Normal 8 3 3 2 2 2" xfId="2644"/>
    <cellStyle name="Normal 8 3 3 2 2 2 2" xfId="2645"/>
    <cellStyle name="Normal 8 3 3 2 2 3" xfId="2646"/>
    <cellStyle name="Normal 8 3 3 2 3" xfId="2647"/>
    <cellStyle name="Normal 8 3 3 2 3 2" xfId="2648"/>
    <cellStyle name="Normal 8 3 3 2 4" xfId="2649"/>
    <cellStyle name="Normal 8 3 3 3" xfId="2650"/>
    <cellStyle name="Normal 8 3 3 3 2" xfId="2651"/>
    <cellStyle name="Normal 8 3 3 3 2 2" xfId="2652"/>
    <cellStyle name="Normal 8 3 3 3 3" xfId="2653"/>
    <cellStyle name="Normal 8 3 3 4" xfId="2654"/>
    <cellStyle name="Normal 8 3 3 4 2" xfId="2655"/>
    <cellStyle name="Normal 8 3 3 5" xfId="2656"/>
    <cellStyle name="Normal 8 3 4" xfId="2657"/>
    <cellStyle name="Normal 8 3 4 2" xfId="2658"/>
    <cellStyle name="Normal 8 3 4 2 2" xfId="2659"/>
    <cellStyle name="Normal 8 3 4 2 2 2" xfId="2660"/>
    <cellStyle name="Normal 8 3 4 2 3" xfId="2661"/>
    <cellStyle name="Normal 8 3 4 3" xfId="2662"/>
    <cellStyle name="Normal 8 3 4 3 2" xfId="2663"/>
    <cellStyle name="Normal 8 3 4 4" xfId="2664"/>
    <cellStyle name="Normal 8 3 5" xfId="2665"/>
    <cellStyle name="Normal 8 3 5 2" xfId="2666"/>
    <cellStyle name="Normal 8 3 5 2 2" xfId="2667"/>
    <cellStyle name="Normal 8 3 5 3" xfId="2668"/>
    <cellStyle name="Normal 8 3 6" xfId="2669"/>
    <cellStyle name="Normal 8 3 6 2" xfId="2670"/>
    <cellStyle name="Normal 8 3 7" xfId="2671"/>
    <cellStyle name="Normal 8 4" xfId="2672"/>
    <cellStyle name="Normal 8 4 2" xfId="2673"/>
    <cellStyle name="Normal 8 4 2 2" xfId="2674"/>
    <cellStyle name="Normal 8 4 2 2 2" xfId="2675"/>
    <cellStyle name="Normal 8 4 2 2 2 2" xfId="2676"/>
    <cellStyle name="Normal 8 4 2 2 2 2 2" xfId="2677"/>
    <cellStyle name="Normal 8 4 2 2 2 3" xfId="2678"/>
    <cellStyle name="Normal 8 4 2 2 3" xfId="2679"/>
    <cellStyle name="Normal 8 4 2 2 3 2" xfId="2680"/>
    <cellStyle name="Normal 8 4 2 2 4" xfId="2681"/>
    <cellStyle name="Normal 8 4 2 3" xfId="2682"/>
    <cellStyle name="Normal 8 4 2 3 2" xfId="2683"/>
    <cellStyle name="Normal 8 4 2 3 2 2" xfId="2684"/>
    <cellStyle name="Normal 8 4 2 3 3" xfId="2685"/>
    <cellStyle name="Normal 8 4 2 4" xfId="2686"/>
    <cellStyle name="Normal 8 4 2 4 2" xfId="2687"/>
    <cellStyle name="Normal 8 4 2 5" xfId="2688"/>
    <cellStyle name="Normal 8 4 3" xfId="2689"/>
    <cellStyle name="Normal 8 4 3 2" xfId="2690"/>
    <cellStyle name="Normal 8 4 3 2 2" xfId="2691"/>
    <cellStyle name="Normal 8 4 3 2 2 2" xfId="2692"/>
    <cellStyle name="Normal 8 4 3 2 3" xfId="2693"/>
    <cellStyle name="Normal 8 4 3 3" xfId="2694"/>
    <cellStyle name="Normal 8 4 3 3 2" xfId="2695"/>
    <cellStyle name="Normal 8 4 3 4" xfId="2696"/>
    <cellStyle name="Normal 8 4 4" xfId="2697"/>
    <cellStyle name="Normal 8 4 4 2" xfId="2698"/>
    <cellStyle name="Normal 8 4 4 2 2" xfId="2699"/>
    <cellStyle name="Normal 8 4 4 3" xfId="2700"/>
    <cellStyle name="Normal 8 4 5" xfId="2701"/>
    <cellStyle name="Normal 8 4 5 2" xfId="2702"/>
    <cellStyle name="Normal 8 4 6" xfId="2703"/>
    <cellStyle name="Normal 8 5" xfId="2704"/>
    <cellStyle name="Normal 8 5 2" xfId="2705"/>
    <cellStyle name="Normal 8 5 2 2" xfId="2706"/>
    <cellStyle name="Normal 8 5 2 2 2" xfId="2707"/>
    <cellStyle name="Normal 8 5 2 2 2 2" xfId="2708"/>
    <cellStyle name="Normal 8 5 2 2 3" xfId="2709"/>
    <cellStyle name="Normal 8 5 2 3" xfId="2710"/>
    <cellStyle name="Normal 8 5 2 3 2" xfId="2711"/>
    <cellStyle name="Normal 8 5 2 4" xfId="2712"/>
    <cellStyle name="Normal 8 5 3" xfId="2713"/>
    <cellStyle name="Normal 8 5 3 2" xfId="2714"/>
    <cellStyle name="Normal 8 5 3 2 2" xfId="2715"/>
    <cellStyle name="Normal 8 5 3 3" xfId="2716"/>
    <cellStyle name="Normal 8 5 4" xfId="2717"/>
    <cellStyle name="Normal 8 5 4 2" xfId="2718"/>
    <cellStyle name="Normal 8 5 5" xfId="2719"/>
    <cellStyle name="Normal 8 6" xfId="2720"/>
    <cellStyle name="Normal 8 6 2" xfId="2721"/>
    <cellStyle name="Normal 8 6 2 2" xfId="2722"/>
    <cellStyle name="Normal 8 6 2 2 2" xfId="2723"/>
    <cellStyle name="Normal 8 6 2 3" xfId="2724"/>
    <cellStyle name="Normal 8 6 3" xfId="2725"/>
    <cellStyle name="Normal 8 6 3 2" xfId="2726"/>
    <cellStyle name="Normal 8 6 4" xfId="2727"/>
    <cellStyle name="Normal 8 7" xfId="2728"/>
    <cellStyle name="Normal 8 7 2" xfId="2729"/>
    <cellStyle name="Normal 8 7 2 2" xfId="2730"/>
    <cellStyle name="Normal 8 7 3" xfId="2731"/>
    <cellStyle name="Normal 8 8" xfId="2732"/>
    <cellStyle name="Normal 8 8 2" xfId="2733"/>
    <cellStyle name="Normal 8 9" xfId="2734"/>
    <cellStyle name="Normal 8_COST OF SERVICE" xfId="12299"/>
    <cellStyle name="Normal 80" xfId="12300"/>
    <cellStyle name="Normal 81" xfId="12301"/>
    <cellStyle name="Normal 82" xfId="12302"/>
    <cellStyle name="Normal 83" xfId="12303"/>
    <cellStyle name="Normal 84" xfId="12304"/>
    <cellStyle name="Normal 85" xfId="12305"/>
    <cellStyle name="Normal 86" xfId="12306"/>
    <cellStyle name="Normal 87" xfId="12307"/>
    <cellStyle name="Normal 88" xfId="12308"/>
    <cellStyle name="Normal 89" xfId="12309"/>
    <cellStyle name="Normal 9" xfId="61"/>
    <cellStyle name="Normal 9 10" xfId="12310"/>
    <cellStyle name="Normal 9 11" xfId="12311"/>
    <cellStyle name="Normal 9 12" xfId="12312"/>
    <cellStyle name="Normal 9 13" xfId="12313"/>
    <cellStyle name="Normal 9 14" xfId="12314"/>
    <cellStyle name="Normal 9 15" xfId="12315"/>
    <cellStyle name="Normal 9 2" xfId="2735"/>
    <cellStyle name="Normal 9 2 2" xfId="2736"/>
    <cellStyle name="Normal 9 2 2 2" xfId="2737"/>
    <cellStyle name="Normal 9 2 2 2 2" xfId="2738"/>
    <cellStyle name="Normal 9 2 2 2 2 2" xfId="2739"/>
    <cellStyle name="Normal 9 2 2 2 2 2 2" xfId="2740"/>
    <cellStyle name="Normal 9 2 2 2 2 2 2 2" xfId="2741"/>
    <cellStyle name="Normal 9 2 2 2 2 2 2 2 2" xfId="2742"/>
    <cellStyle name="Normal 9 2 2 2 2 2 2 3" xfId="2743"/>
    <cellStyle name="Normal 9 2 2 2 2 2 3" xfId="2744"/>
    <cellStyle name="Normal 9 2 2 2 2 2 3 2" xfId="2745"/>
    <cellStyle name="Normal 9 2 2 2 2 2 4" xfId="2746"/>
    <cellStyle name="Normal 9 2 2 2 2 3" xfId="2747"/>
    <cellStyle name="Normal 9 2 2 2 2 3 2" xfId="2748"/>
    <cellStyle name="Normal 9 2 2 2 2 3 2 2" xfId="2749"/>
    <cellStyle name="Normal 9 2 2 2 2 3 3" xfId="2750"/>
    <cellStyle name="Normal 9 2 2 2 2 4" xfId="2751"/>
    <cellStyle name="Normal 9 2 2 2 2 4 2" xfId="2752"/>
    <cellStyle name="Normal 9 2 2 2 2 5" xfId="2753"/>
    <cellStyle name="Normal 9 2 2 2 3" xfId="2754"/>
    <cellStyle name="Normal 9 2 2 2 3 2" xfId="2755"/>
    <cellStyle name="Normal 9 2 2 2 3 2 2" xfId="2756"/>
    <cellStyle name="Normal 9 2 2 2 3 2 2 2" xfId="2757"/>
    <cellStyle name="Normal 9 2 2 2 3 2 3" xfId="2758"/>
    <cellStyle name="Normal 9 2 2 2 3 3" xfId="2759"/>
    <cellStyle name="Normal 9 2 2 2 3 3 2" xfId="2760"/>
    <cellStyle name="Normal 9 2 2 2 3 4" xfId="2761"/>
    <cellStyle name="Normal 9 2 2 2 4" xfId="2762"/>
    <cellStyle name="Normal 9 2 2 2 4 2" xfId="2763"/>
    <cellStyle name="Normal 9 2 2 2 4 2 2" xfId="2764"/>
    <cellStyle name="Normal 9 2 2 2 4 3" xfId="2765"/>
    <cellStyle name="Normal 9 2 2 2 5" xfId="2766"/>
    <cellStyle name="Normal 9 2 2 2 5 2" xfId="2767"/>
    <cellStyle name="Normal 9 2 2 2 6" xfId="2768"/>
    <cellStyle name="Normal 9 2 2 3" xfId="2769"/>
    <cellStyle name="Normal 9 2 2 3 2" xfId="2770"/>
    <cellStyle name="Normal 9 2 2 3 2 2" xfId="2771"/>
    <cellStyle name="Normal 9 2 2 3 2 2 2" xfId="2772"/>
    <cellStyle name="Normal 9 2 2 3 2 2 2 2" xfId="2773"/>
    <cellStyle name="Normal 9 2 2 3 2 2 3" xfId="2774"/>
    <cellStyle name="Normal 9 2 2 3 2 3" xfId="2775"/>
    <cellStyle name="Normal 9 2 2 3 2 3 2" xfId="2776"/>
    <cellStyle name="Normal 9 2 2 3 2 4" xfId="2777"/>
    <cellStyle name="Normal 9 2 2 3 3" xfId="2778"/>
    <cellStyle name="Normal 9 2 2 3 3 2" xfId="2779"/>
    <cellStyle name="Normal 9 2 2 3 3 2 2" xfId="2780"/>
    <cellStyle name="Normal 9 2 2 3 3 3" xfId="2781"/>
    <cellStyle name="Normal 9 2 2 3 4" xfId="2782"/>
    <cellStyle name="Normal 9 2 2 3 4 2" xfId="2783"/>
    <cellStyle name="Normal 9 2 2 3 5" xfId="2784"/>
    <cellStyle name="Normal 9 2 2 4" xfId="2785"/>
    <cellStyle name="Normal 9 2 2 4 2" xfId="2786"/>
    <cellStyle name="Normal 9 2 2 4 2 2" xfId="2787"/>
    <cellStyle name="Normal 9 2 2 4 2 2 2" xfId="2788"/>
    <cellStyle name="Normal 9 2 2 4 2 3" xfId="2789"/>
    <cellStyle name="Normal 9 2 2 4 3" xfId="2790"/>
    <cellStyle name="Normal 9 2 2 4 3 2" xfId="2791"/>
    <cellStyle name="Normal 9 2 2 4 4" xfId="2792"/>
    <cellStyle name="Normal 9 2 2 5" xfId="2793"/>
    <cellStyle name="Normal 9 2 2 5 2" xfId="2794"/>
    <cellStyle name="Normal 9 2 2 5 2 2" xfId="2795"/>
    <cellStyle name="Normal 9 2 2 5 3" xfId="2796"/>
    <cellStyle name="Normal 9 2 2 6" xfId="2797"/>
    <cellStyle name="Normal 9 2 2 6 2" xfId="2798"/>
    <cellStyle name="Normal 9 2 2 7" xfId="2799"/>
    <cellStyle name="Normal 9 2 3" xfId="2800"/>
    <cellStyle name="Normal 9 2 3 2" xfId="2801"/>
    <cellStyle name="Normal 9 2 3 2 2" xfId="2802"/>
    <cellStyle name="Normal 9 2 3 2 2 2" xfId="2803"/>
    <cellStyle name="Normal 9 2 3 2 2 2 2" xfId="2804"/>
    <cellStyle name="Normal 9 2 3 2 2 2 2 2" xfId="2805"/>
    <cellStyle name="Normal 9 2 3 2 2 2 3" xfId="2806"/>
    <cellStyle name="Normal 9 2 3 2 2 3" xfId="2807"/>
    <cellStyle name="Normal 9 2 3 2 2 3 2" xfId="2808"/>
    <cellStyle name="Normal 9 2 3 2 2 4" xfId="2809"/>
    <cellStyle name="Normal 9 2 3 2 3" xfId="2810"/>
    <cellStyle name="Normal 9 2 3 2 3 2" xfId="2811"/>
    <cellStyle name="Normal 9 2 3 2 3 2 2" xfId="2812"/>
    <cellStyle name="Normal 9 2 3 2 3 3" xfId="2813"/>
    <cellStyle name="Normal 9 2 3 2 4" xfId="2814"/>
    <cellStyle name="Normal 9 2 3 2 4 2" xfId="2815"/>
    <cellStyle name="Normal 9 2 3 2 5" xfId="2816"/>
    <cellStyle name="Normal 9 2 3 3" xfId="2817"/>
    <cellStyle name="Normal 9 2 3 3 2" xfId="2818"/>
    <cellStyle name="Normal 9 2 3 3 2 2" xfId="2819"/>
    <cellStyle name="Normal 9 2 3 3 2 2 2" xfId="2820"/>
    <cellStyle name="Normal 9 2 3 3 2 3" xfId="2821"/>
    <cellStyle name="Normal 9 2 3 3 3" xfId="2822"/>
    <cellStyle name="Normal 9 2 3 3 3 2" xfId="2823"/>
    <cellStyle name="Normal 9 2 3 3 4" xfId="2824"/>
    <cellStyle name="Normal 9 2 3 4" xfId="2825"/>
    <cellStyle name="Normal 9 2 3 4 2" xfId="2826"/>
    <cellStyle name="Normal 9 2 3 4 2 2" xfId="2827"/>
    <cellStyle name="Normal 9 2 3 4 3" xfId="2828"/>
    <cellStyle name="Normal 9 2 3 5" xfId="2829"/>
    <cellStyle name="Normal 9 2 3 5 2" xfId="2830"/>
    <cellStyle name="Normal 9 2 3 6" xfId="2831"/>
    <cellStyle name="Normal 9 2 4" xfId="2832"/>
    <cellStyle name="Normal 9 2 4 2" xfId="2833"/>
    <cellStyle name="Normal 9 2 4 2 2" xfId="2834"/>
    <cellStyle name="Normal 9 2 4 2 2 2" xfId="2835"/>
    <cellStyle name="Normal 9 2 4 2 2 2 2" xfId="2836"/>
    <cellStyle name="Normal 9 2 4 2 2 3" xfId="2837"/>
    <cellStyle name="Normal 9 2 4 2 3" xfId="2838"/>
    <cellStyle name="Normal 9 2 4 2 3 2" xfId="2839"/>
    <cellStyle name="Normal 9 2 4 2 4" xfId="2840"/>
    <cellStyle name="Normal 9 2 4 3" xfId="2841"/>
    <cellStyle name="Normal 9 2 4 3 2" xfId="2842"/>
    <cellStyle name="Normal 9 2 4 3 2 2" xfId="2843"/>
    <cellStyle name="Normal 9 2 4 3 3" xfId="2844"/>
    <cellStyle name="Normal 9 2 4 4" xfId="2845"/>
    <cellStyle name="Normal 9 2 4 4 2" xfId="2846"/>
    <cellStyle name="Normal 9 2 4 5" xfId="2847"/>
    <cellStyle name="Normal 9 2 5" xfId="2848"/>
    <cellStyle name="Normal 9 2 5 2" xfId="2849"/>
    <cellStyle name="Normal 9 2 5 2 2" xfId="2850"/>
    <cellStyle name="Normal 9 2 5 2 2 2" xfId="2851"/>
    <cellStyle name="Normal 9 2 5 2 3" xfId="2852"/>
    <cellStyle name="Normal 9 2 5 3" xfId="2853"/>
    <cellStyle name="Normal 9 2 5 3 2" xfId="2854"/>
    <cellStyle name="Normal 9 2 5 4" xfId="2855"/>
    <cellStyle name="Normal 9 2 6" xfId="2856"/>
    <cellStyle name="Normal 9 2 6 2" xfId="2857"/>
    <cellStyle name="Normal 9 2 6 2 2" xfId="2858"/>
    <cellStyle name="Normal 9 2 6 3" xfId="2859"/>
    <cellStyle name="Normal 9 2 7" xfId="2860"/>
    <cellStyle name="Normal 9 2 7 2" xfId="2861"/>
    <cellStyle name="Normal 9 2 8" xfId="2862"/>
    <cellStyle name="Normal 9 3" xfId="2863"/>
    <cellStyle name="Normal 9 3 10" xfId="12316"/>
    <cellStyle name="Normal 9 3 11" xfId="12317"/>
    <cellStyle name="Normal 9 3 12" xfId="12318"/>
    <cellStyle name="Normal 9 3 13" xfId="12319"/>
    <cellStyle name="Normal 9 3 2" xfId="2864"/>
    <cellStyle name="Normal 9 3 2 10" xfId="12320"/>
    <cellStyle name="Normal 9 3 2 11" xfId="12321"/>
    <cellStyle name="Normal 9 3 2 12" xfId="12322"/>
    <cellStyle name="Normal 9 3 2 2" xfId="2865"/>
    <cellStyle name="Normal 9 3 2 2 2" xfId="2866"/>
    <cellStyle name="Normal 9 3 2 2 2 2" xfId="2867"/>
    <cellStyle name="Normal 9 3 2 2 2 2 2" xfId="2868"/>
    <cellStyle name="Normal 9 3 2 2 2 2 2 2" xfId="2869"/>
    <cellStyle name="Normal 9 3 2 2 2 2 3" xfId="2870"/>
    <cellStyle name="Normal 9 3 2 2 2 3" xfId="2871"/>
    <cellStyle name="Normal 9 3 2 2 2 3 2" xfId="2872"/>
    <cellStyle name="Normal 9 3 2 2 2 4" xfId="2873"/>
    <cellStyle name="Normal 9 3 2 2 3" xfId="2874"/>
    <cellStyle name="Normal 9 3 2 2 3 2" xfId="2875"/>
    <cellStyle name="Normal 9 3 2 2 3 2 2" xfId="2876"/>
    <cellStyle name="Normal 9 3 2 2 3 3" xfId="2877"/>
    <cellStyle name="Normal 9 3 2 2 4" xfId="2878"/>
    <cellStyle name="Normal 9 3 2 2 4 2" xfId="2879"/>
    <cellStyle name="Normal 9 3 2 2 5" xfId="2880"/>
    <cellStyle name="Normal 9 3 2 2 6" xfId="12323"/>
    <cellStyle name="Normal 9 3 2 2 7" xfId="12324"/>
    <cellStyle name="Normal 9 3 2 2 8" xfId="12325"/>
    <cellStyle name="Normal 9 3 2 2 9" xfId="12326"/>
    <cellStyle name="Normal 9 3 2 3" xfId="2881"/>
    <cellStyle name="Normal 9 3 2 3 2" xfId="2882"/>
    <cellStyle name="Normal 9 3 2 3 2 2" xfId="2883"/>
    <cellStyle name="Normal 9 3 2 3 2 2 2" xfId="2884"/>
    <cellStyle name="Normal 9 3 2 3 2 3" xfId="2885"/>
    <cellStyle name="Normal 9 3 2 3 3" xfId="2886"/>
    <cellStyle name="Normal 9 3 2 3 3 2" xfId="2887"/>
    <cellStyle name="Normal 9 3 2 3 4" xfId="2888"/>
    <cellStyle name="Normal 9 3 2 3 5" xfId="12327"/>
    <cellStyle name="Normal 9 3 2 4" xfId="2889"/>
    <cellStyle name="Normal 9 3 2 4 2" xfId="2890"/>
    <cellStyle name="Normal 9 3 2 4 2 2" xfId="2891"/>
    <cellStyle name="Normal 9 3 2 4 3" xfId="2892"/>
    <cellStyle name="Normal 9 3 2 5" xfId="2893"/>
    <cellStyle name="Normal 9 3 2 5 2" xfId="2894"/>
    <cellStyle name="Normal 9 3 2 6" xfId="2895"/>
    <cellStyle name="Normal 9 3 2 6 2" xfId="12328"/>
    <cellStyle name="Normal 9 3 2 7" xfId="12329"/>
    <cellStyle name="Normal 9 3 2 8" xfId="12330"/>
    <cellStyle name="Normal 9 3 2 9" xfId="12331"/>
    <cellStyle name="Normal 9 3 3" xfId="2896"/>
    <cellStyle name="Normal 9 3 3 2" xfId="2897"/>
    <cellStyle name="Normal 9 3 3 2 2" xfId="2898"/>
    <cellStyle name="Normal 9 3 3 2 2 2" xfId="2899"/>
    <cellStyle name="Normal 9 3 3 2 2 2 2" xfId="2900"/>
    <cellStyle name="Normal 9 3 3 2 2 3" xfId="2901"/>
    <cellStyle name="Normal 9 3 3 2 3" xfId="2902"/>
    <cellStyle name="Normal 9 3 3 2 3 2" xfId="2903"/>
    <cellStyle name="Normal 9 3 3 2 4" xfId="2904"/>
    <cellStyle name="Normal 9 3 3 3" xfId="2905"/>
    <cellStyle name="Normal 9 3 3 3 2" xfId="2906"/>
    <cellStyle name="Normal 9 3 3 3 2 2" xfId="2907"/>
    <cellStyle name="Normal 9 3 3 3 3" xfId="2908"/>
    <cellStyle name="Normal 9 3 3 4" xfId="2909"/>
    <cellStyle name="Normal 9 3 3 4 2" xfId="2910"/>
    <cellStyle name="Normal 9 3 3 5" xfId="2911"/>
    <cellStyle name="Normal 9 3 3 6" xfId="12332"/>
    <cellStyle name="Normal 9 3 3 7" xfId="12333"/>
    <cellStyle name="Normal 9 3 3 8" xfId="12334"/>
    <cellStyle name="Normal 9 3 3 9" xfId="12335"/>
    <cellStyle name="Normal 9 3 4" xfId="2912"/>
    <cellStyle name="Normal 9 3 4 2" xfId="2913"/>
    <cellStyle name="Normal 9 3 4 2 2" xfId="2914"/>
    <cellStyle name="Normal 9 3 4 2 2 2" xfId="2915"/>
    <cellStyle name="Normal 9 3 4 2 3" xfId="2916"/>
    <cellStyle name="Normal 9 3 4 3" xfId="2917"/>
    <cellStyle name="Normal 9 3 4 3 2" xfId="2918"/>
    <cellStyle name="Normal 9 3 4 4" xfId="2919"/>
    <cellStyle name="Normal 9 3 4 5" xfId="12336"/>
    <cellStyle name="Normal 9 3 5" xfId="2920"/>
    <cellStyle name="Normal 9 3 5 2" xfId="2921"/>
    <cellStyle name="Normal 9 3 5 2 2" xfId="2922"/>
    <cellStyle name="Normal 9 3 5 3" xfId="2923"/>
    <cellStyle name="Normal 9 3 6" xfId="2924"/>
    <cellStyle name="Normal 9 3 6 2" xfId="2925"/>
    <cellStyle name="Normal 9 3 7" xfId="2926"/>
    <cellStyle name="Normal 9 3 7 2" xfId="12337"/>
    <cellStyle name="Normal 9 3 8" xfId="12338"/>
    <cellStyle name="Normal 9 3 9" xfId="12339"/>
    <cellStyle name="Normal 9 4" xfId="2927"/>
    <cellStyle name="Normal 9 4 10" xfId="12340"/>
    <cellStyle name="Normal 9 4 11" xfId="12341"/>
    <cellStyle name="Normal 9 4 12" xfId="12342"/>
    <cellStyle name="Normal 9 4 2" xfId="2928"/>
    <cellStyle name="Normal 9 4 2 2" xfId="2929"/>
    <cellStyle name="Normal 9 4 2 2 2" xfId="2930"/>
    <cellStyle name="Normal 9 4 2 2 2 2" xfId="2931"/>
    <cellStyle name="Normal 9 4 2 2 2 2 2" xfId="2932"/>
    <cellStyle name="Normal 9 4 2 2 2 3" xfId="2933"/>
    <cellStyle name="Normal 9 4 2 2 3" xfId="2934"/>
    <cellStyle name="Normal 9 4 2 2 3 2" xfId="2935"/>
    <cellStyle name="Normal 9 4 2 2 4" xfId="2936"/>
    <cellStyle name="Normal 9 4 2 3" xfId="2937"/>
    <cellStyle name="Normal 9 4 2 3 2" xfId="2938"/>
    <cellStyle name="Normal 9 4 2 3 2 2" xfId="2939"/>
    <cellStyle name="Normal 9 4 2 3 3" xfId="2940"/>
    <cellStyle name="Normal 9 4 2 4" xfId="2941"/>
    <cellStyle name="Normal 9 4 2 4 2" xfId="2942"/>
    <cellStyle name="Normal 9 4 2 5" xfId="2943"/>
    <cellStyle name="Normal 9 4 2 6" xfId="12343"/>
    <cellStyle name="Normal 9 4 2 7" xfId="12344"/>
    <cellStyle name="Normal 9 4 2 8" xfId="12345"/>
    <cellStyle name="Normal 9 4 2 9" xfId="12346"/>
    <cellStyle name="Normal 9 4 3" xfId="2944"/>
    <cellStyle name="Normal 9 4 3 2" xfId="2945"/>
    <cellStyle name="Normal 9 4 3 2 2" xfId="2946"/>
    <cellStyle name="Normal 9 4 3 2 2 2" xfId="2947"/>
    <cellStyle name="Normal 9 4 3 2 3" xfId="2948"/>
    <cellStyle name="Normal 9 4 3 3" xfId="2949"/>
    <cellStyle name="Normal 9 4 3 3 2" xfId="2950"/>
    <cellStyle name="Normal 9 4 3 4" xfId="2951"/>
    <cellStyle name="Normal 9 4 3 5" xfId="12347"/>
    <cellStyle name="Normal 9 4 4" xfId="2952"/>
    <cellStyle name="Normal 9 4 4 2" xfId="2953"/>
    <cellStyle name="Normal 9 4 4 2 2" xfId="2954"/>
    <cellStyle name="Normal 9 4 4 3" xfId="2955"/>
    <cellStyle name="Normal 9 4 5" xfId="2956"/>
    <cellStyle name="Normal 9 4 5 2" xfId="2957"/>
    <cellStyle name="Normal 9 4 6" xfId="2958"/>
    <cellStyle name="Normal 9 4 6 2" xfId="12348"/>
    <cellStyle name="Normal 9 4 7" xfId="12349"/>
    <cellStyle name="Normal 9 4 8" xfId="12350"/>
    <cellStyle name="Normal 9 4 9" xfId="12351"/>
    <cellStyle name="Normal 9 5" xfId="2959"/>
    <cellStyle name="Normal 9 5 2" xfId="2960"/>
    <cellStyle name="Normal 9 5 2 2" xfId="2961"/>
    <cellStyle name="Normal 9 5 2 2 2" xfId="2962"/>
    <cellStyle name="Normal 9 5 2 2 2 2" xfId="2963"/>
    <cellStyle name="Normal 9 5 2 2 3" xfId="2964"/>
    <cellStyle name="Normal 9 5 2 3" xfId="2965"/>
    <cellStyle name="Normal 9 5 2 3 2" xfId="2966"/>
    <cellStyle name="Normal 9 5 2 4" xfId="2967"/>
    <cellStyle name="Normal 9 5 3" xfId="2968"/>
    <cellStyle name="Normal 9 5 3 2" xfId="2969"/>
    <cellStyle name="Normal 9 5 3 2 2" xfId="2970"/>
    <cellStyle name="Normal 9 5 3 3" xfId="2971"/>
    <cellStyle name="Normal 9 5 4" xfId="2972"/>
    <cellStyle name="Normal 9 5 4 2" xfId="2973"/>
    <cellStyle name="Normal 9 5 5" xfId="2974"/>
    <cellStyle name="Normal 9 5 6" xfId="12352"/>
    <cellStyle name="Normal 9 6" xfId="2975"/>
    <cellStyle name="Normal 9 6 2" xfId="2976"/>
    <cellStyle name="Normal 9 6 2 2" xfId="2977"/>
    <cellStyle name="Normal 9 6 2 2 2" xfId="2978"/>
    <cellStyle name="Normal 9 6 2 3" xfId="2979"/>
    <cellStyle name="Normal 9 6 3" xfId="2980"/>
    <cellStyle name="Normal 9 6 3 2" xfId="2981"/>
    <cellStyle name="Normal 9 6 4" xfId="2982"/>
    <cellStyle name="Normal 9 6 5" xfId="12353"/>
    <cellStyle name="Normal 9 6 6" xfId="12354"/>
    <cellStyle name="Normal 9 6 7" xfId="12355"/>
    <cellStyle name="Normal 9 6 8" xfId="12356"/>
    <cellStyle name="Normal 9 6 9" xfId="12357"/>
    <cellStyle name="Normal 9 7" xfId="2983"/>
    <cellStyle name="Normal 9 7 2" xfId="2984"/>
    <cellStyle name="Normal 9 7 2 2" xfId="2985"/>
    <cellStyle name="Normal 9 7 3" xfId="2986"/>
    <cellStyle name="Normal 9 8" xfId="2987"/>
    <cellStyle name="Normal 9 8 2" xfId="2988"/>
    <cellStyle name="Normal 9 9" xfId="2989"/>
    <cellStyle name="Normal 9 9 2" xfId="12358"/>
    <cellStyle name="Normal 9_Actual" xfId="12359"/>
    <cellStyle name="Normal 90" xfId="12360"/>
    <cellStyle name="Normal 91" xfId="12361"/>
    <cellStyle name="Normal 92" xfId="12362"/>
    <cellStyle name="Normal 93" xfId="12363"/>
    <cellStyle name="Normal 94" xfId="12364"/>
    <cellStyle name="Normal 95" xfId="12365"/>
    <cellStyle name="Normal 96" xfId="12366"/>
    <cellStyle name="Normal 97" xfId="12367"/>
    <cellStyle name="Normal 98" xfId="12368"/>
    <cellStyle name="Normal 99" xfId="12369"/>
    <cellStyle name="Note 10" xfId="12370"/>
    <cellStyle name="Note 10 2" xfId="12371"/>
    <cellStyle name="Note 10 2 2" xfId="12372"/>
    <cellStyle name="Note 10 3" xfId="12373"/>
    <cellStyle name="Note 10 4" xfId="12374"/>
    <cellStyle name="Note 10 5" xfId="12375"/>
    <cellStyle name="Note 11" xfId="12376"/>
    <cellStyle name="Note 11 2" xfId="12377"/>
    <cellStyle name="Note 11 3" xfId="12378"/>
    <cellStyle name="Note 12" xfId="12379"/>
    <cellStyle name="Note 12 2" xfId="12380"/>
    <cellStyle name="Note 12 3" xfId="12381"/>
    <cellStyle name="Note 13" xfId="12382"/>
    <cellStyle name="Note 13 2" xfId="12383"/>
    <cellStyle name="Note 13 3" xfId="12384"/>
    <cellStyle name="Note 14" xfId="12385"/>
    <cellStyle name="Note 15" xfId="12386"/>
    <cellStyle name="Note 15 2" xfId="12387"/>
    <cellStyle name="Note 15 3" xfId="12388"/>
    <cellStyle name="Note 16" xfId="12389"/>
    <cellStyle name="Note 17" xfId="12390"/>
    <cellStyle name="Note 2" xfId="3113"/>
    <cellStyle name="Note 2 10" xfId="12391"/>
    <cellStyle name="Note 2 11" xfId="12392"/>
    <cellStyle name="Note 2 12" xfId="12393"/>
    <cellStyle name="Note 2 12 10" xfId="12394"/>
    <cellStyle name="Note 2 12 11" xfId="12395"/>
    <cellStyle name="Note 2 12 12" xfId="12396"/>
    <cellStyle name="Note 2 12 13" xfId="12397"/>
    <cellStyle name="Note 2 12 14" xfId="12398"/>
    <cellStyle name="Note 2 12 2" xfId="12399"/>
    <cellStyle name="Note 2 12 2 10" xfId="12400"/>
    <cellStyle name="Note 2 12 2 11" xfId="12401"/>
    <cellStyle name="Note 2 12 2 12" xfId="12402"/>
    <cellStyle name="Note 2 12 2 13" xfId="12403"/>
    <cellStyle name="Note 2 12 2 2" xfId="12404"/>
    <cellStyle name="Note 2 12 2 2 10" xfId="12405"/>
    <cellStyle name="Note 2 12 2 2 11" xfId="12406"/>
    <cellStyle name="Note 2 12 2 2 12" xfId="12407"/>
    <cellStyle name="Note 2 12 2 2 2" xfId="12408"/>
    <cellStyle name="Note 2 12 2 2 2 10" xfId="12409"/>
    <cellStyle name="Note 2 12 2 2 2 11" xfId="12410"/>
    <cellStyle name="Note 2 12 2 2 2 2" xfId="12411"/>
    <cellStyle name="Note 2 12 2 2 2 2 2" xfId="12412"/>
    <cellStyle name="Note 2 12 2 2 2 2 2 2" xfId="12413"/>
    <cellStyle name="Note 2 12 2 2 2 2 2 3" xfId="12414"/>
    <cellStyle name="Note 2 12 2 2 2 2 3" xfId="12415"/>
    <cellStyle name="Note 2 12 2 2 2 2 3 2" xfId="12416"/>
    <cellStyle name="Note 2 12 2 2 2 2 4" xfId="12417"/>
    <cellStyle name="Note 2 12 2 2 2 2 5" xfId="12418"/>
    <cellStyle name="Note 2 12 2 2 2 2 6" xfId="12419"/>
    <cellStyle name="Note 2 12 2 2 2 2 7" xfId="12420"/>
    <cellStyle name="Note 2 12 2 2 2 2 8" xfId="12421"/>
    <cellStyle name="Note 2 12 2 2 2 3" xfId="12422"/>
    <cellStyle name="Note 2 12 2 2 2 3 2" xfId="12423"/>
    <cellStyle name="Note 2 12 2 2 2 3 2 2" xfId="12424"/>
    <cellStyle name="Note 2 12 2 2 2 3 3" xfId="12425"/>
    <cellStyle name="Note 2 12 2 2 2 3 4" xfId="12426"/>
    <cellStyle name="Note 2 12 2 2 2 4" xfId="12427"/>
    <cellStyle name="Note 2 12 2 2 2 4 2" xfId="12428"/>
    <cellStyle name="Note 2 12 2 2 2 5" xfId="12429"/>
    <cellStyle name="Note 2 12 2 2 2 5 2" xfId="12430"/>
    <cellStyle name="Note 2 12 2 2 2 6" xfId="12431"/>
    <cellStyle name="Note 2 12 2 2 2 6 2" xfId="12432"/>
    <cellStyle name="Note 2 12 2 2 2 7" xfId="12433"/>
    <cellStyle name="Note 2 12 2 2 2 8" xfId="12434"/>
    <cellStyle name="Note 2 12 2 2 2 9" xfId="12435"/>
    <cellStyle name="Note 2 12 2 2 3" xfId="12436"/>
    <cellStyle name="Note 2 12 2 2 3 2" xfId="12437"/>
    <cellStyle name="Note 2 12 2 2 3 2 2" xfId="12438"/>
    <cellStyle name="Note 2 12 2 2 3 2 3" xfId="12439"/>
    <cellStyle name="Note 2 12 2 2 3 3" xfId="12440"/>
    <cellStyle name="Note 2 12 2 2 3 3 2" xfId="12441"/>
    <cellStyle name="Note 2 12 2 2 3 4" xfId="12442"/>
    <cellStyle name="Note 2 12 2 2 3 5" xfId="12443"/>
    <cellStyle name="Note 2 12 2 2 3 6" xfId="12444"/>
    <cellStyle name="Note 2 12 2 2 3 7" xfId="12445"/>
    <cellStyle name="Note 2 12 2 2 3 8" xfId="12446"/>
    <cellStyle name="Note 2 12 2 2 4" xfId="12447"/>
    <cellStyle name="Note 2 12 2 2 4 2" xfId="12448"/>
    <cellStyle name="Note 2 12 2 2 4 2 2" xfId="12449"/>
    <cellStyle name="Note 2 12 2 2 4 3" xfId="12450"/>
    <cellStyle name="Note 2 12 2 2 4 4" xfId="12451"/>
    <cellStyle name="Note 2 12 2 2 5" xfId="12452"/>
    <cellStyle name="Note 2 12 2 2 5 2" xfId="12453"/>
    <cellStyle name="Note 2 12 2 2 6" xfId="12454"/>
    <cellStyle name="Note 2 12 2 2 6 2" xfId="12455"/>
    <cellStyle name="Note 2 12 2 2 7" xfId="12456"/>
    <cellStyle name="Note 2 12 2 2 7 2" xfId="12457"/>
    <cellStyle name="Note 2 12 2 2 8" xfId="12458"/>
    <cellStyle name="Note 2 12 2 2 9" xfId="12459"/>
    <cellStyle name="Note 2 12 2 3" xfId="12460"/>
    <cellStyle name="Note 2 12 2 3 10" xfId="12461"/>
    <cellStyle name="Note 2 12 2 3 11" xfId="12462"/>
    <cellStyle name="Note 2 12 2 3 2" xfId="12463"/>
    <cellStyle name="Note 2 12 2 3 2 2" xfId="12464"/>
    <cellStyle name="Note 2 12 2 3 2 2 2" xfId="12465"/>
    <cellStyle name="Note 2 12 2 3 2 2 3" xfId="12466"/>
    <cellStyle name="Note 2 12 2 3 2 3" xfId="12467"/>
    <cellStyle name="Note 2 12 2 3 2 3 2" xfId="12468"/>
    <cellStyle name="Note 2 12 2 3 2 4" xfId="12469"/>
    <cellStyle name="Note 2 12 2 3 2 5" xfId="12470"/>
    <cellStyle name="Note 2 12 2 3 2 6" xfId="12471"/>
    <cellStyle name="Note 2 12 2 3 2 7" xfId="12472"/>
    <cellStyle name="Note 2 12 2 3 2 8" xfId="12473"/>
    <cellStyle name="Note 2 12 2 3 3" xfId="12474"/>
    <cellStyle name="Note 2 12 2 3 3 2" xfId="12475"/>
    <cellStyle name="Note 2 12 2 3 3 2 2" xfId="12476"/>
    <cellStyle name="Note 2 12 2 3 3 3" xfId="12477"/>
    <cellStyle name="Note 2 12 2 3 3 4" xfId="12478"/>
    <cellStyle name="Note 2 12 2 3 4" xfId="12479"/>
    <cellStyle name="Note 2 12 2 3 4 2" xfId="12480"/>
    <cellStyle name="Note 2 12 2 3 5" xfId="12481"/>
    <cellStyle name="Note 2 12 2 3 5 2" xfId="12482"/>
    <cellStyle name="Note 2 12 2 3 6" xfId="12483"/>
    <cellStyle name="Note 2 12 2 3 6 2" xfId="12484"/>
    <cellStyle name="Note 2 12 2 3 7" xfId="12485"/>
    <cellStyle name="Note 2 12 2 3 8" xfId="12486"/>
    <cellStyle name="Note 2 12 2 3 9" xfId="12487"/>
    <cellStyle name="Note 2 12 2 4" xfId="12488"/>
    <cellStyle name="Note 2 12 2 4 2" xfId="12489"/>
    <cellStyle name="Note 2 12 2 4 2 2" xfId="12490"/>
    <cellStyle name="Note 2 12 2 4 2 3" xfId="12491"/>
    <cellStyle name="Note 2 12 2 4 3" xfId="12492"/>
    <cellStyle name="Note 2 12 2 4 3 2" xfId="12493"/>
    <cellStyle name="Note 2 12 2 4 4" xfId="12494"/>
    <cellStyle name="Note 2 12 2 4 5" xfId="12495"/>
    <cellStyle name="Note 2 12 2 4 6" xfId="12496"/>
    <cellStyle name="Note 2 12 2 4 7" xfId="12497"/>
    <cellStyle name="Note 2 12 2 4 8" xfId="12498"/>
    <cellStyle name="Note 2 12 2 5" xfId="12499"/>
    <cellStyle name="Note 2 12 2 5 2" xfId="12500"/>
    <cellStyle name="Note 2 12 2 5 2 2" xfId="12501"/>
    <cellStyle name="Note 2 12 2 5 3" xfId="12502"/>
    <cellStyle name="Note 2 12 2 5 4" xfId="12503"/>
    <cellStyle name="Note 2 12 2 6" xfId="12504"/>
    <cellStyle name="Note 2 12 2 6 2" xfId="12505"/>
    <cellStyle name="Note 2 12 2 7" xfId="12506"/>
    <cellStyle name="Note 2 12 2 7 2" xfId="12507"/>
    <cellStyle name="Note 2 12 2 8" xfId="12508"/>
    <cellStyle name="Note 2 12 2 8 2" xfId="12509"/>
    <cellStyle name="Note 2 12 2 9" xfId="12510"/>
    <cellStyle name="Note 2 12 3" xfId="12511"/>
    <cellStyle name="Note 2 12 3 10" xfId="12512"/>
    <cellStyle name="Note 2 12 3 11" xfId="12513"/>
    <cellStyle name="Note 2 12 3 12" xfId="12514"/>
    <cellStyle name="Note 2 12 3 2" xfId="12515"/>
    <cellStyle name="Note 2 12 3 2 10" xfId="12516"/>
    <cellStyle name="Note 2 12 3 2 11" xfId="12517"/>
    <cellStyle name="Note 2 12 3 2 2" xfId="12518"/>
    <cellStyle name="Note 2 12 3 2 2 2" xfId="12519"/>
    <cellStyle name="Note 2 12 3 2 2 2 2" xfId="12520"/>
    <cellStyle name="Note 2 12 3 2 2 2 3" xfId="12521"/>
    <cellStyle name="Note 2 12 3 2 2 3" xfId="12522"/>
    <cellStyle name="Note 2 12 3 2 2 3 2" xfId="12523"/>
    <cellStyle name="Note 2 12 3 2 2 4" xfId="12524"/>
    <cellStyle name="Note 2 12 3 2 2 5" xfId="12525"/>
    <cellStyle name="Note 2 12 3 2 2 6" xfId="12526"/>
    <cellStyle name="Note 2 12 3 2 2 7" xfId="12527"/>
    <cellStyle name="Note 2 12 3 2 2 8" xfId="12528"/>
    <cellStyle name="Note 2 12 3 2 3" xfId="12529"/>
    <cellStyle name="Note 2 12 3 2 3 2" xfId="12530"/>
    <cellStyle name="Note 2 12 3 2 3 2 2" xfId="12531"/>
    <cellStyle name="Note 2 12 3 2 3 3" xfId="12532"/>
    <cellStyle name="Note 2 12 3 2 3 4" xfId="12533"/>
    <cellStyle name="Note 2 12 3 2 4" xfId="12534"/>
    <cellStyle name="Note 2 12 3 2 4 2" xfId="12535"/>
    <cellStyle name="Note 2 12 3 2 5" xfId="12536"/>
    <cellStyle name="Note 2 12 3 2 5 2" xfId="12537"/>
    <cellStyle name="Note 2 12 3 2 6" xfId="12538"/>
    <cellStyle name="Note 2 12 3 2 6 2" xfId="12539"/>
    <cellStyle name="Note 2 12 3 2 7" xfId="12540"/>
    <cellStyle name="Note 2 12 3 2 8" xfId="12541"/>
    <cellStyle name="Note 2 12 3 2 9" xfId="12542"/>
    <cellStyle name="Note 2 12 3 3" xfId="12543"/>
    <cellStyle name="Note 2 12 3 3 2" xfId="12544"/>
    <cellStyle name="Note 2 12 3 3 2 2" xfId="12545"/>
    <cellStyle name="Note 2 12 3 3 2 3" xfId="12546"/>
    <cellStyle name="Note 2 12 3 3 3" xfId="12547"/>
    <cellStyle name="Note 2 12 3 3 3 2" xfId="12548"/>
    <cellStyle name="Note 2 12 3 3 4" xfId="12549"/>
    <cellStyle name="Note 2 12 3 3 5" xfId="12550"/>
    <cellStyle name="Note 2 12 3 3 6" xfId="12551"/>
    <cellStyle name="Note 2 12 3 3 7" xfId="12552"/>
    <cellStyle name="Note 2 12 3 3 8" xfId="12553"/>
    <cellStyle name="Note 2 12 3 4" xfId="12554"/>
    <cellStyle name="Note 2 12 3 4 2" xfId="12555"/>
    <cellStyle name="Note 2 12 3 4 2 2" xfId="12556"/>
    <cellStyle name="Note 2 12 3 4 3" xfId="12557"/>
    <cellStyle name="Note 2 12 3 4 4" xfId="12558"/>
    <cellStyle name="Note 2 12 3 5" xfId="12559"/>
    <cellStyle name="Note 2 12 3 5 2" xfId="12560"/>
    <cellStyle name="Note 2 12 3 6" xfId="12561"/>
    <cellStyle name="Note 2 12 3 6 2" xfId="12562"/>
    <cellStyle name="Note 2 12 3 7" xfId="12563"/>
    <cellStyle name="Note 2 12 3 7 2" xfId="12564"/>
    <cellStyle name="Note 2 12 3 8" xfId="12565"/>
    <cellStyle name="Note 2 12 3 9" xfId="12566"/>
    <cellStyle name="Note 2 12 4" xfId="12567"/>
    <cellStyle name="Note 2 12 4 10" xfId="12568"/>
    <cellStyle name="Note 2 12 4 11" xfId="12569"/>
    <cellStyle name="Note 2 12 4 2" xfId="12570"/>
    <cellStyle name="Note 2 12 4 2 2" xfId="12571"/>
    <cellStyle name="Note 2 12 4 2 2 2" xfId="12572"/>
    <cellStyle name="Note 2 12 4 2 2 3" xfId="12573"/>
    <cellStyle name="Note 2 12 4 2 3" xfId="12574"/>
    <cellStyle name="Note 2 12 4 2 3 2" xfId="12575"/>
    <cellStyle name="Note 2 12 4 2 4" xfId="12576"/>
    <cellStyle name="Note 2 12 4 2 5" xfId="12577"/>
    <cellStyle name="Note 2 12 4 2 6" xfId="12578"/>
    <cellStyle name="Note 2 12 4 2 7" xfId="12579"/>
    <cellStyle name="Note 2 12 4 2 8" xfId="12580"/>
    <cellStyle name="Note 2 12 4 3" xfId="12581"/>
    <cellStyle name="Note 2 12 4 3 2" xfId="12582"/>
    <cellStyle name="Note 2 12 4 3 2 2" xfId="12583"/>
    <cellStyle name="Note 2 12 4 3 3" xfId="12584"/>
    <cellStyle name="Note 2 12 4 3 4" xfId="12585"/>
    <cellStyle name="Note 2 12 4 4" xfId="12586"/>
    <cellStyle name="Note 2 12 4 4 2" xfId="12587"/>
    <cellStyle name="Note 2 12 4 5" xfId="12588"/>
    <cellStyle name="Note 2 12 4 5 2" xfId="12589"/>
    <cellStyle name="Note 2 12 4 6" xfId="12590"/>
    <cellStyle name="Note 2 12 4 6 2" xfId="12591"/>
    <cellStyle name="Note 2 12 4 7" xfId="12592"/>
    <cellStyle name="Note 2 12 4 8" xfId="12593"/>
    <cellStyle name="Note 2 12 4 9" xfId="12594"/>
    <cellStyle name="Note 2 12 5" xfId="12595"/>
    <cellStyle name="Note 2 12 5 2" xfId="12596"/>
    <cellStyle name="Note 2 12 5 2 2" xfId="12597"/>
    <cellStyle name="Note 2 12 5 2 3" xfId="12598"/>
    <cellStyle name="Note 2 12 5 3" xfId="12599"/>
    <cellStyle name="Note 2 12 5 3 2" xfId="12600"/>
    <cellStyle name="Note 2 12 5 4" xfId="12601"/>
    <cellStyle name="Note 2 12 5 5" xfId="12602"/>
    <cellStyle name="Note 2 12 5 6" xfId="12603"/>
    <cellStyle name="Note 2 12 5 7" xfId="12604"/>
    <cellStyle name="Note 2 12 5 8" xfId="12605"/>
    <cellStyle name="Note 2 12 6" xfId="12606"/>
    <cellStyle name="Note 2 12 6 2" xfId="12607"/>
    <cellStyle name="Note 2 12 6 2 2" xfId="12608"/>
    <cellStyle name="Note 2 12 6 3" xfId="12609"/>
    <cellStyle name="Note 2 12 6 4" xfId="12610"/>
    <cellStyle name="Note 2 12 7" xfId="12611"/>
    <cellStyle name="Note 2 12 7 2" xfId="12612"/>
    <cellStyle name="Note 2 12 8" xfId="12613"/>
    <cellStyle name="Note 2 12 8 2" xfId="12614"/>
    <cellStyle name="Note 2 12 9" xfId="12615"/>
    <cellStyle name="Note 2 12 9 2" xfId="12616"/>
    <cellStyle name="Note 2 13" xfId="12617"/>
    <cellStyle name="Note 2 14" xfId="12618"/>
    <cellStyle name="Note 2 15" xfId="12619"/>
    <cellStyle name="Note 2 15 10" xfId="12620"/>
    <cellStyle name="Note 2 15 11" xfId="12621"/>
    <cellStyle name="Note 2 15 12" xfId="12622"/>
    <cellStyle name="Note 2 15 13" xfId="12623"/>
    <cellStyle name="Note 2 15 2" xfId="12624"/>
    <cellStyle name="Note 2 15 2 10" xfId="12625"/>
    <cellStyle name="Note 2 15 2 11" xfId="12626"/>
    <cellStyle name="Note 2 15 2 12" xfId="12627"/>
    <cellStyle name="Note 2 15 2 2" xfId="12628"/>
    <cellStyle name="Note 2 15 2 2 10" xfId="12629"/>
    <cellStyle name="Note 2 15 2 2 11" xfId="12630"/>
    <cellStyle name="Note 2 15 2 2 2" xfId="12631"/>
    <cellStyle name="Note 2 15 2 2 2 2" xfId="12632"/>
    <cellStyle name="Note 2 15 2 2 2 2 2" xfId="12633"/>
    <cellStyle name="Note 2 15 2 2 2 2 3" xfId="12634"/>
    <cellStyle name="Note 2 15 2 2 2 3" xfId="12635"/>
    <cellStyle name="Note 2 15 2 2 2 3 2" xfId="12636"/>
    <cellStyle name="Note 2 15 2 2 2 4" xfId="12637"/>
    <cellStyle name="Note 2 15 2 2 2 5" xfId="12638"/>
    <cellStyle name="Note 2 15 2 2 2 6" xfId="12639"/>
    <cellStyle name="Note 2 15 2 2 2 7" xfId="12640"/>
    <cellStyle name="Note 2 15 2 2 2 8" xfId="12641"/>
    <cellStyle name="Note 2 15 2 2 3" xfId="12642"/>
    <cellStyle name="Note 2 15 2 2 3 2" xfId="12643"/>
    <cellStyle name="Note 2 15 2 2 3 2 2" xfId="12644"/>
    <cellStyle name="Note 2 15 2 2 3 3" xfId="12645"/>
    <cellStyle name="Note 2 15 2 2 3 4" xfId="12646"/>
    <cellStyle name="Note 2 15 2 2 4" xfId="12647"/>
    <cellStyle name="Note 2 15 2 2 4 2" xfId="12648"/>
    <cellStyle name="Note 2 15 2 2 5" xfId="12649"/>
    <cellStyle name="Note 2 15 2 2 5 2" xfId="12650"/>
    <cellStyle name="Note 2 15 2 2 6" xfId="12651"/>
    <cellStyle name="Note 2 15 2 2 6 2" xfId="12652"/>
    <cellStyle name="Note 2 15 2 2 7" xfId="12653"/>
    <cellStyle name="Note 2 15 2 2 8" xfId="12654"/>
    <cellStyle name="Note 2 15 2 2 9" xfId="12655"/>
    <cellStyle name="Note 2 15 2 3" xfId="12656"/>
    <cellStyle name="Note 2 15 2 3 2" xfId="12657"/>
    <cellStyle name="Note 2 15 2 3 2 2" xfId="12658"/>
    <cellStyle name="Note 2 15 2 3 2 3" xfId="12659"/>
    <cellStyle name="Note 2 15 2 3 3" xfId="12660"/>
    <cellStyle name="Note 2 15 2 3 3 2" xfId="12661"/>
    <cellStyle name="Note 2 15 2 3 4" xfId="12662"/>
    <cellStyle name="Note 2 15 2 3 5" xfId="12663"/>
    <cellStyle name="Note 2 15 2 3 6" xfId="12664"/>
    <cellStyle name="Note 2 15 2 3 7" xfId="12665"/>
    <cellStyle name="Note 2 15 2 3 8" xfId="12666"/>
    <cellStyle name="Note 2 15 2 4" xfId="12667"/>
    <cellStyle name="Note 2 15 2 4 2" xfId="12668"/>
    <cellStyle name="Note 2 15 2 4 2 2" xfId="12669"/>
    <cellStyle name="Note 2 15 2 4 3" xfId="12670"/>
    <cellStyle name="Note 2 15 2 4 4" xfId="12671"/>
    <cellStyle name="Note 2 15 2 5" xfId="12672"/>
    <cellStyle name="Note 2 15 2 5 2" xfId="12673"/>
    <cellStyle name="Note 2 15 2 6" xfId="12674"/>
    <cellStyle name="Note 2 15 2 6 2" xfId="12675"/>
    <cellStyle name="Note 2 15 2 7" xfId="12676"/>
    <cellStyle name="Note 2 15 2 7 2" xfId="12677"/>
    <cellStyle name="Note 2 15 2 8" xfId="12678"/>
    <cellStyle name="Note 2 15 2 9" xfId="12679"/>
    <cellStyle name="Note 2 15 3" xfId="12680"/>
    <cellStyle name="Note 2 15 3 10" xfId="12681"/>
    <cellStyle name="Note 2 15 3 11" xfId="12682"/>
    <cellStyle name="Note 2 15 3 2" xfId="12683"/>
    <cellStyle name="Note 2 15 3 2 2" xfId="12684"/>
    <cellStyle name="Note 2 15 3 2 2 2" xfId="12685"/>
    <cellStyle name="Note 2 15 3 2 2 3" xfId="12686"/>
    <cellStyle name="Note 2 15 3 2 3" xfId="12687"/>
    <cellStyle name="Note 2 15 3 2 3 2" xfId="12688"/>
    <cellStyle name="Note 2 15 3 2 4" xfId="12689"/>
    <cellStyle name="Note 2 15 3 2 5" xfId="12690"/>
    <cellStyle name="Note 2 15 3 2 6" xfId="12691"/>
    <cellStyle name="Note 2 15 3 2 7" xfId="12692"/>
    <cellStyle name="Note 2 15 3 2 8" xfId="12693"/>
    <cellStyle name="Note 2 15 3 3" xfId="12694"/>
    <cellStyle name="Note 2 15 3 3 2" xfId="12695"/>
    <cellStyle name="Note 2 15 3 3 2 2" xfId="12696"/>
    <cellStyle name="Note 2 15 3 3 3" xfId="12697"/>
    <cellStyle name="Note 2 15 3 3 4" xfId="12698"/>
    <cellStyle name="Note 2 15 3 4" xfId="12699"/>
    <cellStyle name="Note 2 15 3 4 2" xfId="12700"/>
    <cellStyle name="Note 2 15 3 5" xfId="12701"/>
    <cellStyle name="Note 2 15 3 5 2" xfId="12702"/>
    <cellStyle name="Note 2 15 3 6" xfId="12703"/>
    <cellStyle name="Note 2 15 3 6 2" xfId="12704"/>
    <cellStyle name="Note 2 15 3 7" xfId="12705"/>
    <cellStyle name="Note 2 15 3 8" xfId="12706"/>
    <cellStyle name="Note 2 15 3 9" xfId="12707"/>
    <cellStyle name="Note 2 15 4" xfId="12708"/>
    <cellStyle name="Note 2 15 4 2" xfId="12709"/>
    <cellStyle name="Note 2 15 4 2 2" xfId="12710"/>
    <cellStyle name="Note 2 15 4 2 3" xfId="12711"/>
    <cellStyle name="Note 2 15 4 3" xfId="12712"/>
    <cellStyle name="Note 2 15 4 3 2" xfId="12713"/>
    <cellStyle name="Note 2 15 4 4" xfId="12714"/>
    <cellStyle name="Note 2 15 4 5" xfId="12715"/>
    <cellStyle name="Note 2 15 4 6" xfId="12716"/>
    <cellStyle name="Note 2 15 4 7" xfId="12717"/>
    <cellStyle name="Note 2 15 4 8" xfId="12718"/>
    <cellStyle name="Note 2 15 5" xfId="12719"/>
    <cellStyle name="Note 2 15 5 2" xfId="12720"/>
    <cellStyle name="Note 2 15 5 2 2" xfId="12721"/>
    <cellStyle name="Note 2 15 5 3" xfId="12722"/>
    <cellStyle name="Note 2 15 5 4" xfId="12723"/>
    <cellStyle name="Note 2 15 6" xfId="12724"/>
    <cellStyle name="Note 2 15 6 2" xfId="12725"/>
    <cellStyle name="Note 2 15 7" xfId="12726"/>
    <cellStyle name="Note 2 15 7 2" xfId="12727"/>
    <cellStyle name="Note 2 15 8" xfId="12728"/>
    <cellStyle name="Note 2 15 8 2" xfId="12729"/>
    <cellStyle name="Note 2 15 9" xfId="12730"/>
    <cellStyle name="Note 2 16" xfId="12731"/>
    <cellStyle name="Note 2 17" xfId="12732"/>
    <cellStyle name="Note 2 18" xfId="12733"/>
    <cellStyle name="Note 2 2" xfId="3114"/>
    <cellStyle name="Note 2 2 2" xfId="12734"/>
    <cellStyle name="Note 2 3" xfId="3115"/>
    <cellStyle name="Note 2 3 2" xfId="12735"/>
    <cellStyle name="Note 2 4" xfId="3116"/>
    <cellStyle name="Note 2 4 2" xfId="12736"/>
    <cellStyle name="Note 2 5" xfId="3117"/>
    <cellStyle name="Note 2 5 2" xfId="12737"/>
    <cellStyle name="Note 2 6" xfId="12738"/>
    <cellStyle name="Note 2 6 2" xfId="12739"/>
    <cellStyle name="Note 2 7" xfId="12740"/>
    <cellStyle name="Note 2 7 2" xfId="12741"/>
    <cellStyle name="Note 2 8" xfId="12742"/>
    <cellStyle name="Note 2 8 2" xfId="12743"/>
    <cellStyle name="Note 2 9" xfId="12744"/>
    <cellStyle name="Note 3" xfId="3118"/>
    <cellStyle name="Note 3 10" xfId="12745"/>
    <cellStyle name="Note 3 11" xfId="12746"/>
    <cellStyle name="Note 3 12" xfId="12747"/>
    <cellStyle name="Note 3 12 10" xfId="12748"/>
    <cellStyle name="Note 3 12 11" xfId="12749"/>
    <cellStyle name="Note 3 12 12" xfId="12750"/>
    <cellStyle name="Note 3 12 13" xfId="12751"/>
    <cellStyle name="Note 3 12 14" xfId="12752"/>
    <cellStyle name="Note 3 12 2" xfId="12753"/>
    <cellStyle name="Note 3 12 2 10" xfId="12754"/>
    <cellStyle name="Note 3 12 2 11" xfId="12755"/>
    <cellStyle name="Note 3 12 2 12" xfId="12756"/>
    <cellStyle name="Note 3 12 2 13" xfId="12757"/>
    <cellStyle name="Note 3 12 2 2" xfId="12758"/>
    <cellStyle name="Note 3 12 2 2 10" xfId="12759"/>
    <cellStyle name="Note 3 12 2 2 11" xfId="12760"/>
    <cellStyle name="Note 3 12 2 2 12" xfId="12761"/>
    <cellStyle name="Note 3 12 2 2 2" xfId="12762"/>
    <cellStyle name="Note 3 12 2 2 2 10" xfId="12763"/>
    <cellStyle name="Note 3 12 2 2 2 11" xfId="12764"/>
    <cellStyle name="Note 3 12 2 2 2 2" xfId="12765"/>
    <cellStyle name="Note 3 12 2 2 2 2 2" xfId="12766"/>
    <cellStyle name="Note 3 12 2 2 2 2 2 2" xfId="12767"/>
    <cellStyle name="Note 3 12 2 2 2 2 2 3" xfId="12768"/>
    <cellStyle name="Note 3 12 2 2 2 2 3" xfId="12769"/>
    <cellStyle name="Note 3 12 2 2 2 2 3 2" xfId="12770"/>
    <cellStyle name="Note 3 12 2 2 2 2 4" xfId="12771"/>
    <cellStyle name="Note 3 12 2 2 2 2 5" xfId="12772"/>
    <cellStyle name="Note 3 12 2 2 2 2 6" xfId="12773"/>
    <cellStyle name="Note 3 12 2 2 2 2 7" xfId="12774"/>
    <cellStyle name="Note 3 12 2 2 2 2 8" xfId="12775"/>
    <cellStyle name="Note 3 12 2 2 2 3" xfId="12776"/>
    <cellStyle name="Note 3 12 2 2 2 3 2" xfId="12777"/>
    <cellStyle name="Note 3 12 2 2 2 3 2 2" xfId="12778"/>
    <cellStyle name="Note 3 12 2 2 2 3 3" xfId="12779"/>
    <cellStyle name="Note 3 12 2 2 2 3 4" xfId="12780"/>
    <cellStyle name="Note 3 12 2 2 2 4" xfId="12781"/>
    <cellStyle name="Note 3 12 2 2 2 4 2" xfId="12782"/>
    <cellStyle name="Note 3 12 2 2 2 5" xfId="12783"/>
    <cellStyle name="Note 3 12 2 2 2 5 2" xfId="12784"/>
    <cellStyle name="Note 3 12 2 2 2 6" xfId="12785"/>
    <cellStyle name="Note 3 12 2 2 2 6 2" xfId="12786"/>
    <cellStyle name="Note 3 12 2 2 2 7" xfId="12787"/>
    <cellStyle name="Note 3 12 2 2 2 8" xfId="12788"/>
    <cellStyle name="Note 3 12 2 2 2 9" xfId="12789"/>
    <cellStyle name="Note 3 12 2 2 3" xfId="12790"/>
    <cellStyle name="Note 3 12 2 2 3 2" xfId="12791"/>
    <cellStyle name="Note 3 12 2 2 3 2 2" xfId="12792"/>
    <cellStyle name="Note 3 12 2 2 3 2 3" xfId="12793"/>
    <cellStyle name="Note 3 12 2 2 3 3" xfId="12794"/>
    <cellStyle name="Note 3 12 2 2 3 3 2" xfId="12795"/>
    <cellStyle name="Note 3 12 2 2 3 4" xfId="12796"/>
    <cellStyle name="Note 3 12 2 2 3 5" xfId="12797"/>
    <cellStyle name="Note 3 12 2 2 3 6" xfId="12798"/>
    <cellStyle name="Note 3 12 2 2 3 7" xfId="12799"/>
    <cellStyle name="Note 3 12 2 2 3 8" xfId="12800"/>
    <cellStyle name="Note 3 12 2 2 4" xfId="12801"/>
    <cellStyle name="Note 3 12 2 2 4 2" xfId="12802"/>
    <cellStyle name="Note 3 12 2 2 4 2 2" xfId="12803"/>
    <cellStyle name="Note 3 12 2 2 4 3" xfId="12804"/>
    <cellStyle name="Note 3 12 2 2 4 4" xfId="12805"/>
    <cellStyle name="Note 3 12 2 2 5" xfId="12806"/>
    <cellStyle name="Note 3 12 2 2 5 2" xfId="12807"/>
    <cellStyle name="Note 3 12 2 2 6" xfId="12808"/>
    <cellStyle name="Note 3 12 2 2 6 2" xfId="12809"/>
    <cellStyle name="Note 3 12 2 2 7" xfId="12810"/>
    <cellStyle name="Note 3 12 2 2 7 2" xfId="12811"/>
    <cellStyle name="Note 3 12 2 2 8" xfId="12812"/>
    <cellStyle name="Note 3 12 2 2 9" xfId="12813"/>
    <cellStyle name="Note 3 12 2 3" xfId="12814"/>
    <cellStyle name="Note 3 12 2 3 10" xfId="12815"/>
    <cellStyle name="Note 3 12 2 3 11" xfId="12816"/>
    <cellStyle name="Note 3 12 2 3 2" xfId="12817"/>
    <cellStyle name="Note 3 12 2 3 2 2" xfId="12818"/>
    <cellStyle name="Note 3 12 2 3 2 2 2" xfId="12819"/>
    <cellStyle name="Note 3 12 2 3 2 2 3" xfId="12820"/>
    <cellStyle name="Note 3 12 2 3 2 3" xfId="12821"/>
    <cellStyle name="Note 3 12 2 3 2 3 2" xfId="12822"/>
    <cellStyle name="Note 3 12 2 3 2 4" xfId="12823"/>
    <cellStyle name="Note 3 12 2 3 2 5" xfId="12824"/>
    <cellStyle name="Note 3 12 2 3 2 6" xfId="12825"/>
    <cellStyle name="Note 3 12 2 3 2 7" xfId="12826"/>
    <cellStyle name="Note 3 12 2 3 2 8" xfId="12827"/>
    <cellStyle name="Note 3 12 2 3 3" xfId="12828"/>
    <cellStyle name="Note 3 12 2 3 3 2" xfId="12829"/>
    <cellStyle name="Note 3 12 2 3 3 2 2" xfId="12830"/>
    <cellStyle name="Note 3 12 2 3 3 3" xfId="12831"/>
    <cellStyle name="Note 3 12 2 3 3 4" xfId="12832"/>
    <cellStyle name="Note 3 12 2 3 4" xfId="12833"/>
    <cellStyle name="Note 3 12 2 3 4 2" xfId="12834"/>
    <cellStyle name="Note 3 12 2 3 5" xfId="12835"/>
    <cellStyle name="Note 3 12 2 3 5 2" xfId="12836"/>
    <cellStyle name="Note 3 12 2 3 6" xfId="12837"/>
    <cellStyle name="Note 3 12 2 3 6 2" xfId="12838"/>
    <cellStyle name="Note 3 12 2 3 7" xfId="12839"/>
    <cellStyle name="Note 3 12 2 3 8" xfId="12840"/>
    <cellStyle name="Note 3 12 2 3 9" xfId="12841"/>
    <cellStyle name="Note 3 12 2 4" xfId="12842"/>
    <cellStyle name="Note 3 12 2 4 2" xfId="12843"/>
    <cellStyle name="Note 3 12 2 4 2 2" xfId="12844"/>
    <cellStyle name="Note 3 12 2 4 2 3" xfId="12845"/>
    <cellStyle name="Note 3 12 2 4 3" xfId="12846"/>
    <cellStyle name="Note 3 12 2 4 3 2" xfId="12847"/>
    <cellStyle name="Note 3 12 2 4 4" xfId="12848"/>
    <cellStyle name="Note 3 12 2 4 5" xfId="12849"/>
    <cellStyle name="Note 3 12 2 4 6" xfId="12850"/>
    <cellStyle name="Note 3 12 2 4 7" xfId="12851"/>
    <cellStyle name="Note 3 12 2 4 8" xfId="12852"/>
    <cellStyle name="Note 3 12 2 5" xfId="12853"/>
    <cellStyle name="Note 3 12 2 5 2" xfId="12854"/>
    <cellStyle name="Note 3 12 2 5 2 2" xfId="12855"/>
    <cellStyle name="Note 3 12 2 5 3" xfId="12856"/>
    <cellStyle name="Note 3 12 2 5 4" xfId="12857"/>
    <cellStyle name="Note 3 12 2 6" xfId="12858"/>
    <cellStyle name="Note 3 12 2 6 2" xfId="12859"/>
    <cellStyle name="Note 3 12 2 7" xfId="12860"/>
    <cellStyle name="Note 3 12 2 7 2" xfId="12861"/>
    <cellStyle name="Note 3 12 2 8" xfId="12862"/>
    <cellStyle name="Note 3 12 2 8 2" xfId="12863"/>
    <cellStyle name="Note 3 12 2 9" xfId="12864"/>
    <cellStyle name="Note 3 12 3" xfId="12865"/>
    <cellStyle name="Note 3 12 3 10" xfId="12866"/>
    <cellStyle name="Note 3 12 3 11" xfId="12867"/>
    <cellStyle name="Note 3 12 3 12" xfId="12868"/>
    <cellStyle name="Note 3 12 3 2" xfId="12869"/>
    <cellStyle name="Note 3 12 3 2 10" xfId="12870"/>
    <cellStyle name="Note 3 12 3 2 11" xfId="12871"/>
    <cellStyle name="Note 3 12 3 2 2" xfId="12872"/>
    <cellStyle name="Note 3 12 3 2 2 2" xfId="12873"/>
    <cellStyle name="Note 3 12 3 2 2 2 2" xfId="12874"/>
    <cellStyle name="Note 3 12 3 2 2 2 3" xfId="12875"/>
    <cellStyle name="Note 3 12 3 2 2 3" xfId="12876"/>
    <cellStyle name="Note 3 12 3 2 2 3 2" xfId="12877"/>
    <cellStyle name="Note 3 12 3 2 2 4" xfId="12878"/>
    <cellStyle name="Note 3 12 3 2 2 5" xfId="12879"/>
    <cellStyle name="Note 3 12 3 2 2 6" xfId="12880"/>
    <cellStyle name="Note 3 12 3 2 2 7" xfId="12881"/>
    <cellStyle name="Note 3 12 3 2 2 8" xfId="12882"/>
    <cellStyle name="Note 3 12 3 2 3" xfId="12883"/>
    <cellStyle name="Note 3 12 3 2 3 2" xfId="12884"/>
    <cellStyle name="Note 3 12 3 2 3 2 2" xfId="12885"/>
    <cellStyle name="Note 3 12 3 2 3 3" xfId="12886"/>
    <cellStyle name="Note 3 12 3 2 3 4" xfId="12887"/>
    <cellStyle name="Note 3 12 3 2 4" xfId="12888"/>
    <cellStyle name="Note 3 12 3 2 4 2" xfId="12889"/>
    <cellStyle name="Note 3 12 3 2 5" xfId="12890"/>
    <cellStyle name="Note 3 12 3 2 5 2" xfId="12891"/>
    <cellStyle name="Note 3 12 3 2 6" xfId="12892"/>
    <cellStyle name="Note 3 12 3 2 6 2" xfId="12893"/>
    <cellStyle name="Note 3 12 3 2 7" xfId="12894"/>
    <cellStyle name="Note 3 12 3 2 8" xfId="12895"/>
    <cellStyle name="Note 3 12 3 2 9" xfId="12896"/>
    <cellStyle name="Note 3 12 3 3" xfId="12897"/>
    <cellStyle name="Note 3 12 3 3 2" xfId="12898"/>
    <cellStyle name="Note 3 12 3 3 2 2" xfId="12899"/>
    <cellStyle name="Note 3 12 3 3 2 3" xfId="12900"/>
    <cellStyle name="Note 3 12 3 3 3" xfId="12901"/>
    <cellStyle name="Note 3 12 3 3 3 2" xfId="12902"/>
    <cellStyle name="Note 3 12 3 3 4" xfId="12903"/>
    <cellStyle name="Note 3 12 3 3 5" xfId="12904"/>
    <cellStyle name="Note 3 12 3 3 6" xfId="12905"/>
    <cellStyle name="Note 3 12 3 3 7" xfId="12906"/>
    <cellStyle name="Note 3 12 3 3 8" xfId="12907"/>
    <cellStyle name="Note 3 12 3 4" xfId="12908"/>
    <cellStyle name="Note 3 12 3 4 2" xfId="12909"/>
    <cellStyle name="Note 3 12 3 4 2 2" xfId="12910"/>
    <cellStyle name="Note 3 12 3 4 3" xfId="12911"/>
    <cellStyle name="Note 3 12 3 4 4" xfId="12912"/>
    <cellStyle name="Note 3 12 3 5" xfId="12913"/>
    <cellStyle name="Note 3 12 3 5 2" xfId="12914"/>
    <cellStyle name="Note 3 12 3 6" xfId="12915"/>
    <cellStyle name="Note 3 12 3 6 2" xfId="12916"/>
    <cellStyle name="Note 3 12 3 7" xfId="12917"/>
    <cellStyle name="Note 3 12 3 7 2" xfId="12918"/>
    <cellStyle name="Note 3 12 3 8" xfId="12919"/>
    <cellStyle name="Note 3 12 3 9" xfId="12920"/>
    <cellStyle name="Note 3 12 4" xfId="12921"/>
    <cellStyle name="Note 3 12 4 10" xfId="12922"/>
    <cellStyle name="Note 3 12 4 11" xfId="12923"/>
    <cellStyle name="Note 3 12 4 2" xfId="12924"/>
    <cellStyle name="Note 3 12 4 2 2" xfId="12925"/>
    <cellStyle name="Note 3 12 4 2 2 2" xfId="12926"/>
    <cellStyle name="Note 3 12 4 2 2 3" xfId="12927"/>
    <cellStyle name="Note 3 12 4 2 3" xfId="12928"/>
    <cellStyle name="Note 3 12 4 2 3 2" xfId="12929"/>
    <cellStyle name="Note 3 12 4 2 4" xfId="12930"/>
    <cellStyle name="Note 3 12 4 2 5" xfId="12931"/>
    <cellStyle name="Note 3 12 4 2 6" xfId="12932"/>
    <cellStyle name="Note 3 12 4 2 7" xfId="12933"/>
    <cellStyle name="Note 3 12 4 2 8" xfId="12934"/>
    <cellStyle name="Note 3 12 4 3" xfId="12935"/>
    <cellStyle name="Note 3 12 4 3 2" xfId="12936"/>
    <cellStyle name="Note 3 12 4 3 2 2" xfId="12937"/>
    <cellStyle name="Note 3 12 4 3 3" xfId="12938"/>
    <cellStyle name="Note 3 12 4 3 4" xfId="12939"/>
    <cellStyle name="Note 3 12 4 4" xfId="12940"/>
    <cellStyle name="Note 3 12 4 4 2" xfId="12941"/>
    <cellStyle name="Note 3 12 4 5" xfId="12942"/>
    <cellStyle name="Note 3 12 4 5 2" xfId="12943"/>
    <cellStyle name="Note 3 12 4 6" xfId="12944"/>
    <cellStyle name="Note 3 12 4 6 2" xfId="12945"/>
    <cellStyle name="Note 3 12 4 7" xfId="12946"/>
    <cellStyle name="Note 3 12 4 8" xfId="12947"/>
    <cellStyle name="Note 3 12 4 9" xfId="12948"/>
    <cellStyle name="Note 3 12 5" xfId="12949"/>
    <cellStyle name="Note 3 12 5 2" xfId="12950"/>
    <cellStyle name="Note 3 12 5 2 2" xfId="12951"/>
    <cellStyle name="Note 3 12 5 2 3" xfId="12952"/>
    <cellStyle name="Note 3 12 5 3" xfId="12953"/>
    <cellStyle name="Note 3 12 5 3 2" xfId="12954"/>
    <cellStyle name="Note 3 12 5 4" xfId="12955"/>
    <cellStyle name="Note 3 12 5 5" xfId="12956"/>
    <cellStyle name="Note 3 12 5 6" xfId="12957"/>
    <cellStyle name="Note 3 12 5 7" xfId="12958"/>
    <cellStyle name="Note 3 12 5 8" xfId="12959"/>
    <cellStyle name="Note 3 12 6" xfId="12960"/>
    <cellStyle name="Note 3 12 6 2" xfId="12961"/>
    <cellStyle name="Note 3 12 6 2 2" xfId="12962"/>
    <cellStyle name="Note 3 12 6 3" xfId="12963"/>
    <cellStyle name="Note 3 12 6 4" xfId="12964"/>
    <cellStyle name="Note 3 12 7" xfId="12965"/>
    <cellStyle name="Note 3 12 7 2" xfId="12966"/>
    <cellStyle name="Note 3 12 8" xfId="12967"/>
    <cellStyle name="Note 3 12 8 2" xfId="12968"/>
    <cellStyle name="Note 3 12 9" xfId="12969"/>
    <cellStyle name="Note 3 12 9 2" xfId="12970"/>
    <cellStyle name="Note 3 13" xfId="12971"/>
    <cellStyle name="Note 3 14" xfId="12972"/>
    <cellStyle name="Note 3 15" xfId="12973"/>
    <cellStyle name="Note 3 15 10" xfId="12974"/>
    <cellStyle name="Note 3 15 11" xfId="12975"/>
    <cellStyle name="Note 3 15 12" xfId="12976"/>
    <cellStyle name="Note 3 15 13" xfId="12977"/>
    <cellStyle name="Note 3 15 2" xfId="12978"/>
    <cellStyle name="Note 3 15 2 10" xfId="12979"/>
    <cellStyle name="Note 3 15 2 11" xfId="12980"/>
    <cellStyle name="Note 3 15 2 12" xfId="12981"/>
    <cellStyle name="Note 3 15 2 2" xfId="12982"/>
    <cellStyle name="Note 3 15 2 2 10" xfId="12983"/>
    <cellStyle name="Note 3 15 2 2 11" xfId="12984"/>
    <cellStyle name="Note 3 15 2 2 2" xfId="12985"/>
    <cellStyle name="Note 3 15 2 2 2 2" xfId="12986"/>
    <cellStyle name="Note 3 15 2 2 2 2 2" xfId="12987"/>
    <cellStyle name="Note 3 15 2 2 2 2 3" xfId="12988"/>
    <cellStyle name="Note 3 15 2 2 2 3" xfId="12989"/>
    <cellStyle name="Note 3 15 2 2 2 3 2" xfId="12990"/>
    <cellStyle name="Note 3 15 2 2 2 4" xfId="12991"/>
    <cellStyle name="Note 3 15 2 2 2 5" xfId="12992"/>
    <cellStyle name="Note 3 15 2 2 2 6" xfId="12993"/>
    <cellStyle name="Note 3 15 2 2 2 7" xfId="12994"/>
    <cellStyle name="Note 3 15 2 2 2 8" xfId="12995"/>
    <cellStyle name="Note 3 15 2 2 3" xfId="12996"/>
    <cellStyle name="Note 3 15 2 2 3 2" xfId="12997"/>
    <cellStyle name="Note 3 15 2 2 3 2 2" xfId="12998"/>
    <cellStyle name="Note 3 15 2 2 3 3" xfId="12999"/>
    <cellStyle name="Note 3 15 2 2 3 4" xfId="13000"/>
    <cellStyle name="Note 3 15 2 2 4" xfId="13001"/>
    <cellStyle name="Note 3 15 2 2 4 2" xfId="13002"/>
    <cellStyle name="Note 3 15 2 2 5" xfId="13003"/>
    <cellStyle name="Note 3 15 2 2 5 2" xfId="13004"/>
    <cellStyle name="Note 3 15 2 2 6" xfId="13005"/>
    <cellStyle name="Note 3 15 2 2 6 2" xfId="13006"/>
    <cellStyle name="Note 3 15 2 2 7" xfId="13007"/>
    <cellStyle name="Note 3 15 2 2 8" xfId="13008"/>
    <cellStyle name="Note 3 15 2 2 9" xfId="13009"/>
    <cellStyle name="Note 3 15 2 3" xfId="13010"/>
    <cellStyle name="Note 3 15 2 3 2" xfId="13011"/>
    <cellStyle name="Note 3 15 2 3 2 2" xfId="13012"/>
    <cellStyle name="Note 3 15 2 3 2 3" xfId="13013"/>
    <cellStyle name="Note 3 15 2 3 3" xfId="13014"/>
    <cellStyle name="Note 3 15 2 3 3 2" xfId="13015"/>
    <cellStyle name="Note 3 15 2 3 4" xfId="13016"/>
    <cellStyle name="Note 3 15 2 3 5" xfId="13017"/>
    <cellStyle name="Note 3 15 2 3 6" xfId="13018"/>
    <cellStyle name="Note 3 15 2 3 7" xfId="13019"/>
    <cellStyle name="Note 3 15 2 3 8" xfId="13020"/>
    <cellStyle name="Note 3 15 2 4" xfId="13021"/>
    <cellStyle name="Note 3 15 2 4 2" xfId="13022"/>
    <cellStyle name="Note 3 15 2 4 2 2" xfId="13023"/>
    <cellStyle name="Note 3 15 2 4 3" xfId="13024"/>
    <cellStyle name="Note 3 15 2 4 4" xfId="13025"/>
    <cellStyle name="Note 3 15 2 5" xfId="13026"/>
    <cellStyle name="Note 3 15 2 5 2" xfId="13027"/>
    <cellStyle name="Note 3 15 2 6" xfId="13028"/>
    <cellStyle name="Note 3 15 2 6 2" xfId="13029"/>
    <cellStyle name="Note 3 15 2 7" xfId="13030"/>
    <cellStyle name="Note 3 15 2 7 2" xfId="13031"/>
    <cellStyle name="Note 3 15 2 8" xfId="13032"/>
    <cellStyle name="Note 3 15 2 9" xfId="13033"/>
    <cellStyle name="Note 3 15 3" xfId="13034"/>
    <cellStyle name="Note 3 15 3 10" xfId="13035"/>
    <cellStyle name="Note 3 15 3 11" xfId="13036"/>
    <cellStyle name="Note 3 15 3 2" xfId="13037"/>
    <cellStyle name="Note 3 15 3 2 2" xfId="13038"/>
    <cellStyle name="Note 3 15 3 2 2 2" xfId="13039"/>
    <cellStyle name="Note 3 15 3 2 2 3" xfId="13040"/>
    <cellStyle name="Note 3 15 3 2 3" xfId="13041"/>
    <cellStyle name="Note 3 15 3 2 3 2" xfId="13042"/>
    <cellStyle name="Note 3 15 3 2 4" xfId="13043"/>
    <cellStyle name="Note 3 15 3 2 5" xfId="13044"/>
    <cellStyle name="Note 3 15 3 2 6" xfId="13045"/>
    <cellStyle name="Note 3 15 3 2 7" xfId="13046"/>
    <cellStyle name="Note 3 15 3 2 8" xfId="13047"/>
    <cellStyle name="Note 3 15 3 3" xfId="13048"/>
    <cellStyle name="Note 3 15 3 3 2" xfId="13049"/>
    <cellStyle name="Note 3 15 3 3 2 2" xfId="13050"/>
    <cellStyle name="Note 3 15 3 3 3" xfId="13051"/>
    <cellStyle name="Note 3 15 3 3 4" xfId="13052"/>
    <cellStyle name="Note 3 15 3 4" xfId="13053"/>
    <cellStyle name="Note 3 15 3 4 2" xfId="13054"/>
    <cellStyle name="Note 3 15 3 5" xfId="13055"/>
    <cellStyle name="Note 3 15 3 5 2" xfId="13056"/>
    <cellStyle name="Note 3 15 3 6" xfId="13057"/>
    <cellStyle name="Note 3 15 3 6 2" xfId="13058"/>
    <cellStyle name="Note 3 15 3 7" xfId="13059"/>
    <cellStyle name="Note 3 15 3 8" xfId="13060"/>
    <cellStyle name="Note 3 15 3 9" xfId="13061"/>
    <cellStyle name="Note 3 15 4" xfId="13062"/>
    <cellStyle name="Note 3 15 4 2" xfId="13063"/>
    <cellStyle name="Note 3 15 4 2 2" xfId="13064"/>
    <cellStyle name="Note 3 15 4 2 3" xfId="13065"/>
    <cellStyle name="Note 3 15 4 3" xfId="13066"/>
    <cellStyle name="Note 3 15 4 3 2" xfId="13067"/>
    <cellStyle name="Note 3 15 4 4" xfId="13068"/>
    <cellStyle name="Note 3 15 4 5" xfId="13069"/>
    <cellStyle name="Note 3 15 4 6" xfId="13070"/>
    <cellStyle name="Note 3 15 4 7" xfId="13071"/>
    <cellStyle name="Note 3 15 4 8" xfId="13072"/>
    <cellStyle name="Note 3 15 5" xfId="13073"/>
    <cellStyle name="Note 3 15 5 2" xfId="13074"/>
    <cellStyle name="Note 3 15 5 2 2" xfId="13075"/>
    <cellStyle name="Note 3 15 5 3" xfId="13076"/>
    <cellStyle name="Note 3 15 5 4" xfId="13077"/>
    <cellStyle name="Note 3 15 6" xfId="13078"/>
    <cellStyle name="Note 3 15 6 2" xfId="13079"/>
    <cellStyle name="Note 3 15 7" xfId="13080"/>
    <cellStyle name="Note 3 15 7 2" xfId="13081"/>
    <cellStyle name="Note 3 15 8" xfId="13082"/>
    <cellStyle name="Note 3 15 8 2" xfId="13083"/>
    <cellStyle name="Note 3 15 9" xfId="13084"/>
    <cellStyle name="Note 3 16" xfId="13085"/>
    <cellStyle name="Note 3 16 10" xfId="13086"/>
    <cellStyle name="Note 3 16 11" xfId="13087"/>
    <cellStyle name="Note 3 16 12" xfId="13088"/>
    <cellStyle name="Note 3 16 2" xfId="13089"/>
    <cellStyle name="Note 3 16 2 10" xfId="13090"/>
    <cellStyle name="Note 3 16 2 11" xfId="13091"/>
    <cellStyle name="Note 3 16 2 2" xfId="13092"/>
    <cellStyle name="Note 3 16 2 2 2" xfId="13093"/>
    <cellStyle name="Note 3 16 2 2 2 2" xfId="13094"/>
    <cellStyle name="Note 3 16 2 2 2 3" xfId="13095"/>
    <cellStyle name="Note 3 16 2 2 3" xfId="13096"/>
    <cellStyle name="Note 3 16 2 2 3 2" xfId="13097"/>
    <cellStyle name="Note 3 16 2 2 4" xfId="13098"/>
    <cellStyle name="Note 3 16 2 2 5" xfId="13099"/>
    <cellStyle name="Note 3 16 2 2 6" xfId="13100"/>
    <cellStyle name="Note 3 16 2 2 7" xfId="13101"/>
    <cellStyle name="Note 3 16 2 2 8" xfId="13102"/>
    <cellStyle name="Note 3 16 2 3" xfId="13103"/>
    <cellStyle name="Note 3 16 2 3 2" xfId="13104"/>
    <cellStyle name="Note 3 16 2 3 2 2" xfId="13105"/>
    <cellStyle name="Note 3 16 2 3 3" xfId="13106"/>
    <cellStyle name="Note 3 16 2 3 4" xfId="13107"/>
    <cellStyle name="Note 3 16 2 4" xfId="13108"/>
    <cellStyle name="Note 3 16 2 4 2" xfId="13109"/>
    <cellStyle name="Note 3 16 2 5" xfId="13110"/>
    <cellStyle name="Note 3 16 2 5 2" xfId="13111"/>
    <cellStyle name="Note 3 16 2 6" xfId="13112"/>
    <cellStyle name="Note 3 16 2 6 2" xfId="13113"/>
    <cellStyle name="Note 3 16 2 7" xfId="13114"/>
    <cellStyle name="Note 3 16 2 8" xfId="13115"/>
    <cellStyle name="Note 3 16 2 9" xfId="13116"/>
    <cellStyle name="Note 3 16 3" xfId="13117"/>
    <cellStyle name="Note 3 16 3 2" xfId="13118"/>
    <cellStyle name="Note 3 16 3 2 2" xfId="13119"/>
    <cellStyle name="Note 3 16 3 2 3" xfId="13120"/>
    <cellStyle name="Note 3 16 3 3" xfId="13121"/>
    <cellStyle name="Note 3 16 3 3 2" xfId="13122"/>
    <cellStyle name="Note 3 16 3 4" xfId="13123"/>
    <cellStyle name="Note 3 16 3 5" xfId="13124"/>
    <cellStyle name="Note 3 16 3 6" xfId="13125"/>
    <cellStyle name="Note 3 16 3 7" xfId="13126"/>
    <cellStyle name="Note 3 16 3 8" xfId="13127"/>
    <cellStyle name="Note 3 16 4" xfId="13128"/>
    <cellStyle name="Note 3 16 4 2" xfId="13129"/>
    <cellStyle name="Note 3 16 4 2 2" xfId="13130"/>
    <cellStyle name="Note 3 16 4 3" xfId="13131"/>
    <cellStyle name="Note 3 16 4 4" xfId="13132"/>
    <cellStyle name="Note 3 16 5" xfId="13133"/>
    <cellStyle name="Note 3 16 5 2" xfId="13134"/>
    <cellStyle name="Note 3 16 6" xfId="13135"/>
    <cellStyle name="Note 3 16 6 2" xfId="13136"/>
    <cellStyle name="Note 3 16 7" xfId="13137"/>
    <cellStyle name="Note 3 16 7 2" xfId="13138"/>
    <cellStyle name="Note 3 16 8" xfId="13139"/>
    <cellStyle name="Note 3 16 9" xfId="13140"/>
    <cellStyle name="Note 3 17" xfId="13141"/>
    <cellStyle name="Note 3 17 10" xfId="13142"/>
    <cellStyle name="Note 3 17 11" xfId="13143"/>
    <cellStyle name="Note 3 17 2" xfId="13144"/>
    <cellStyle name="Note 3 17 2 2" xfId="13145"/>
    <cellStyle name="Note 3 17 2 2 2" xfId="13146"/>
    <cellStyle name="Note 3 17 2 2 3" xfId="13147"/>
    <cellStyle name="Note 3 17 2 3" xfId="13148"/>
    <cellStyle name="Note 3 17 2 3 2" xfId="13149"/>
    <cellStyle name="Note 3 17 2 4" xfId="13150"/>
    <cellStyle name="Note 3 17 2 5" xfId="13151"/>
    <cellStyle name="Note 3 17 2 6" xfId="13152"/>
    <cellStyle name="Note 3 17 2 7" xfId="13153"/>
    <cellStyle name="Note 3 17 2 8" xfId="13154"/>
    <cellStyle name="Note 3 17 3" xfId="13155"/>
    <cellStyle name="Note 3 17 3 2" xfId="13156"/>
    <cellStyle name="Note 3 17 3 2 2" xfId="13157"/>
    <cellStyle name="Note 3 17 3 3" xfId="13158"/>
    <cellStyle name="Note 3 17 3 4" xfId="13159"/>
    <cellStyle name="Note 3 17 4" xfId="13160"/>
    <cellStyle name="Note 3 17 4 2" xfId="13161"/>
    <cellStyle name="Note 3 17 5" xfId="13162"/>
    <cellStyle name="Note 3 17 5 2" xfId="13163"/>
    <cellStyle name="Note 3 17 6" xfId="13164"/>
    <cellStyle name="Note 3 17 6 2" xfId="13165"/>
    <cellStyle name="Note 3 17 7" xfId="13166"/>
    <cellStyle name="Note 3 17 8" xfId="13167"/>
    <cellStyle name="Note 3 17 9" xfId="13168"/>
    <cellStyle name="Note 3 18" xfId="13169"/>
    <cellStyle name="Note 3 18 2" xfId="13170"/>
    <cellStyle name="Note 3 18 2 2" xfId="13171"/>
    <cellStyle name="Note 3 18 2 3" xfId="13172"/>
    <cellStyle name="Note 3 18 3" xfId="13173"/>
    <cellStyle name="Note 3 18 3 2" xfId="13174"/>
    <cellStyle name="Note 3 18 4" xfId="13175"/>
    <cellStyle name="Note 3 18 5" xfId="13176"/>
    <cellStyle name="Note 3 18 6" xfId="13177"/>
    <cellStyle name="Note 3 18 7" xfId="13178"/>
    <cellStyle name="Note 3 18 8" xfId="13179"/>
    <cellStyle name="Note 3 19" xfId="13180"/>
    <cellStyle name="Note 3 19 2" xfId="13181"/>
    <cellStyle name="Note 3 19 2 2" xfId="13182"/>
    <cellStyle name="Note 3 19 3" xfId="13183"/>
    <cellStyle name="Note 3 19 4" xfId="13184"/>
    <cellStyle name="Note 3 2" xfId="3119"/>
    <cellStyle name="Note 3 2 2" xfId="13185"/>
    <cellStyle name="Note 3 2 3" xfId="13186"/>
    <cellStyle name="Note 3 2 4" xfId="13187"/>
    <cellStyle name="Note 3 2 5" xfId="13188"/>
    <cellStyle name="Note 3 2 6" xfId="13189"/>
    <cellStyle name="Note 3 20" xfId="13190"/>
    <cellStyle name="Note 3 20 2" xfId="13191"/>
    <cellStyle name="Note 3 21" xfId="13192"/>
    <cellStyle name="Note 3 21 2" xfId="13193"/>
    <cellStyle name="Note 3 22" xfId="13194"/>
    <cellStyle name="Note 3 22 2" xfId="13195"/>
    <cellStyle name="Note 3 23" xfId="13196"/>
    <cellStyle name="Note 3 24" xfId="13197"/>
    <cellStyle name="Note 3 25" xfId="13198"/>
    <cellStyle name="Note 3 26" xfId="13199"/>
    <cellStyle name="Note 3 27" xfId="13200"/>
    <cellStyle name="Note 3 28" xfId="13201"/>
    <cellStyle name="Note 3 3" xfId="3120"/>
    <cellStyle name="Note 3 3 2" xfId="13202"/>
    <cellStyle name="Note 3 4" xfId="3121"/>
    <cellStyle name="Note 3 4 2" xfId="13203"/>
    <cellStyle name="Note 3 5" xfId="3122"/>
    <cellStyle name="Note 3 5 2" xfId="13204"/>
    <cellStyle name="Note 3 6" xfId="13205"/>
    <cellStyle name="Note 3 6 2" xfId="13206"/>
    <cellStyle name="Note 3 7" xfId="13207"/>
    <cellStyle name="Note 3 7 2" xfId="13208"/>
    <cellStyle name="Note 3 8" xfId="13209"/>
    <cellStyle name="Note 3 8 2" xfId="13210"/>
    <cellStyle name="Note 3 9" xfId="13211"/>
    <cellStyle name="Note 4" xfId="3123"/>
    <cellStyle name="Note 4 10" xfId="13212"/>
    <cellStyle name="Note 4 11" xfId="13213"/>
    <cellStyle name="Note 4 11 10" xfId="13214"/>
    <cellStyle name="Note 4 11 11" xfId="13215"/>
    <cellStyle name="Note 4 11 12" xfId="13216"/>
    <cellStyle name="Note 4 11 13" xfId="13217"/>
    <cellStyle name="Note 4 11 2" xfId="13218"/>
    <cellStyle name="Note 4 11 2 10" xfId="13219"/>
    <cellStyle name="Note 4 11 2 11" xfId="13220"/>
    <cellStyle name="Note 4 11 2 12" xfId="13221"/>
    <cellStyle name="Note 4 11 2 2" xfId="13222"/>
    <cellStyle name="Note 4 11 2 2 10" xfId="13223"/>
    <cellStyle name="Note 4 11 2 2 11" xfId="13224"/>
    <cellStyle name="Note 4 11 2 2 2" xfId="13225"/>
    <cellStyle name="Note 4 11 2 2 2 2" xfId="13226"/>
    <cellStyle name="Note 4 11 2 2 2 2 2" xfId="13227"/>
    <cellStyle name="Note 4 11 2 2 2 2 3" xfId="13228"/>
    <cellStyle name="Note 4 11 2 2 2 3" xfId="13229"/>
    <cellStyle name="Note 4 11 2 2 2 3 2" xfId="13230"/>
    <cellStyle name="Note 4 11 2 2 2 4" xfId="13231"/>
    <cellStyle name="Note 4 11 2 2 2 5" xfId="13232"/>
    <cellStyle name="Note 4 11 2 2 2 6" xfId="13233"/>
    <cellStyle name="Note 4 11 2 2 2 7" xfId="13234"/>
    <cellStyle name="Note 4 11 2 2 2 8" xfId="13235"/>
    <cellStyle name="Note 4 11 2 2 3" xfId="13236"/>
    <cellStyle name="Note 4 11 2 2 3 2" xfId="13237"/>
    <cellStyle name="Note 4 11 2 2 3 2 2" xfId="13238"/>
    <cellStyle name="Note 4 11 2 2 3 3" xfId="13239"/>
    <cellStyle name="Note 4 11 2 2 3 4" xfId="13240"/>
    <cellStyle name="Note 4 11 2 2 4" xfId="13241"/>
    <cellStyle name="Note 4 11 2 2 4 2" xfId="13242"/>
    <cellStyle name="Note 4 11 2 2 5" xfId="13243"/>
    <cellStyle name="Note 4 11 2 2 5 2" xfId="13244"/>
    <cellStyle name="Note 4 11 2 2 6" xfId="13245"/>
    <cellStyle name="Note 4 11 2 2 6 2" xfId="13246"/>
    <cellStyle name="Note 4 11 2 2 7" xfId="13247"/>
    <cellStyle name="Note 4 11 2 2 8" xfId="13248"/>
    <cellStyle name="Note 4 11 2 2 9" xfId="13249"/>
    <cellStyle name="Note 4 11 2 3" xfId="13250"/>
    <cellStyle name="Note 4 11 2 3 2" xfId="13251"/>
    <cellStyle name="Note 4 11 2 3 2 2" xfId="13252"/>
    <cellStyle name="Note 4 11 2 3 2 3" xfId="13253"/>
    <cellStyle name="Note 4 11 2 3 3" xfId="13254"/>
    <cellStyle name="Note 4 11 2 3 3 2" xfId="13255"/>
    <cellStyle name="Note 4 11 2 3 4" xfId="13256"/>
    <cellStyle name="Note 4 11 2 3 5" xfId="13257"/>
    <cellStyle name="Note 4 11 2 3 6" xfId="13258"/>
    <cellStyle name="Note 4 11 2 3 7" xfId="13259"/>
    <cellStyle name="Note 4 11 2 3 8" xfId="13260"/>
    <cellStyle name="Note 4 11 2 4" xfId="13261"/>
    <cellStyle name="Note 4 11 2 4 2" xfId="13262"/>
    <cellStyle name="Note 4 11 2 4 2 2" xfId="13263"/>
    <cellStyle name="Note 4 11 2 4 3" xfId="13264"/>
    <cellStyle name="Note 4 11 2 4 4" xfId="13265"/>
    <cellStyle name="Note 4 11 2 5" xfId="13266"/>
    <cellStyle name="Note 4 11 2 5 2" xfId="13267"/>
    <cellStyle name="Note 4 11 2 6" xfId="13268"/>
    <cellStyle name="Note 4 11 2 6 2" xfId="13269"/>
    <cellStyle name="Note 4 11 2 7" xfId="13270"/>
    <cellStyle name="Note 4 11 2 7 2" xfId="13271"/>
    <cellStyle name="Note 4 11 2 8" xfId="13272"/>
    <cellStyle name="Note 4 11 2 9" xfId="13273"/>
    <cellStyle name="Note 4 11 3" xfId="13274"/>
    <cellStyle name="Note 4 11 3 10" xfId="13275"/>
    <cellStyle name="Note 4 11 3 11" xfId="13276"/>
    <cellStyle name="Note 4 11 3 2" xfId="13277"/>
    <cellStyle name="Note 4 11 3 2 2" xfId="13278"/>
    <cellStyle name="Note 4 11 3 2 2 2" xfId="13279"/>
    <cellStyle name="Note 4 11 3 2 2 3" xfId="13280"/>
    <cellStyle name="Note 4 11 3 2 3" xfId="13281"/>
    <cellStyle name="Note 4 11 3 2 3 2" xfId="13282"/>
    <cellStyle name="Note 4 11 3 2 4" xfId="13283"/>
    <cellStyle name="Note 4 11 3 2 5" xfId="13284"/>
    <cellStyle name="Note 4 11 3 2 6" xfId="13285"/>
    <cellStyle name="Note 4 11 3 2 7" xfId="13286"/>
    <cellStyle name="Note 4 11 3 2 8" xfId="13287"/>
    <cellStyle name="Note 4 11 3 3" xfId="13288"/>
    <cellStyle name="Note 4 11 3 3 2" xfId="13289"/>
    <cellStyle name="Note 4 11 3 3 2 2" xfId="13290"/>
    <cellStyle name="Note 4 11 3 3 3" xfId="13291"/>
    <cellStyle name="Note 4 11 3 3 4" xfId="13292"/>
    <cellStyle name="Note 4 11 3 4" xfId="13293"/>
    <cellStyle name="Note 4 11 3 4 2" xfId="13294"/>
    <cellStyle name="Note 4 11 3 5" xfId="13295"/>
    <cellStyle name="Note 4 11 3 5 2" xfId="13296"/>
    <cellStyle name="Note 4 11 3 6" xfId="13297"/>
    <cellStyle name="Note 4 11 3 6 2" xfId="13298"/>
    <cellStyle name="Note 4 11 3 7" xfId="13299"/>
    <cellStyle name="Note 4 11 3 8" xfId="13300"/>
    <cellStyle name="Note 4 11 3 9" xfId="13301"/>
    <cellStyle name="Note 4 11 4" xfId="13302"/>
    <cellStyle name="Note 4 11 4 2" xfId="13303"/>
    <cellStyle name="Note 4 11 4 2 2" xfId="13304"/>
    <cellStyle name="Note 4 11 4 2 3" xfId="13305"/>
    <cellStyle name="Note 4 11 4 3" xfId="13306"/>
    <cellStyle name="Note 4 11 4 3 2" xfId="13307"/>
    <cellStyle name="Note 4 11 4 4" xfId="13308"/>
    <cellStyle name="Note 4 11 4 5" xfId="13309"/>
    <cellStyle name="Note 4 11 4 6" xfId="13310"/>
    <cellStyle name="Note 4 11 4 7" xfId="13311"/>
    <cellStyle name="Note 4 11 4 8" xfId="13312"/>
    <cellStyle name="Note 4 11 5" xfId="13313"/>
    <cellStyle name="Note 4 11 5 2" xfId="13314"/>
    <cellStyle name="Note 4 11 5 2 2" xfId="13315"/>
    <cellStyle name="Note 4 11 5 3" xfId="13316"/>
    <cellStyle name="Note 4 11 5 4" xfId="13317"/>
    <cellStyle name="Note 4 11 6" xfId="13318"/>
    <cellStyle name="Note 4 11 6 2" xfId="13319"/>
    <cellStyle name="Note 4 11 7" xfId="13320"/>
    <cellStyle name="Note 4 11 7 2" xfId="13321"/>
    <cellStyle name="Note 4 11 8" xfId="13322"/>
    <cellStyle name="Note 4 11 8 2" xfId="13323"/>
    <cellStyle name="Note 4 11 9" xfId="13324"/>
    <cellStyle name="Note 4 12" xfId="13325"/>
    <cellStyle name="Note 4 12 10" xfId="13326"/>
    <cellStyle name="Note 4 12 11" xfId="13327"/>
    <cellStyle name="Note 4 12 12" xfId="13328"/>
    <cellStyle name="Note 4 12 2" xfId="13329"/>
    <cellStyle name="Note 4 12 2 10" xfId="13330"/>
    <cellStyle name="Note 4 12 2 11" xfId="13331"/>
    <cellStyle name="Note 4 12 2 2" xfId="13332"/>
    <cellStyle name="Note 4 12 2 2 2" xfId="13333"/>
    <cellStyle name="Note 4 12 2 2 2 2" xfId="13334"/>
    <cellStyle name="Note 4 12 2 2 2 3" xfId="13335"/>
    <cellStyle name="Note 4 12 2 2 3" xfId="13336"/>
    <cellStyle name="Note 4 12 2 2 3 2" xfId="13337"/>
    <cellStyle name="Note 4 12 2 2 4" xfId="13338"/>
    <cellStyle name="Note 4 12 2 2 5" xfId="13339"/>
    <cellStyle name="Note 4 12 2 2 6" xfId="13340"/>
    <cellStyle name="Note 4 12 2 2 7" xfId="13341"/>
    <cellStyle name="Note 4 12 2 2 8" xfId="13342"/>
    <cellStyle name="Note 4 12 2 3" xfId="13343"/>
    <cellStyle name="Note 4 12 2 3 2" xfId="13344"/>
    <cellStyle name="Note 4 12 2 3 2 2" xfId="13345"/>
    <cellStyle name="Note 4 12 2 3 3" xfId="13346"/>
    <cellStyle name="Note 4 12 2 3 4" xfId="13347"/>
    <cellStyle name="Note 4 12 2 4" xfId="13348"/>
    <cellStyle name="Note 4 12 2 4 2" xfId="13349"/>
    <cellStyle name="Note 4 12 2 5" xfId="13350"/>
    <cellStyle name="Note 4 12 2 5 2" xfId="13351"/>
    <cellStyle name="Note 4 12 2 6" xfId="13352"/>
    <cellStyle name="Note 4 12 2 6 2" xfId="13353"/>
    <cellStyle name="Note 4 12 2 7" xfId="13354"/>
    <cellStyle name="Note 4 12 2 8" xfId="13355"/>
    <cellStyle name="Note 4 12 2 9" xfId="13356"/>
    <cellStyle name="Note 4 12 3" xfId="13357"/>
    <cellStyle name="Note 4 12 3 2" xfId="13358"/>
    <cellStyle name="Note 4 12 3 2 2" xfId="13359"/>
    <cellStyle name="Note 4 12 3 2 3" xfId="13360"/>
    <cellStyle name="Note 4 12 3 3" xfId="13361"/>
    <cellStyle name="Note 4 12 3 3 2" xfId="13362"/>
    <cellStyle name="Note 4 12 3 4" xfId="13363"/>
    <cellStyle name="Note 4 12 3 5" xfId="13364"/>
    <cellStyle name="Note 4 12 3 6" xfId="13365"/>
    <cellStyle name="Note 4 12 3 7" xfId="13366"/>
    <cellStyle name="Note 4 12 3 8" xfId="13367"/>
    <cellStyle name="Note 4 12 4" xfId="13368"/>
    <cellStyle name="Note 4 12 4 2" xfId="13369"/>
    <cellStyle name="Note 4 12 4 2 2" xfId="13370"/>
    <cellStyle name="Note 4 12 4 3" xfId="13371"/>
    <cellStyle name="Note 4 12 4 4" xfId="13372"/>
    <cellStyle name="Note 4 12 5" xfId="13373"/>
    <cellStyle name="Note 4 12 5 2" xfId="13374"/>
    <cellStyle name="Note 4 12 6" xfId="13375"/>
    <cellStyle name="Note 4 12 6 2" xfId="13376"/>
    <cellStyle name="Note 4 12 7" xfId="13377"/>
    <cellStyle name="Note 4 12 7 2" xfId="13378"/>
    <cellStyle name="Note 4 12 8" xfId="13379"/>
    <cellStyle name="Note 4 12 9" xfId="13380"/>
    <cellStyle name="Note 4 13" xfId="13381"/>
    <cellStyle name="Note 4 13 10" xfId="13382"/>
    <cellStyle name="Note 4 13 11" xfId="13383"/>
    <cellStyle name="Note 4 13 2" xfId="13384"/>
    <cellStyle name="Note 4 13 2 2" xfId="13385"/>
    <cellStyle name="Note 4 13 2 2 2" xfId="13386"/>
    <cellStyle name="Note 4 13 2 2 3" xfId="13387"/>
    <cellStyle name="Note 4 13 2 3" xfId="13388"/>
    <cellStyle name="Note 4 13 2 3 2" xfId="13389"/>
    <cellStyle name="Note 4 13 2 4" xfId="13390"/>
    <cellStyle name="Note 4 13 2 5" xfId="13391"/>
    <cellStyle name="Note 4 13 2 6" xfId="13392"/>
    <cellStyle name="Note 4 13 2 7" xfId="13393"/>
    <cellStyle name="Note 4 13 2 8" xfId="13394"/>
    <cellStyle name="Note 4 13 3" xfId="13395"/>
    <cellStyle name="Note 4 13 3 2" xfId="13396"/>
    <cellStyle name="Note 4 13 3 2 2" xfId="13397"/>
    <cellStyle name="Note 4 13 3 3" xfId="13398"/>
    <cellStyle name="Note 4 13 3 4" xfId="13399"/>
    <cellStyle name="Note 4 13 4" xfId="13400"/>
    <cellStyle name="Note 4 13 4 2" xfId="13401"/>
    <cellStyle name="Note 4 13 5" xfId="13402"/>
    <cellStyle name="Note 4 13 5 2" xfId="13403"/>
    <cellStyle name="Note 4 13 6" xfId="13404"/>
    <cellStyle name="Note 4 13 6 2" xfId="13405"/>
    <cellStyle name="Note 4 13 7" xfId="13406"/>
    <cellStyle name="Note 4 13 8" xfId="13407"/>
    <cellStyle name="Note 4 13 9" xfId="13408"/>
    <cellStyle name="Note 4 14" xfId="13409"/>
    <cellStyle name="Note 4 14 2" xfId="13410"/>
    <cellStyle name="Note 4 14 2 2" xfId="13411"/>
    <cellStyle name="Note 4 14 2 3" xfId="13412"/>
    <cellStyle name="Note 4 14 3" xfId="13413"/>
    <cellStyle name="Note 4 14 3 2" xfId="13414"/>
    <cellStyle name="Note 4 14 4" xfId="13415"/>
    <cellStyle name="Note 4 14 5" xfId="13416"/>
    <cellStyle name="Note 4 14 6" xfId="13417"/>
    <cellStyle name="Note 4 14 7" xfId="13418"/>
    <cellStyle name="Note 4 14 8" xfId="13419"/>
    <cellStyle name="Note 4 15" xfId="13420"/>
    <cellStyle name="Note 4 15 2" xfId="13421"/>
    <cellStyle name="Note 4 15 2 2" xfId="13422"/>
    <cellStyle name="Note 4 15 3" xfId="13423"/>
    <cellStyle name="Note 4 15 4" xfId="13424"/>
    <cellStyle name="Note 4 16" xfId="13425"/>
    <cellStyle name="Note 4 16 2" xfId="13426"/>
    <cellStyle name="Note 4 17" xfId="13427"/>
    <cellStyle name="Note 4 17 2" xfId="13428"/>
    <cellStyle name="Note 4 18" xfId="13429"/>
    <cellStyle name="Note 4 18 2" xfId="13430"/>
    <cellStyle name="Note 4 19" xfId="13431"/>
    <cellStyle name="Note 4 2" xfId="13432"/>
    <cellStyle name="Note 4 2 2" xfId="13433"/>
    <cellStyle name="Note 4 2 3" xfId="13434"/>
    <cellStyle name="Note 4 20" xfId="13435"/>
    <cellStyle name="Note 4 21" xfId="13436"/>
    <cellStyle name="Note 4 22" xfId="13437"/>
    <cellStyle name="Note 4 23" xfId="13438"/>
    <cellStyle name="Note 4 24" xfId="13439"/>
    <cellStyle name="Note 4 3" xfId="13440"/>
    <cellStyle name="Note 4 3 2" xfId="13441"/>
    <cellStyle name="Note 4 4" xfId="13442"/>
    <cellStyle name="Note 4 4 2" xfId="13443"/>
    <cellStyle name="Note 4 5" xfId="13444"/>
    <cellStyle name="Note 4 5 2" xfId="13445"/>
    <cellStyle name="Note 4 6" xfId="13446"/>
    <cellStyle name="Note 4 7" xfId="13447"/>
    <cellStyle name="Note 4 8" xfId="13448"/>
    <cellStyle name="Note 4 8 10" xfId="13449"/>
    <cellStyle name="Note 4 8 11" xfId="13450"/>
    <cellStyle name="Note 4 8 12" xfId="13451"/>
    <cellStyle name="Note 4 8 13" xfId="13452"/>
    <cellStyle name="Note 4 8 14" xfId="13453"/>
    <cellStyle name="Note 4 8 2" xfId="13454"/>
    <cellStyle name="Note 4 8 2 10" xfId="13455"/>
    <cellStyle name="Note 4 8 2 11" xfId="13456"/>
    <cellStyle name="Note 4 8 2 12" xfId="13457"/>
    <cellStyle name="Note 4 8 2 13" xfId="13458"/>
    <cellStyle name="Note 4 8 2 2" xfId="13459"/>
    <cellStyle name="Note 4 8 2 2 10" xfId="13460"/>
    <cellStyle name="Note 4 8 2 2 11" xfId="13461"/>
    <cellStyle name="Note 4 8 2 2 12" xfId="13462"/>
    <cellStyle name="Note 4 8 2 2 2" xfId="13463"/>
    <cellStyle name="Note 4 8 2 2 2 10" xfId="13464"/>
    <cellStyle name="Note 4 8 2 2 2 11" xfId="13465"/>
    <cellStyle name="Note 4 8 2 2 2 2" xfId="13466"/>
    <cellStyle name="Note 4 8 2 2 2 2 2" xfId="13467"/>
    <cellStyle name="Note 4 8 2 2 2 2 2 2" xfId="13468"/>
    <cellStyle name="Note 4 8 2 2 2 2 2 3" xfId="13469"/>
    <cellStyle name="Note 4 8 2 2 2 2 3" xfId="13470"/>
    <cellStyle name="Note 4 8 2 2 2 2 3 2" xfId="13471"/>
    <cellStyle name="Note 4 8 2 2 2 2 4" xfId="13472"/>
    <cellStyle name="Note 4 8 2 2 2 2 5" xfId="13473"/>
    <cellStyle name="Note 4 8 2 2 2 2 6" xfId="13474"/>
    <cellStyle name="Note 4 8 2 2 2 2 7" xfId="13475"/>
    <cellStyle name="Note 4 8 2 2 2 2 8" xfId="13476"/>
    <cellStyle name="Note 4 8 2 2 2 3" xfId="13477"/>
    <cellStyle name="Note 4 8 2 2 2 3 2" xfId="13478"/>
    <cellStyle name="Note 4 8 2 2 2 3 2 2" xfId="13479"/>
    <cellStyle name="Note 4 8 2 2 2 3 3" xfId="13480"/>
    <cellStyle name="Note 4 8 2 2 2 3 4" xfId="13481"/>
    <cellStyle name="Note 4 8 2 2 2 4" xfId="13482"/>
    <cellStyle name="Note 4 8 2 2 2 4 2" xfId="13483"/>
    <cellStyle name="Note 4 8 2 2 2 5" xfId="13484"/>
    <cellStyle name="Note 4 8 2 2 2 5 2" xfId="13485"/>
    <cellStyle name="Note 4 8 2 2 2 6" xfId="13486"/>
    <cellStyle name="Note 4 8 2 2 2 6 2" xfId="13487"/>
    <cellStyle name="Note 4 8 2 2 2 7" xfId="13488"/>
    <cellStyle name="Note 4 8 2 2 2 8" xfId="13489"/>
    <cellStyle name="Note 4 8 2 2 2 9" xfId="13490"/>
    <cellStyle name="Note 4 8 2 2 3" xfId="13491"/>
    <cellStyle name="Note 4 8 2 2 3 2" xfId="13492"/>
    <cellStyle name="Note 4 8 2 2 3 2 2" xfId="13493"/>
    <cellStyle name="Note 4 8 2 2 3 2 3" xfId="13494"/>
    <cellStyle name="Note 4 8 2 2 3 3" xfId="13495"/>
    <cellStyle name="Note 4 8 2 2 3 3 2" xfId="13496"/>
    <cellStyle name="Note 4 8 2 2 3 4" xfId="13497"/>
    <cellStyle name="Note 4 8 2 2 3 5" xfId="13498"/>
    <cellStyle name="Note 4 8 2 2 3 6" xfId="13499"/>
    <cellStyle name="Note 4 8 2 2 3 7" xfId="13500"/>
    <cellStyle name="Note 4 8 2 2 3 8" xfId="13501"/>
    <cellStyle name="Note 4 8 2 2 4" xfId="13502"/>
    <cellStyle name="Note 4 8 2 2 4 2" xfId="13503"/>
    <cellStyle name="Note 4 8 2 2 4 2 2" xfId="13504"/>
    <cellStyle name="Note 4 8 2 2 4 3" xfId="13505"/>
    <cellStyle name="Note 4 8 2 2 4 4" xfId="13506"/>
    <cellStyle name="Note 4 8 2 2 5" xfId="13507"/>
    <cellStyle name="Note 4 8 2 2 5 2" xfId="13508"/>
    <cellStyle name="Note 4 8 2 2 6" xfId="13509"/>
    <cellStyle name="Note 4 8 2 2 6 2" xfId="13510"/>
    <cellStyle name="Note 4 8 2 2 7" xfId="13511"/>
    <cellStyle name="Note 4 8 2 2 7 2" xfId="13512"/>
    <cellStyle name="Note 4 8 2 2 8" xfId="13513"/>
    <cellStyle name="Note 4 8 2 2 9" xfId="13514"/>
    <cellStyle name="Note 4 8 2 3" xfId="13515"/>
    <cellStyle name="Note 4 8 2 3 10" xfId="13516"/>
    <cellStyle name="Note 4 8 2 3 11" xfId="13517"/>
    <cellStyle name="Note 4 8 2 3 2" xfId="13518"/>
    <cellStyle name="Note 4 8 2 3 2 2" xfId="13519"/>
    <cellStyle name="Note 4 8 2 3 2 2 2" xfId="13520"/>
    <cellStyle name="Note 4 8 2 3 2 2 3" xfId="13521"/>
    <cellStyle name="Note 4 8 2 3 2 3" xfId="13522"/>
    <cellStyle name="Note 4 8 2 3 2 3 2" xfId="13523"/>
    <cellStyle name="Note 4 8 2 3 2 4" xfId="13524"/>
    <cellStyle name="Note 4 8 2 3 2 5" xfId="13525"/>
    <cellStyle name="Note 4 8 2 3 2 6" xfId="13526"/>
    <cellStyle name="Note 4 8 2 3 2 7" xfId="13527"/>
    <cellStyle name="Note 4 8 2 3 2 8" xfId="13528"/>
    <cellStyle name="Note 4 8 2 3 3" xfId="13529"/>
    <cellStyle name="Note 4 8 2 3 3 2" xfId="13530"/>
    <cellStyle name="Note 4 8 2 3 3 2 2" xfId="13531"/>
    <cellStyle name="Note 4 8 2 3 3 3" xfId="13532"/>
    <cellStyle name="Note 4 8 2 3 3 4" xfId="13533"/>
    <cellStyle name="Note 4 8 2 3 4" xfId="13534"/>
    <cellStyle name="Note 4 8 2 3 4 2" xfId="13535"/>
    <cellStyle name="Note 4 8 2 3 5" xfId="13536"/>
    <cellStyle name="Note 4 8 2 3 5 2" xfId="13537"/>
    <cellStyle name="Note 4 8 2 3 6" xfId="13538"/>
    <cellStyle name="Note 4 8 2 3 6 2" xfId="13539"/>
    <cellStyle name="Note 4 8 2 3 7" xfId="13540"/>
    <cellStyle name="Note 4 8 2 3 8" xfId="13541"/>
    <cellStyle name="Note 4 8 2 3 9" xfId="13542"/>
    <cellStyle name="Note 4 8 2 4" xfId="13543"/>
    <cellStyle name="Note 4 8 2 4 2" xfId="13544"/>
    <cellStyle name="Note 4 8 2 4 2 2" xfId="13545"/>
    <cellStyle name="Note 4 8 2 4 2 3" xfId="13546"/>
    <cellStyle name="Note 4 8 2 4 3" xfId="13547"/>
    <cellStyle name="Note 4 8 2 4 3 2" xfId="13548"/>
    <cellStyle name="Note 4 8 2 4 4" xfId="13549"/>
    <cellStyle name="Note 4 8 2 4 5" xfId="13550"/>
    <cellStyle name="Note 4 8 2 4 6" xfId="13551"/>
    <cellStyle name="Note 4 8 2 4 7" xfId="13552"/>
    <cellStyle name="Note 4 8 2 4 8" xfId="13553"/>
    <cellStyle name="Note 4 8 2 5" xfId="13554"/>
    <cellStyle name="Note 4 8 2 5 2" xfId="13555"/>
    <cellStyle name="Note 4 8 2 5 2 2" xfId="13556"/>
    <cellStyle name="Note 4 8 2 5 3" xfId="13557"/>
    <cellStyle name="Note 4 8 2 5 4" xfId="13558"/>
    <cellStyle name="Note 4 8 2 6" xfId="13559"/>
    <cellStyle name="Note 4 8 2 6 2" xfId="13560"/>
    <cellStyle name="Note 4 8 2 7" xfId="13561"/>
    <cellStyle name="Note 4 8 2 7 2" xfId="13562"/>
    <cellStyle name="Note 4 8 2 8" xfId="13563"/>
    <cellStyle name="Note 4 8 2 8 2" xfId="13564"/>
    <cellStyle name="Note 4 8 2 9" xfId="13565"/>
    <cellStyle name="Note 4 8 3" xfId="13566"/>
    <cellStyle name="Note 4 8 3 10" xfId="13567"/>
    <cellStyle name="Note 4 8 3 11" xfId="13568"/>
    <cellStyle name="Note 4 8 3 12" xfId="13569"/>
    <cellStyle name="Note 4 8 3 2" xfId="13570"/>
    <cellStyle name="Note 4 8 3 2 10" xfId="13571"/>
    <cellStyle name="Note 4 8 3 2 11" xfId="13572"/>
    <cellStyle name="Note 4 8 3 2 2" xfId="13573"/>
    <cellStyle name="Note 4 8 3 2 2 2" xfId="13574"/>
    <cellStyle name="Note 4 8 3 2 2 2 2" xfId="13575"/>
    <cellStyle name="Note 4 8 3 2 2 2 3" xfId="13576"/>
    <cellStyle name="Note 4 8 3 2 2 3" xfId="13577"/>
    <cellStyle name="Note 4 8 3 2 2 3 2" xfId="13578"/>
    <cellStyle name="Note 4 8 3 2 2 4" xfId="13579"/>
    <cellStyle name="Note 4 8 3 2 2 5" xfId="13580"/>
    <cellStyle name="Note 4 8 3 2 2 6" xfId="13581"/>
    <cellStyle name="Note 4 8 3 2 2 7" xfId="13582"/>
    <cellStyle name="Note 4 8 3 2 2 8" xfId="13583"/>
    <cellStyle name="Note 4 8 3 2 3" xfId="13584"/>
    <cellStyle name="Note 4 8 3 2 3 2" xfId="13585"/>
    <cellStyle name="Note 4 8 3 2 3 2 2" xfId="13586"/>
    <cellStyle name="Note 4 8 3 2 3 3" xfId="13587"/>
    <cellStyle name="Note 4 8 3 2 3 4" xfId="13588"/>
    <cellStyle name="Note 4 8 3 2 4" xfId="13589"/>
    <cellStyle name="Note 4 8 3 2 4 2" xfId="13590"/>
    <cellStyle name="Note 4 8 3 2 5" xfId="13591"/>
    <cellStyle name="Note 4 8 3 2 5 2" xfId="13592"/>
    <cellStyle name="Note 4 8 3 2 6" xfId="13593"/>
    <cellStyle name="Note 4 8 3 2 6 2" xfId="13594"/>
    <cellStyle name="Note 4 8 3 2 7" xfId="13595"/>
    <cellStyle name="Note 4 8 3 2 8" xfId="13596"/>
    <cellStyle name="Note 4 8 3 2 9" xfId="13597"/>
    <cellStyle name="Note 4 8 3 3" xfId="13598"/>
    <cellStyle name="Note 4 8 3 3 2" xfId="13599"/>
    <cellStyle name="Note 4 8 3 3 2 2" xfId="13600"/>
    <cellStyle name="Note 4 8 3 3 2 3" xfId="13601"/>
    <cellStyle name="Note 4 8 3 3 3" xfId="13602"/>
    <cellStyle name="Note 4 8 3 3 3 2" xfId="13603"/>
    <cellStyle name="Note 4 8 3 3 4" xfId="13604"/>
    <cellStyle name="Note 4 8 3 3 5" xfId="13605"/>
    <cellStyle name="Note 4 8 3 3 6" xfId="13606"/>
    <cellStyle name="Note 4 8 3 3 7" xfId="13607"/>
    <cellStyle name="Note 4 8 3 3 8" xfId="13608"/>
    <cellStyle name="Note 4 8 3 4" xfId="13609"/>
    <cellStyle name="Note 4 8 3 4 2" xfId="13610"/>
    <cellStyle name="Note 4 8 3 4 2 2" xfId="13611"/>
    <cellStyle name="Note 4 8 3 4 3" xfId="13612"/>
    <cellStyle name="Note 4 8 3 4 4" xfId="13613"/>
    <cellStyle name="Note 4 8 3 5" xfId="13614"/>
    <cellStyle name="Note 4 8 3 5 2" xfId="13615"/>
    <cellStyle name="Note 4 8 3 6" xfId="13616"/>
    <cellStyle name="Note 4 8 3 6 2" xfId="13617"/>
    <cellStyle name="Note 4 8 3 7" xfId="13618"/>
    <cellStyle name="Note 4 8 3 7 2" xfId="13619"/>
    <cellStyle name="Note 4 8 3 8" xfId="13620"/>
    <cellStyle name="Note 4 8 3 9" xfId="13621"/>
    <cellStyle name="Note 4 8 4" xfId="13622"/>
    <cellStyle name="Note 4 8 4 10" xfId="13623"/>
    <cellStyle name="Note 4 8 4 11" xfId="13624"/>
    <cellStyle name="Note 4 8 4 2" xfId="13625"/>
    <cellStyle name="Note 4 8 4 2 2" xfId="13626"/>
    <cellStyle name="Note 4 8 4 2 2 2" xfId="13627"/>
    <cellStyle name="Note 4 8 4 2 2 3" xfId="13628"/>
    <cellStyle name="Note 4 8 4 2 3" xfId="13629"/>
    <cellStyle name="Note 4 8 4 2 3 2" xfId="13630"/>
    <cellStyle name="Note 4 8 4 2 4" xfId="13631"/>
    <cellStyle name="Note 4 8 4 2 5" xfId="13632"/>
    <cellStyle name="Note 4 8 4 2 6" xfId="13633"/>
    <cellStyle name="Note 4 8 4 2 7" xfId="13634"/>
    <cellStyle name="Note 4 8 4 2 8" xfId="13635"/>
    <cellStyle name="Note 4 8 4 3" xfId="13636"/>
    <cellStyle name="Note 4 8 4 3 2" xfId="13637"/>
    <cellStyle name="Note 4 8 4 3 2 2" xfId="13638"/>
    <cellStyle name="Note 4 8 4 3 3" xfId="13639"/>
    <cellStyle name="Note 4 8 4 3 4" xfId="13640"/>
    <cellStyle name="Note 4 8 4 4" xfId="13641"/>
    <cellStyle name="Note 4 8 4 4 2" xfId="13642"/>
    <cellStyle name="Note 4 8 4 5" xfId="13643"/>
    <cellStyle name="Note 4 8 4 5 2" xfId="13644"/>
    <cellStyle name="Note 4 8 4 6" xfId="13645"/>
    <cellStyle name="Note 4 8 4 6 2" xfId="13646"/>
    <cellStyle name="Note 4 8 4 7" xfId="13647"/>
    <cellStyle name="Note 4 8 4 8" xfId="13648"/>
    <cellStyle name="Note 4 8 4 9" xfId="13649"/>
    <cellStyle name="Note 4 8 5" xfId="13650"/>
    <cellStyle name="Note 4 8 5 2" xfId="13651"/>
    <cellStyle name="Note 4 8 5 2 2" xfId="13652"/>
    <cellStyle name="Note 4 8 5 2 3" xfId="13653"/>
    <cellStyle name="Note 4 8 5 3" xfId="13654"/>
    <cellStyle name="Note 4 8 5 3 2" xfId="13655"/>
    <cellStyle name="Note 4 8 5 4" xfId="13656"/>
    <cellStyle name="Note 4 8 5 5" xfId="13657"/>
    <cellStyle name="Note 4 8 5 6" xfId="13658"/>
    <cellStyle name="Note 4 8 5 7" xfId="13659"/>
    <cellStyle name="Note 4 8 5 8" xfId="13660"/>
    <cellStyle name="Note 4 8 6" xfId="13661"/>
    <cellStyle name="Note 4 8 6 2" xfId="13662"/>
    <cellStyle name="Note 4 8 6 2 2" xfId="13663"/>
    <cellStyle name="Note 4 8 6 3" xfId="13664"/>
    <cellStyle name="Note 4 8 6 4" xfId="13665"/>
    <cellStyle name="Note 4 8 7" xfId="13666"/>
    <cellStyle name="Note 4 8 7 2" xfId="13667"/>
    <cellStyle name="Note 4 8 8" xfId="13668"/>
    <cellStyle name="Note 4 8 8 2" xfId="13669"/>
    <cellStyle name="Note 4 8 9" xfId="13670"/>
    <cellStyle name="Note 4 8 9 2" xfId="13671"/>
    <cellStyle name="Note 4 9" xfId="13672"/>
    <cellStyle name="Note 5" xfId="3124"/>
    <cellStyle name="Note 5 10" xfId="13673"/>
    <cellStyle name="Note 5 11" xfId="13674"/>
    <cellStyle name="Note 5 11 10" xfId="13675"/>
    <cellStyle name="Note 5 11 11" xfId="13676"/>
    <cellStyle name="Note 5 11 12" xfId="13677"/>
    <cellStyle name="Note 5 11 13" xfId="13678"/>
    <cellStyle name="Note 5 11 2" xfId="13679"/>
    <cellStyle name="Note 5 11 2 10" xfId="13680"/>
    <cellStyle name="Note 5 11 2 11" xfId="13681"/>
    <cellStyle name="Note 5 11 2 12" xfId="13682"/>
    <cellStyle name="Note 5 11 2 2" xfId="13683"/>
    <cellStyle name="Note 5 11 2 2 10" xfId="13684"/>
    <cellStyle name="Note 5 11 2 2 11" xfId="13685"/>
    <cellStyle name="Note 5 11 2 2 2" xfId="13686"/>
    <cellStyle name="Note 5 11 2 2 2 2" xfId="13687"/>
    <cellStyle name="Note 5 11 2 2 2 2 2" xfId="13688"/>
    <cellStyle name="Note 5 11 2 2 2 2 3" xfId="13689"/>
    <cellStyle name="Note 5 11 2 2 2 3" xfId="13690"/>
    <cellStyle name="Note 5 11 2 2 2 3 2" xfId="13691"/>
    <cellStyle name="Note 5 11 2 2 2 4" xfId="13692"/>
    <cellStyle name="Note 5 11 2 2 2 5" xfId="13693"/>
    <cellStyle name="Note 5 11 2 2 2 6" xfId="13694"/>
    <cellStyle name="Note 5 11 2 2 2 7" xfId="13695"/>
    <cellStyle name="Note 5 11 2 2 2 8" xfId="13696"/>
    <cellStyle name="Note 5 11 2 2 3" xfId="13697"/>
    <cellStyle name="Note 5 11 2 2 3 2" xfId="13698"/>
    <cellStyle name="Note 5 11 2 2 3 2 2" xfId="13699"/>
    <cellStyle name="Note 5 11 2 2 3 3" xfId="13700"/>
    <cellStyle name="Note 5 11 2 2 3 4" xfId="13701"/>
    <cellStyle name="Note 5 11 2 2 4" xfId="13702"/>
    <cellStyle name="Note 5 11 2 2 4 2" xfId="13703"/>
    <cellStyle name="Note 5 11 2 2 5" xfId="13704"/>
    <cellStyle name="Note 5 11 2 2 5 2" xfId="13705"/>
    <cellStyle name="Note 5 11 2 2 6" xfId="13706"/>
    <cellStyle name="Note 5 11 2 2 6 2" xfId="13707"/>
    <cellStyle name="Note 5 11 2 2 7" xfId="13708"/>
    <cellStyle name="Note 5 11 2 2 8" xfId="13709"/>
    <cellStyle name="Note 5 11 2 2 9" xfId="13710"/>
    <cellStyle name="Note 5 11 2 3" xfId="13711"/>
    <cellStyle name="Note 5 11 2 3 2" xfId="13712"/>
    <cellStyle name="Note 5 11 2 3 2 2" xfId="13713"/>
    <cellStyle name="Note 5 11 2 3 2 3" xfId="13714"/>
    <cellStyle name="Note 5 11 2 3 3" xfId="13715"/>
    <cellStyle name="Note 5 11 2 3 3 2" xfId="13716"/>
    <cellStyle name="Note 5 11 2 3 4" xfId="13717"/>
    <cellStyle name="Note 5 11 2 3 5" xfId="13718"/>
    <cellStyle name="Note 5 11 2 3 6" xfId="13719"/>
    <cellStyle name="Note 5 11 2 3 7" xfId="13720"/>
    <cellStyle name="Note 5 11 2 3 8" xfId="13721"/>
    <cellStyle name="Note 5 11 2 4" xfId="13722"/>
    <cellStyle name="Note 5 11 2 4 2" xfId="13723"/>
    <cellStyle name="Note 5 11 2 4 2 2" xfId="13724"/>
    <cellStyle name="Note 5 11 2 4 3" xfId="13725"/>
    <cellStyle name="Note 5 11 2 4 4" xfId="13726"/>
    <cellStyle name="Note 5 11 2 5" xfId="13727"/>
    <cellStyle name="Note 5 11 2 5 2" xfId="13728"/>
    <cellStyle name="Note 5 11 2 6" xfId="13729"/>
    <cellStyle name="Note 5 11 2 6 2" xfId="13730"/>
    <cellStyle name="Note 5 11 2 7" xfId="13731"/>
    <cellStyle name="Note 5 11 2 7 2" xfId="13732"/>
    <cellStyle name="Note 5 11 2 8" xfId="13733"/>
    <cellStyle name="Note 5 11 2 9" xfId="13734"/>
    <cellStyle name="Note 5 11 3" xfId="13735"/>
    <cellStyle name="Note 5 11 3 10" xfId="13736"/>
    <cellStyle name="Note 5 11 3 11" xfId="13737"/>
    <cellStyle name="Note 5 11 3 2" xfId="13738"/>
    <cellStyle name="Note 5 11 3 2 2" xfId="13739"/>
    <cellStyle name="Note 5 11 3 2 2 2" xfId="13740"/>
    <cellStyle name="Note 5 11 3 2 2 3" xfId="13741"/>
    <cellStyle name="Note 5 11 3 2 3" xfId="13742"/>
    <cellStyle name="Note 5 11 3 2 3 2" xfId="13743"/>
    <cellStyle name="Note 5 11 3 2 4" xfId="13744"/>
    <cellStyle name="Note 5 11 3 2 5" xfId="13745"/>
    <cellStyle name="Note 5 11 3 2 6" xfId="13746"/>
    <cellStyle name="Note 5 11 3 2 7" xfId="13747"/>
    <cellStyle name="Note 5 11 3 2 8" xfId="13748"/>
    <cellStyle name="Note 5 11 3 3" xfId="13749"/>
    <cellStyle name="Note 5 11 3 3 2" xfId="13750"/>
    <cellStyle name="Note 5 11 3 3 2 2" xfId="13751"/>
    <cellStyle name="Note 5 11 3 3 3" xfId="13752"/>
    <cellStyle name="Note 5 11 3 3 4" xfId="13753"/>
    <cellStyle name="Note 5 11 3 4" xfId="13754"/>
    <cellStyle name="Note 5 11 3 4 2" xfId="13755"/>
    <cellStyle name="Note 5 11 3 5" xfId="13756"/>
    <cellStyle name="Note 5 11 3 5 2" xfId="13757"/>
    <cellStyle name="Note 5 11 3 6" xfId="13758"/>
    <cellStyle name="Note 5 11 3 6 2" xfId="13759"/>
    <cellStyle name="Note 5 11 3 7" xfId="13760"/>
    <cellStyle name="Note 5 11 3 8" xfId="13761"/>
    <cellStyle name="Note 5 11 3 9" xfId="13762"/>
    <cellStyle name="Note 5 11 4" xfId="13763"/>
    <cellStyle name="Note 5 11 4 2" xfId="13764"/>
    <cellStyle name="Note 5 11 4 2 2" xfId="13765"/>
    <cellStyle name="Note 5 11 4 2 3" xfId="13766"/>
    <cellStyle name="Note 5 11 4 3" xfId="13767"/>
    <cellStyle name="Note 5 11 4 3 2" xfId="13768"/>
    <cellStyle name="Note 5 11 4 4" xfId="13769"/>
    <cellStyle name="Note 5 11 4 5" xfId="13770"/>
    <cellStyle name="Note 5 11 4 6" xfId="13771"/>
    <cellStyle name="Note 5 11 4 7" xfId="13772"/>
    <cellStyle name="Note 5 11 4 8" xfId="13773"/>
    <cellStyle name="Note 5 11 5" xfId="13774"/>
    <cellStyle name="Note 5 11 5 2" xfId="13775"/>
    <cellStyle name="Note 5 11 5 2 2" xfId="13776"/>
    <cellStyle name="Note 5 11 5 3" xfId="13777"/>
    <cellStyle name="Note 5 11 5 4" xfId="13778"/>
    <cellStyle name="Note 5 11 6" xfId="13779"/>
    <cellStyle name="Note 5 11 6 2" xfId="13780"/>
    <cellStyle name="Note 5 11 7" xfId="13781"/>
    <cellStyle name="Note 5 11 7 2" xfId="13782"/>
    <cellStyle name="Note 5 11 8" xfId="13783"/>
    <cellStyle name="Note 5 11 8 2" xfId="13784"/>
    <cellStyle name="Note 5 11 9" xfId="13785"/>
    <cellStyle name="Note 5 12" xfId="13786"/>
    <cellStyle name="Note 5 12 10" xfId="13787"/>
    <cellStyle name="Note 5 12 11" xfId="13788"/>
    <cellStyle name="Note 5 12 12" xfId="13789"/>
    <cellStyle name="Note 5 12 2" xfId="13790"/>
    <cellStyle name="Note 5 12 2 10" xfId="13791"/>
    <cellStyle name="Note 5 12 2 11" xfId="13792"/>
    <cellStyle name="Note 5 12 2 2" xfId="13793"/>
    <cellStyle name="Note 5 12 2 2 2" xfId="13794"/>
    <cellStyle name="Note 5 12 2 2 2 2" xfId="13795"/>
    <cellStyle name="Note 5 12 2 2 2 3" xfId="13796"/>
    <cellStyle name="Note 5 12 2 2 3" xfId="13797"/>
    <cellStyle name="Note 5 12 2 2 3 2" xfId="13798"/>
    <cellStyle name="Note 5 12 2 2 4" xfId="13799"/>
    <cellStyle name="Note 5 12 2 2 5" xfId="13800"/>
    <cellStyle name="Note 5 12 2 2 6" xfId="13801"/>
    <cellStyle name="Note 5 12 2 2 7" xfId="13802"/>
    <cellStyle name="Note 5 12 2 2 8" xfId="13803"/>
    <cellStyle name="Note 5 12 2 3" xfId="13804"/>
    <cellStyle name="Note 5 12 2 3 2" xfId="13805"/>
    <cellStyle name="Note 5 12 2 3 2 2" xfId="13806"/>
    <cellStyle name="Note 5 12 2 3 3" xfId="13807"/>
    <cellStyle name="Note 5 12 2 3 4" xfId="13808"/>
    <cellStyle name="Note 5 12 2 4" xfId="13809"/>
    <cellStyle name="Note 5 12 2 4 2" xfId="13810"/>
    <cellStyle name="Note 5 12 2 5" xfId="13811"/>
    <cellStyle name="Note 5 12 2 5 2" xfId="13812"/>
    <cellStyle name="Note 5 12 2 6" xfId="13813"/>
    <cellStyle name="Note 5 12 2 6 2" xfId="13814"/>
    <cellStyle name="Note 5 12 2 7" xfId="13815"/>
    <cellStyle name="Note 5 12 2 8" xfId="13816"/>
    <cellStyle name="Note 5 12 2 9" xfId="13817"/>
    <cellStyle name="Note 5 12 3" xfId="13818"/>
    <cellStyle name="Note 5 12 3 2" xfId="13819"/>
    <cellStyle name="Note 5 12 3 2 2" xfId="13820"/>
    <cellStyle name="Note 5 12 3 2 3" xfId="13821"/>
    <cellStyle name="Note 5 12 3 3" xfId="13822"/>
    <cellStyle name="Note 5 12 3 3 2" xfId="13823"/>
    <cellStyle name="Note 5 12 3 4" xfId="13824"/>
    <cellStyle name="Note 5 12 3 5" xfId="13825"/>
    <cellStyle name="Note 5 12 3 6" xfId="13826"/>
    <cellStyle name="Note 5 12 3 7" xfId="13827"/>
    <cellStyle name="Note 5 12 3 8" xfId="13828"/>
    <cellStyle name="Note 5 12 4" xfId="13829"/>
    <cellStyle name="Note 5 12 4 2" xfId="13830"/>
    <cellStyle name="Note 5 12 4 2 2" xfId="13831"/>
    <cellStyle name="Note 5 12 4 3" xfId="13832"/>
    <cellStyle name="Note 5 12 4 4" xfId="13833"/>
    <cellStyle name="Note 5 12 5" xfId="13834"/>
    <cellStyle name="Note 5 12 5 2" xfId="13835"/>
    <cellStyle name="Note 5 12 6" xfId="13836"/>
    <cellStyle name="Note 5 12 6 2" xfId="13837"/>
    <cellStyle name="Note 5 12 7" xfId="13838"/>
    <cellStyle name="Note 5 12 7 2" xfId="13839"/>
    <cellStyle name="Note 5 12 8" xfId="13840"/>
    <cellStyle name="Note 5 12 9" xfId="13841"/>
    <cellStyle name="Note 5 13" xfId="13842"/>
    <cellStyle name="Note 5 13 10" xfId="13843"/>
    <cellStyle name="Note 5 13 11" xfId="13844"/>
    <cellStyle name="Note 5 13 2" xfId="13845"/>
    <cellStyle name="Note 5 13 2 2" xfId="13846"/>
    <cellStyle name="Note 5 13 2 2 2" xfId="13847"/>
    <cellStyle name="Note 5 13 2 2 3" xfId="13848"/>
    <cellStyle name="Note 5 13 2 3" xfId="13849"/>
    <cellStyle name="Note 5 13 2 3 2" xfId="13850"/>
    <cellStyle name="Note 5 13 2 4" xfId="13851"/>
    <cellStyle name="Note 5 13 2 5" xfId="13852"/>
    <cellStyle name="Note 5 13 2 6" xfId="13853"/>
    <cellStyle name="Note 5 13 2 7" xfId="13854"/>
    <cellStyle name="Note 5 13 2 8" xfId="13855"/>
    <cellStyle name="Note 5 13 3" xfId="13856"/>
    <cellStyle name="Note 5 13 3 2" xfId="13857"/>
    <cellStyle name="Note 5 13 3 2 2" xfId="13858"/>
    <cellStyle name="Note 5 13 3 3" xfId="13859"/>
    <cellStyle name="Note 5 13 3 4" xfId="13860"/>
    <cellStyle name="Note 5 13 4" xfId="13861"/>
    <cellStyle name="Note 5 13 4 2" xfId="13862"/>
    <cellStyle name="Note 5 13 5" xfId="13863"/>
    <cellStyle name="Note 5 13 5 2" xfId="13864"/>
    <cellStyle name="Note 5 13 6" xfId="13865"/>
    <cellStyle name="Note 5 13 6 2" xfId="13866"/>
    <cellStyle name="Note 5 13 7" xfId="13867"/>
    <cellStyle name="Note 5 13 8" xfId="13868"/>
    <cellStyle name="Note 5 13 9" xfId="13869"/>
    <cellStyle name="Note 5 14" xfId="13870"/>
    <cellStyle name="Note 5 14 2" xfId="13871"/>
    <cellStyle name="Note 5 14 2 2" xfId="13872"/>
    <cellStyle name="Note 5 14 2 3" xfId="13873"/>
    <cellStyle name="Note 5 14 3" xfId="13874"/>
    <cellStyle name="Note 5 14 3 2" xfId="13875"/>
    <cellStyle name="Note 5 14 4" xfId="13876"/>
    <cellStyle name="Note 5 14 5" xfId="13877"/>
    <cellStyle name="Note 5 14 6" xfId="13878"/>
    <cellStyle name="Note 5 14 7" xfId="13879"/>
    <cellStyle name="Note 5 14 8" xfId="13880"/>
    <cellStyle name="Note 5 15" xfId="13881"/>
    <cellStyle name="Note 5 15 2" xfId="13882"/>
    <cellStyle name="Note 5 15 2 2" xfId="13883"/>
    <cellStyle name="Note 5 15 3" xfId="13884"/>
    <cellStyle name="Note 5 15 4" xfId="13885"/>
    <cellStyle name="Note 5 16" xfId="13886"/>
    <cellStyle name="Note 5 16 2" xfId="13887"/>
    <cellStyle name="Note 5 17" xfId="13888"/>
    <cellStyle name="Note 5 17 2" xfId="13889"/>
    <cellStyle name="Note 5 18" xfId="13890"/>
    <cellStyle name="Note 5 18 2" xfId="13891"/>
    <cellStyle name="Note 5 19" xfId="13892"/>
    <cellStyle name="Note 5 2" xfId="13893"/>
    <cellStyle name="Note 5 2 2" xfId="13894"/>
    <cellStyle name="Note 5 20" xfId="13895"/>
    <cellStyle name="Note 5 21" xfId="13896"/>
    <cellStyle name="Note 5 22" xfId="13897"/>
    <cellStyle name="Note 5 23" xfId="13898"/>
    <cellStyle name="Note 5 24" xfId="13899"/>
    <cellStyle name="Note 5 3" xfId="13900"/>
    <cellStyle name="Note 5 3 2" xfId="13901"/>
    <cellStyle name="Note 5 4" xfId="13902"/>
    <cellStyle name="Note 5 4 2" xfId="13903"/>
    <cellStyle name="Note 5 5" xfId="13904"/>
    <cellStyle name="Note 5 6" xfId="13905"/>
    <cellStyle name="Note 5 7" xfId="13906"/>
    <cellStyle name="Note 5 8" xfId="13907"/>
    <cellStyle name="Note 5 8 10" xfId="13908"/>
    <cellStyle name="Note 5 8 11" xfId="13909"/>
    <cellStyle name="Note 5 8 12" xfId="13910"/>
    <cellStyle name="Note 5 8 13" xfId="13911"/>
    <cellStyle name="Note 5 8 14" xfId="13912"/>
    <cellStyle name="Note 5 8 2" xfId="13913"/>
    <cellStyle name="Note 5 8 2 10" xfId="13914"/>
    <cellStyle name="Note 5 8 2 11" xfId="13915"/>
    <cellStyle name="Note 5 8 2 12" xfId="13916"/>
    <cellStyle name="Note 5 8 2 13" xfId="13917"/>
    <cellStyle name="Note 5 8 2 2" xfId="13918"/>
    <cellStyle name="Note 5 8 2 2 10" xfId="13919"/>
    <cellStyle name="Note 5 8 2 2 11" xfId="13920"/>
    <cellStyle name="Note 5 8 2 2 12" xfId="13921"/>
    <cellStyle name="Note 5 8 2 2 2" xfId="13922"/>
    <cellStyle name="Note 5 8 2 2 2 10" xfId="13923"/>
    <cellStyle name="Note 5 8 2 2 2 11" xfId="13924"/>
    <cellStyle name="Note 5 8 2 2 2 2" xfId="13925"/>
    <cellStyle name="Note 5 8 2 2 2 2 2" xfId="13926"/>
    <cellStyle name="Note 5 8 2 2 2 2 2 2" xfId="13927"/>
    <cellStyle name="Note 5 8 2 2 2 2 2 3" xfId="13928"/>
    <cellStyle name="Note 5 8 2 2 2 2 3" xfId="13929"/>
    <cellStyle name="Note 5 8 2 2 2 2 3 2" xfId="13930"/>
    <cellStyle name="Note 5 8 2 2 2 2 4" xfId="13931"/>
    <cellStyle name="Note 5 8 2 2 2 2 5" xfId="13932"/>
    <cellStyle name="Note 5 8 2 2 2 2 6" xfId="13933"/>
    <cellStyle name="Note 5 8 2 2 2 2 7" xfId="13934"/>
    <cellStyle name="Note 5 8 2 2 2 2 8" xfId="13935"/>
    <cellStyle name="Note 5 8 2 2 2 3" xfId="13936"/>
    <cellStyle name="Note 5 8 2 2 2 3 2" xfId="13937"/>
    <cellStyle name="Note 5 8 2 2 2 3 2 2" xfId="13938"/>
    <cellStyle name="Note 5 8 2 2 2 3 3" xfId="13939"/>
    <cellStyle name="Note 5 8 2 2 2 3 4" xfId="13940"/>
    <cellStyle name="Note 5 8 2 2 2 4" xfId="13941"/>
    <cellStyle name="Note 5 8 2 2 2 4 2" xfId="13942"/>
    <cellStyle name="Note 5 8 2 2 2 5" xfId="13943"/>
    <cellStyle name="Note 5 8 2 2 2 5 2" xfId="13944"/>
    <cellStyle name="Note 5 8 2 2 2 6" xfId="13945"/>
    <cellStyle name="Note 5 8 2 2 2 6 2" xfId="13946"/>
    <cellStyle name="Note 5 8 2 2 2 7" xfId="13947"/>
    <cellStyle name="Note 5 8 2 2 2 8" xfId="13948"/>
    <cellStyle name="Note 5 8 2 2 2 9" xfId="13949"/>
    <cellStyle name="Note 5 8 2 2 3" xfId="13950"/>
    <cellStyle name="Note 5 8 2 2 3 2" xfId="13951"/>
    <cellStyle name="Note 5 8 2 2 3 2 2" xfId="13952"/>
    <cellStyle name="Note 5 8 2 2 3 2 3" xfId="13953"/>
    <cellStyle name="Note 5 8 2 2 3 3" xfId="13954"/>
    <cellStyle name="Note 5 8 2 2 3 3 2" xfId="13955"/>
    <cellStyle name="Note 5 8 2 2 3 4" xfId="13956"/>
    <cellStyle name="Note 5 8 2 2 3 5" xfId="13957"/>
    <cellStyle name="Note 5 8 2 2 3 6" xfId="13958"/>
    <cellStyle name="Note 5 8 2 2 3 7" xfId="13959"/>
    <cellStyle name="Note 5 8 2 2 3 8" xfId="13960"/>
    <cellStyle name="Note 5 8 2 2 4" xfId="13961"/>
    <cellStyle name="Note 5 8 2 2 4 2" xfId="13962"/>
    <cellStyle name="Note 5 8 2 2 4 2 2" xfId="13963"/>
    <cellStyle name="Note 5 8 2 2 4 3" xfId="13964"/>
    <cellStyle name="Note 5 8 2 2 4 4" xfId="13965"/>
    <cellStyle name="Note 5 8 2 2 5" xfId="13966"/>
    <cellStyle name="Note 5 8 2 2 5 2" xfId="13967"/>
    <cellStyle name="Note 5 8 2 2 6" xfId="13968"/>
    <cellStyle name="Note 5 8 2 2 6 2" xfId="13969"/>
    <cellStyle name="Note 5 8 2 2 7" xfId="13970"/>
    <cellStyle name="Note 5 8 2 2 7 2" xfId="13971"/>
    <cellStyle name="Note 5 8 2 2 8" xfId="13972"/>
    <cellStyle name="Note 5 8 2 2 9" xfId="13973"/>
    <cellStyle name="Note 5 8 2 3" xfId="13974"/>
    <cellStyle name="Note 5 8 2 3 10" xfId="13975"/>
    <cellStyle name="Note 5 8 2 3 11" xfId="13976"/>
    <cellStyle name="Note 5 8 2 3 2" xfId="13977"/>
    <cellStyle name="Note 5 8 2 3 2 2" xfId="13978"/>
    <cellStyle name="Note 5 8 2 3 2 2 2" xfId="13979"/>
    <cellStyle name="Note 5 8 2 3 2 2 3" xfId="13980"/>
    <cellStyle name="Note 5 8 2 3 2 3" xfId="13981"/>
    <cellStyle name="Note 5 8 2 3 2 3 2" xfId="13982"/>
    <cellStyle name="Note 5 8 2 3 2 4" xfId="13983"/>
    <cellStyle name="Note 5 8 2 3 2 5" xfId="13984"/>
    <cellStyle name="Note 5 8 2 3 2 6" xfId="13985"/>
    <cellStyle name="Note 5 8 2 3 2 7" xfId="13986"/>
    <cellStyle name="Note 5 8 2 3 2 8" xfId="13987"/>
    <cellStyle name="Note 5 8 2 3 3" xfId="13988"/>
    <cellStyle name="Note 5 8 2 3 3 2" xfId="13989"/>
    <cellStyle name="Note 5 8 2 3 3 2 2" xfId="13990"/>
    <cellStyle name="Note 5 8 2 3 3 3" xfId="13991"/>
    <cellStyle name="Note 5 8 2 3 3 4" xfId="13992"/>
    <cellStyle name="Note 5 8 2 3 4" xfId="13993"/>
    <cellStyle name="Note 5 8 2 3 4 2" xfId="13994"/>
    <cellStyle name="Note 5 8 2 3 5" xfId="13995"/>
    <cellStyle name="Note 5 8 2 3 5 2" xfId="13996"/>
    <cellStyle name="Note 5 8 2 3 6" xfId="13997"/>
    <cellStyle name="Note 5 8 2 3 6 2" xfId="13998"/>
    <cellStyle name="Note 5 8 2 3 7" xfId="13999"/>
    <cellStyle name="Note 5 8 2 3 8" xfId="14000"/>
    <cellStyle name="Note 5 8 2 3 9" xfId="14001"/>
    <cellStyle name="Note 5 8 2 4" xfId="14002"/>
    <cellStyle name="Note 5 8 2 4 2" xfId="14003"/>
    <cellStyle name="Note 5 8 2 4 2 2" xfId="14004"/>
    <cellStyle name="Note 5 8 2 4 2 3" xfId="14005"/>
    <cellStyle name="Note 5 8 2 4 3" xfId="14006"/>
    <cellStyle name="Note 5 8 2 4 3 2" xfId="14007"/>
    <cellStyle name="Note 5 8 2 4 4" xfId="14008"/>
    <cellStyle name="Note 5 8 2 4 5" xfId="14009"/>
    <cellStyle name="Note 5 8 2 4 6" xfId="14010"/>
    <cellStyle name="Note 5 8 2 4 7" xfId="14011"/>
    <cellStyle name="Note 5 8 2 4 8" xfId="14012"/>
    <cellStyle name="Note 5 8 2 5" xfId="14013"/>
    <cellStyle name="Note 5 8 2 5 2" xfId="14014"/>
    <cellStyle name="Note 5 8 2 5 2 2" xfId="14015"/>
    <cellStyle name="Note 5 8 2 5 3" xfId="14016"/>
    <cellStyle name="Note 5 8 2 5 4" xfId="14017"/>
    <cellStyle name="Note 5 8 2 6" xfId="14018"/>
    <cellStyle name="Note 5 8 2 6 2" xfId="14019"/>
    <cellStyle name="Note 5 8 2 7" xfId="14020"/>
    <cellStyle name="Note 5 8 2 7 2" xfId="14021"/>
    <cellStyle name="Note 5 8 2 8" xfId="14022"/>
    <cellStyle name="Note 5 8 2 8 2" xfId="14023"/>
    <cellStyle name="Note 5 8 2 9" xfId="14024"/>
    <cellStyle name="Note 5 8 3" xfId="14025"/>
    <cellStyle name="Note 5 8 3 10" xfId="14026"/>
    <cellStyle name="Note 5 8 3 11" xfId="14027"/>
    <cellStyle name="Note 5 8 3 12" xfId="14028"/>
    <cellStyle name="Note 5 8 3 2" xfId="14029"/>
    <cellStyle name="Note 5 8 3 2 10" xfId="14030"/>
    <cellStyle name="Note 5 8 3 2 11" xfId="14031"/>
    <cellStyle name="Note 5 8 3 2 2" xfId="14032"/>
    <cellStyle name="Note 5 8 3 2 2 2" xfId="14033"/>
    <cellStyle name="Note 5 8 3 2 2 2 2" xfId="14034"/>
    <cellStyle name="Note 5 8 3 2 2 2 3" xfId="14035"/>
    <cellStyle name="Note 5 8 3 2 2 3" xfId="14036"/>
    <cellStyle name="Note 5 8 3 2 2 3 2" xfId="14037"/>
    <cellStyle name="Note 5 8 3 2 2 4" xfId="14038"/>
    <cellStyle name="Note 5 8 3 2 2 5" xfId="14039"/>
    <cellStyle name="Note 5 8 3 2 2 6" xfId="14040"/>
    <cellStyle name="Note 5 8 3 2 2 7" xfId="14041"/>
    <cellStyle name="Note 5 8 3 2 2 8" xfId="14042"/>
    <cellStyle name="Note 5 8 3 2 3" xfId="14043"/>
    <cellStyle name="Note 5 8 3 2 3 2" xfId="14044"/>
    <cellStyle name="Note 5 8 3 2 3 2 2" xfId="14045"/>
    <cellStyle name="Note 5 8 3 2 3 3" xfId="14046"/>
    <cellStyle name="Note 5 8 3 2 3 4" xfId="14047"/>
    <cellStyle name="Note 5 8 3 2 4" xfId="14048"/>
    <cellStyle name="Note 5 8 3 2 4 2" xfId="14049"/>
    <cellStyle name="Note 5 8 3 2 5" xfId="14050"/>
    <cellStyle name="Note 5 8 3 2 5 2" xfId="14051"/>
    <cellStyle name="Note 5 8 3 2 6" xfId="14052"/>
    <cellStyle name="Note 5 8 3 2 6 2" xfId="14053"/>
    <cellStyle name="Note 5 8 3 2 7" xfId="14054"/>
    <cellStyle name="Note 5 8 3 2 8" xfId="14055"/>
    <cellStyle name="Note 5 8 3 2 9" xfId="14056"/>
    <cellStyle name="Note 5 8 3 3" xfId="14057"/>
    <cellStyle name="Note 5 8 3 3 2" xfId="14058"/>
    <cellStyle name="Note 5 8 3 3 2 2" xfId="14059"/>
    <cellStyle name="Note 5 8 3 3 2 3" xfId="14060"/>
    <cellStyle name="Note 5 8 3 3 3" xfId="14061"/>
    <cellStyle name="Note 5 8 3 3 3 2" xfId="14062"/>
    <cellStyle name="Note 5 8 3 3 4" xfId="14063"/>
    <cellStyle name="Note 5 8 3 3 5" xfId="14064"/>
    <cellStyle name="Note 5 8 3 3 6" xfId="14065"/>
    <cellStyle name="Note 5 8 3 3 7" xfId="14066"/>
    <cellStyle name="Note 5 8 3 3 8" xfId="14067"/>
    <cellStyle name="Note 5 8 3 4" xfId="14068"/>
    <cellStyle name="Note 5 8 3 4 2" xfId="14069"/>
    <cellStyle name="Note 5 8 3 4 2 2" xfId="14070"/>
    <cellStyle name="Note 5 8 3 4 3" xfId="14071"/>
    <cellStyle name="Note 5 8 3 4 4" xfId="14072"/>
    <cellStyle name="Note 5 8 3 5" xfId="14073"/>
    <cellStyle name="Note 5 8 3 5 2" xfId="14074"/>
    <cellStyle name="Note 5 8 3 6" xfId="14075"/>
    <cellStyle name="Note 5 8 3 6 2" xfId="14076"/>
    <cellStyle name="Note 5 8 3 7" xfId="14077"/>
    <cellStyle name="Note 5 8 3 7 2" xfId="14078"/>
    <cellStyle name="Note 5 8 3 8" xfId="14079"/>
    <cellStyle name="Note 5 8 3 9" xfId="14080"/>
    <cellStyle name="Note 5 8 4" xfId="14081"/>
    <cellStyle name="Note 5 8 4 10" xfId="14082"/>
    <cellStyle name="Note 5 8 4 11" xfId="14083"/>
    <cellStyle name="Note 5 8 4 2" xfId="14084"/>
    <cellStyle name="Note 5 8 4 2 2" xfId="14085"/>
    <cellStyle name="Note 5 8 4 2 2 2" xfId="14086"/>
    <cellStyle name="Note 5 8 4 2 2 3" xfId="14087"/>
    <cellStyle name="Note 5 8 4 2 3" xfId="14088"/>
    <cellStyle name="Note 5 8 4 2 3 2" xfId="14089"/>
    <cellStyle name="Note 5 8 4 2 4" xfId="14090"/>
    <cellStyle name="Note 5 8 4 2 5" xfId="14091"/>
    <cellStyle name="Note 5 8 4 2 6" xfId="14092"/>
    <cellStyle name="Note 5 8 4 2 7" xfId="14093"/>
    <cellStyle name="Note 5 8 4 2 8" xfId="14094"/>
    <cellStyle name="Note 5 8 4 3" xfId="14095"/>
    <cellStyle name="Note 5 8 4 3 2" xfId="14096"/>
    <cellStyle name="Note 5 8 4 3 2 2" xfId="14097"/>
    <cellStyle name="Note 5 8 4 3 3" xfId="14098"/>
    <cellStyle name="Note 5 8 4 3 4" xfId="14099"/>
    <cellStyle name="Note 5 8 4 4" xfId="14100"/>
    <cellStyle name="Note 5 8 4 4 2" xfId="14101"/>
    <cellStyle name="Note 5 8 4 5" xfId="14102"/>
    <cellStyle name="Note 5 8 4 5 2" xfId="14103"/>
    <cellStyle name="Note 5 8 4 6" xfId="14104"/>
    <cellStyle name="Note 5 8 4 6 2" xfId="14105"/>
    <cellStyle name="Note 5 8 4 7" xfId="14106"/>
    <cellStyle name="Note 5 8 4 8" xfId="14107"/>
    <cellStyle name="Note 5 8 4 9" xfId="14108"/>
    <cellStyle name="Note 5 8 5" xfId="14109"/>
    <cellStyle name="Note 5 8 5 2" xfId="14110"/>
    <cellStyle name="Note 5 8 5 2 2" xfId="14111"/>
    <cellStyle name="Note 5 8 5 2 3" xfId="14112"/>
    <cellStyle name="Note 5 8 5 3" xfId="14113"/>
    <cellStyle name="Note 5 8 5 3 2" xfId="14114"/>
    <cellStyle name="Note 5 8 5 4" xfId="14115"/>
    <cellStyle name="Note 5 8 5 5" xfId="14116"/>
    <cellStyle name="Note 5 8 5 6" xfId="14117"/>
    <cellStyle name="Note 5 8 5 7" xfId="14118"/>
    <cellStyle name="Note 5 8 5 8" xfId="14119"/>
    <cellStyle name="Note 5 8 6" xfId="14120"/>
    <cellStyle name="Note 5 8 6 2" xfId="14121"/>
    <cellStyle name="Note 5 8 6 2 2" xfId="14122"/>
    <cellStyle name="Note 5 8 6 3" xfId="14123"/>
    <cellStyle name="Note 5 8 6 4" xfId="14124"/>
    <cellStyle name="Note 5 8 7" xfId="14125"/>
    <cellStyle name="Note 5 8 7 2" xfId="14126"/>
    <cellStyle name="Note 5 8 8" xfId="14127"/>
    <cellStyle name="Note 5 8 8 2" xfId="14128"/>
    <cellStyle name="Note 5 8 9" xfId="14129"/>
    <cellStyle name="Note 5 8 9 2" xfId="14130"/>
    <cellStyle name="Note 5 9" xfId="14131"/>
    <cellStyle name="Note 6" xfId="3125"/>
    <cellStyle name="Note 6 10" xfId="14132"/>
    <cellStyle name="Note 6 11" xfId="14133"/>
    <cellStyle name="Note 6 11 10" xfId="14134"/>
    <cellStyle name="Note 6 11 11" xfId="14135"/>
    <cellStyle name="Note 6 11 12" xfId="14136"/>
    <cellStyle name="Note 6 11 13" xfId="14137"/>
    <cellStyle name="Note 6 11 2" xfId="14138"/>
    <cellStyle name="Note 6 11 2 10" xfId="14139"/>
    <cellStyle name="Note 6 11 2 11" xfId="14140"/>
    <cellStyle name="Note 6 11 2 12" xfId="14141"/>
    <cellStyle name="Note 6 11 2 2" xfId="14142"/>
    <cellStyle name="Note 6 11 2 2 10" xfId="14143"/>
    <cellStyle name="Note 6 11 2 2 11" xfId="14144"/>
    <cellStyle name="Note 6 11 2 2 2" xfId="14145"/>
    <cellStyle name="Note 6 11 2 2 2 2" xfId="14146"/>
    <cellStyle name="Note 6 11 2 2 2 2 2" xfId="14147"/>
    <cellStyle name="Note 6 11 2 2 2 2 3" xfId="14148"/>
    <cellStyle name="Note 6 11 2 2 2 3" xfId="14149"/>
    <cellStyle name="Note 6 11 2 2 2 3 2" xfId="14150"/>
    <cellStyle name="Note 6 11 2 2 2 4" xfId="14151"/>
    <cellStyle name="Note 6 11 2 2 2 5" xfId="14152"/>
    <cellStyle name="Note 6 11 2 2 2 6" xfId="14153"/>
    <cellStyle name="Note 6 11 2 2 2 7" xfId="14154"/>
    <cellStyle name="Note 6 11 2 2 2 8" xfId="14155"/>
    <cellStyle name="Note 6 11 2 2 3" xfId="14156"/>
    <cellStyle name="Note 6 11 2 2 3 2" xfId="14157"/>
    <cellStyle name="Note 6 11 2 2 3 2 2" xfId="14158"/>
    <cellStyle name="Note 6 11 2 2 3 3" xfId="14159"/>
    <cellStyle name="Note 6 11 2 2 3 4" xfId="14160"/>
    <cellStyle name="Note 6 11 2 2 4" xfId="14161"/>
    <cellStyle name="Note 6 11 2 2 4 2" xfId="14162"/>
    <cellStyle name="Note 6 11 2 2 5" xfId="14163"/>
    <cellStyle name="Note 6 11 2 2 5 2" xfId="14164"/>
    <cellStyle name="Note 6 11 2 2 6" xfId="14165"/>
    <cellStyle name="Note 6 11 2 2 6 2" xfId="14166"/>
    <cellStyle name="Note 6 11 2 2 7" xfId="14167"/>
    <cellStyle name="Note 6 11 2 2 8" xfId="14168"/>
    <cellStyle name="Note 6 11 2 2 9" xfId="14169"/>
    <cellStyle name="Note 6 11 2 3" xfId="14170"/>
    <cellStyle name="Note 6 11 2 3 2" xfId="14171"/>
    <cellStyle name="Note 6 11 2 3 2 2" xfId="14172"/>
    <cellStyle name="Note 6 11 2 3 2 3" xfId="14173"/>
    <cellStyle name="Note 6 11 2 3 3" xfId="14174"/>
    <cellStyle name="Note 6 11 2 3 3 2" xfId="14175"/>
    <cellStyle name="Note 6 11 2 3 4" xfId="14176"/>
    <cellStyle name="Note 6 11 2 3 5" xfId="14177"/>
    <cellStyle name="Note 6 11 2 3 6" xfId="14178"/>
    <cellStyle name="Note 6 11 2 3 7" xfId="14179"/>
    <cellStyle name="Note 6 11 2 3 8" xfId="14180"/>
    <cellStyle name="Note 6 11 2 4" xfId="14181"/>
    <cellStyle name="Note 6 11 2 4 2" xfId="14182"/>
    <cellStyle name="Note 6 11 2 4 2 2" xfId="14183"/>
    <cellStyle name="Note 6 11 2 4 3" xfId="14184"/>
    <cellStyle name="Note 6 11 2 4 4" xfId="14185"/>
    <cellStyle name="Note 6 11 2 5" xfId="14186"/>
    <cellStyle name="Note 6 11 2 5 2" xfId="14187"/>
    <cellStyle name="Note 6 11 2 6" xfId="14188"/>
    <cellStyle name="Note 6 11 2 6 2" xfId="14189"/>
    <cellStyle name="Note 6 11 2 7" xfId="14190"/>
    <cellStyle name="Note 6 11 2 7 2" xfId="14191"/>
    <cellStyle name="Note 6 11 2 8" xfId="14192"/>
    <cellStyle name="Note 6 11 2 9" xfId="14193"/>
    <cellStyle name="Note 6 11 3" xfId="14194"/>
    <cellStyle name="Note 6 11 3 10" xfId="14195"/>
    <cellStyle name="Note 6 11 3 11" xfId="14196"/>
    <cellStyle name="Note 6 11 3 2" xfId="14197"/>
    <cellStyle name="Note 6 11 3 2 2" xfId="14198"/>
    <cellStyle name="Note 6 11 3 2 2 2" xfId="14199"/>
    <cellStyle name="Note 6 11 3 2 2 3" xfId="14200"/>
    <cellStyle name="Note 6 11 3 2 3" xfId="14201"/>
    <cellStyle name="Note 6 11 3 2 3 2" xfId="14202"/>
    <cellStyle name="Note 6 11 3 2 4" xfId="14203"/>
    <cellStyle name="Note 6 11 3 2 5" xfId="14204"/>
    <cellStyle name="Note 6 11 3 2 6" xfId="14205"/>
    <cellStyle name="Note 6 11 3 2 7" xfId="14206"/>
    <cellStyle name="Note 6 11 3 2 8" xfId="14207"/>
    <cellStyle name="Note 6 11 3 3" xfId="14208"/>
    <cellStyle name="Note 6 11 3 3 2" xfId="14209"/>
    <cellStyle name="Note 6 11 3 3 2 2" xfId="14210"/>
    <cellStyle name="Note 6 11 3 3 3" xfId="14211"/>
    <cellStyle name="Note 6 11 3 3 4" xfId="14212"/>
    <cellStyle name="Note 6 11 3 4" xfId="14213"/>
    <cellStyle name="Note 6 11 3 4 2" xfId="14214"/>
    <cellStyle name="Note 6 11 3 5" xfId="14215"/>
    <cellStyle name="Note 6 11 3 5 2" xfId="14216"/>
    <cellStyle name="Note 6 11 3 6" xfId="14217"/>
    <cellStyle name="Note 6 11 3 6 2" xfId="14218"/>
    <cellStyle name="Note 6 11 3 7" xfId="14219"/>
    <cellStyle name="Note 6 11 3 8" xfId="14220"/>
    <cellStyle name="Note 6 11 3 9" xfId="14221"/>
    <cellStyle name="Note 6 11 4" xfId="14222"/>
    <cellStyle name="Note 6 11 4 2" xfId="14223"/>
    <cellStyle name="Note 6 11 4 2 2" xfId="14224"/>
    <cellStyle name="Note 6 11 4 2 3" xfId="14225"/>
    <cellStyle name="Note 6 11 4 3" xfId="14226"/>
    <cellStyle name="Note 6 11 4 3 2" xfId="14227"/>
    <cellStyle name="Note 6 11 4 4" xfId="14228"/>
    <cellStyle name="Note 6 11 4 5" xfId="14229"/>
    <cellStyle name="Note 6 11 4 6" xfId="14230"/>
    <cellStyle name="Note 6 11 4 7" xfId="14231"/>
    <cellStyle name="Note 6 11 4 8" xfId="14232"/>
    <cellStyle name="Note 6 11 5" xfId="14233"/>
    <cellStyle name="Note 6 11 5 2" xfId="14234"/>
    <cellStyle name="Note 6 11 5 2 2" xfId="14235"/>
    <cellStyle name="Note 6 11 5 3" xfId="14236"/>
    <cellStyle name="Note 6 11 5 4" xfId="14237"/>
    <cellStyle name="Note 6 11 6" xfId="14238"/>
    <cellStyle name="Note 6 11 6 2" xfId="14239"/>
    <cellStyle name="Note 6 11 7" xfId="14240"/>
    <cellStyle name="Note 6 11 7 2" xfId="14241"/>
    <cellStyle name="Note 6 11 8" xfId="14242"/>
    <cellStyle name="Note 6 11 8 2" xfId="14243"/>
    <cellStyle name="Note 6 11 9" xfId="14244"/>
    <cellStyle name="Note 6 12" xfId="14245"/>
    <cellStyle name="Note 6 12 10" xfId="14246"/>
    <cellStyle name="Note 6 12 11" xfId="14247"/>
    <cellStyle name="Note 6 12 12" xfId="14248"/>
    <cellStyle name="Note 6 12 2" xfId="14249"/>
    <cellStyle name="Note 6 12 2 10" xfId="14250"/>
    <cellStyle name="Note 6 12 2 11" xfId="14251"/>
    <cellStyle name="Note 6 12 2 2" xfId="14252"/>
    <cellStyle name="Note 6 12 2 2 2" xfId="14253"/>
    <cellStyle name="Note 6 12 2 2 2 2" xfId="14254"/>
    <cellStyle name="Note 6 12 2 2 2 3" xfId="14255"/>
    <cellStyle name="Note 6 12 2 2 3" xfId="14256"/>
    <cellStyle name="Note 6 12 2 2 3 2" xfId="14257"/>
    <cellStyle name="Note 6 12 2 2 4" xfId="14258"/>
    <cellStyle name="Note 6 12 2 2 5" xfId="14259"/>
    <cellStyle name="Note 6 12 2 2 6" xfId="14260"/>
    <cellStyle name="Note 6 12 2 2 7" xfId="14261"/>
    <cellStyle name="Note 6 12 2 2 8" xfId="14262"/>
    <cellStyle name="Note 6 12 2 3" xfId="14263"/>
    <cellStyle name="Note 6 12 2 3 2" xfId="14264"/>
    <cellStyle name="Note 6 12 2 3 2 2" xfId="14265"/>
    <cellStyle name="Note 6 12 2 3 3" xfId="14266"/>
    <cellStyle name="Note 6 12 2 3 4" xfId="14267"/>
    <cellStyle name="Note 6 12 2 4" xfId="14268"/>
    <cellStyle name="Note 6 12 2 4 2" xfId="14269"/>
    <cellStyle name="Note 6 12 2 5" xfId="14270"/>
    <cellStyle name="Note 6 12 2 5 2" xfId="14271"/>
    <cellStyle name="Note 6 12 2 6" xfId="14272"/>
    <cellStyle name="Note 6 12 2 6 2" xfId="14273"/>
    <cellStyle name="Note 6 12 2 7" xfId="14274"/>
    <cellStyle name="Note 6 12 2 8" xfId="14275"/>
    <cellStyle name="Note 6 12 2 9" xfId="14276"/>
    <cellStyle name="Note 6 12 3" xfId="14277"/>
    <cellStyle name="Note 6 12 3 2" xfId="14278"/>
    <cellStyle name="Note 6 12 3 2 2" xfId="14279"/>
    <cellStyle name="Note 6 12 3 2 3" xfId="14280"/>
    <cellStyle name="Note 6 12 3 3" xfId="14281"/>
    <cellStyle name="Note 6 12 3 3 2" xfId="14282"/>
    <cellStyle name="Note 6 12 3 4" xfId="14283"/>
    <cellStyle name="Note 6 12 3 5" xfId="14284"/>
    <cellStyle name="Note 6 12 3 6" xfId="14285"/>
    <cellStyle name="Note 6 12 3 7" xfId="14286"/>
    <cellStyle name="Note 6 12 3 8" xfId="14287"/>
    <cellStyle name="Note 6 12 4" xfId="14288"/>
    <cellStyle name="Note 6 12 4 2" xfId="14289"/>
    <cellStyle name="Note 6 12 4 2 2" xfId="14290"/>
    <cellStyle name="Note 6 12 4 3" xfId="14291"/>
    <cellStyle name="Note 6 12 4 4" xfId="14292"/>
    <cellStyle name="Note 6 12 5" xfId="14293"/>
    <cellStyle name="Note 6 12 5 2" xfId="14294"/>
    <cellStyle name="Note 6 12 6" xfId="14295"/>
    <cellStyle name="Note 6 12 6 2" xfId="14296"/>
    <cellStyle name="Note 6 12 7" xfId="14297"/>
    <cellStyle name="Note 6 12 7 2" xfId="14298"/>
    <cellStyle name="Note 6 12 8" xfId="14299"/>
    <cellStyle name="Note 6 12 9" xfId="14300"/>
    <cellStyle name="Note 6 13" xfId="14301"/>
    <cellStyle name="Note 6 13 10" xfId="14302"/>
    <cellStyle name="Note 6 13 11" xfId="14303"/>
    <cellStyle name="Note 6 13 2" xfId="14304"/>
    <cellStyle name="Note 6 13 2 2" xfId="14305"/>
    <cellStyle name="Note 6 13 2 2 2" xfId="14306"/>
    <cellStyle name="Note 6 13 2 2 3" xfId="14307"/>
    <cellStyle name="Note 6 13 2 3" xfId="14308"/>
    <cellStyle name="Note 6 13 2 3 2" xfId="14309"/>
    <cellStyle name="Note 6 13 2 4" xfId="14310"/>
    <cellStyle name="Note 6 13 2 5" xfId="14311"/>
    <cellStyle name="Note 6 13 2 6" xfId="14312"/>
    <cellStyle name="Note 6 13 2 7" xfId="14313"/>
    <cellStyle name="Note 6 13 2 8" xfId="14314"/>
    <cellStyle name="Note 6 13 3" xfId="14315"/>
    <cellStyle name="Note 6 13 3 2" xfId="14316"/>
    <cellStyle name="Note 6 13 3 2 2" xfId="14317"/>
    <cellStyle name="Note 6 13 3 3" xfId="14318"/>
    <cellStyle name="Note 6 13 3 4" xfId="14319"/>
    <cellStyle name="Note 6 13 4" xfId="14320"/>
    <cellStyle name="Note 6 13 4 2" xfId="14321"/>
    <cellStyle name="Note 6 13 5" xfId="14322"/>
    <cellStyle name="Note 6 13 5 2" xfId="14323"/>
    <cellStyle name="Note 6 13 6" xfId="14324"/>
    <cellStyle name="Note 6 13 6 2" xfId="14325"/>
    <cellStyle name="Note 6 13 7" xfId="14326"/>
    <cellStyle name="Note 6 13 8" xfId="14327"/>
    <cellStyle name="Note 6 13 9" xfId="14328"/>
    <cellStyle name="Note 6 14" xfId="14329"/>
    <cellStyle name="Note 6 14 2" xfId="14330"/>
    <cellStyle name="Note 6 14 2 2" xfId="14331"/>
    <cellStyle name="Note 6 14 2 3" xfId="14332"/>
    <cellStyle name="Note 6 14 3" xfId="14333"/>
    <cellStyle name="Note 6 14 3 2" xfId="14334"/>
    <cellStyle name="Note 6 14 4" xfId="14335"/>
    <cellStyle name="Note 6 14 5" xfId="14336"/>
    <cellStyle name="Note 6 14 6" xfId="14337"/>
    <cellStyle name="Note 6 14 7" xfId="14338"/>
    <cellStyle name="Note 6 14 8" xfId="14339"/>
    <cellStyle name="Note 6 15" xfId="14340"/>
    <cellStyle name="Note 6 15 2" xfId="14341"/>
    <cellStyle name="Note 6 15 2 2" xfId="14342"/>
    <cellStyle name="Note 6 15 3" xfId="14343"/>
    <cellStyle name="Note 6 15 4" xfId="14344"/>
    <cellStyle name="Note 6 16" xfId="14345"/>
    <cellStyle name="Note 6 16 2" xfId="14346"/>
    <cellStyle name="Note 6 17" xfId="14347"/>
    <cellStyle name="Note 6 17 2" xfId="14348"/>
    <cellStyle name="Note 6 18" xfId="14349"/>
    <cellStyle name="Note 6 18 2" xfId="14350"/>
    <cellStyle name="Note 6 19" xfId="14351"/>
    <cellStyle name="Note 6 2" xfId="14352"/>
    <cellStyle name="Note 6 2 2" xfId="14353"/>
    <cellStyle name="Note 6 20" xfId="14354"/>
    <cellStyle name="Note 6 21" xfId="14355"/>
    <cellStyle name="Note 6 22" xfId="14356"/>
    <cellStyle name="Note 6 23" xfId="14357"/>
    <cellStyle name="Note 6 24" xfId="14358"/>
    <cellStyle name="Note 6 3" xfId="14359"/>
    <cellStyle name="Note 6 3 2" xfId="14360"/>
    <cellStyle name="Note 6 4" xfId="14361"/>
    <cellStyle name="Note 6 4 2" xfId="14362"/>
    <cellStyle name="Note 6 5" xfId="14363"/>
    <cellStyle name="Note 6 6" xfId="14364"/>
    <cellStyle name="Note 6 7" xfId="14365"/>
    <cellStyle name="Note 6 8" xfId="14366"/>
    <cellStyle name="Note 6 8 10" xfId="14367"/>
    <cellStyle name="Note 6 8 11" xfId="14368"/>
    <cellStyle name="Note 6 8 12" xfId="14369"/>
    <cellStyle name="Note 6 8 13" xfId="14370"/>
    <cellStyle name="Note 6 8 14" xfId="14371"/>
    <cellStyle name="Note 6 8 2" xfId="14372"/>
    <cellStyle name="Note 6 8 2 10" xfId="14373"/>
    <cellStyle name="Note 6 8 2 11" xfId="14374"/>
    <cellStyle name="Note 6 8 2 12" xfId="14375"/>
    <cellStyle name="Note 6 8 2 13" xfId="14376"/>
    <cellStyle name="Note 6 8 2 2" xfId="14377"/>
    <cellStyle name="Note 6 8 2 2 10" xfId="14378"/>
    <cellStyle name="Note 6 8 2 2 11" xfId="14379"/>
    <cellStyle name="Note 6 8 2 2 12" xfId="14380"/>
    <cellStyle name="Note 6 8 2 2 2" xfId="14381"/>
    <cellStyle name="Note 6 8 2 2 2 10" xfId="14382"/>
    <cellStyle name="Note 6 8 2 2 2 11" xfId="14383"/>
    <cellStyle name="Note 6 8 2 2 2 2" xfId="14384"/>
    <cellStyle name="Note 6 8 2 2 2 2 2" xfId="14385"/>
    <cellStyle name="Note 6 8 2 2 2 2 2 2" xfId="14386"/>
    <cellStyle name="Note 6 8 2 2 2 2 2 3" xfId="14387"/>
    <cellStyle name="Note 6 8 2 2 2 2 3" xfId="14388"/>
    <cellStyle name="Note 6 8 2 2 2 2 3 2" xfId="14389"/>
    <cellStyle name="Note 6 8 2 2 2 2 4" xfId="14390"/>
    <cellStyle name="Note 6 8 2 2 2 2 5" xfId="14391"/>
    <cellStyle name="Note 6 8 2 2 2 2 6" xfId="14392"/>
    <cellStyle name="Note 6 8 2 2 2 2 7" xfId="14393"/>
    <cellStyle name="Note 6 8 2 2 2 2 8" xfId="14394"/>
    <cellStyle name="Note 6 8 2 2 2 3" xfId="14395"/>
    <cellStyle name="Note 6 8 2 2 2 3 2" xfId="14396"/>
    <cellStyle name="Note 6 8 2 2 2 3 2 2" xfId="14397"/>
    <cellStyle name="Note 6 8 2 2 2 3 3" xfId="14398"/>
    <cellStyle name="Note 6 8 2 2 2 3 4" xfId="14399"/>
    <cellStyle name="Note 6 8 2 2 2 4" xfId="14400"/>
    <cellStyle name="Note 6 8 2 2 2 4 2" xfId="14401"/>
    <cellStyle name="Note 6 8 2 2 2 5" xfId="14402"/>
    <cellStyle name="Note 6 8 2 2 2 5 2" xfId="14403"/>
    <cellStyle name="Note 6 8 2 2 2 6" xfId="14404"/>
    <cellStyle name="Note 6 8 2 2 2 6 2" xfId="14405"/>
    <cellStyle name="Note 6 8 2 2 2 7" xfId="14406"/>
    <cellStyle name="Note 6 8 2 2 2 8" xfId="14407"/>
    <cellStyle name="Note 6 8 2 2 2 9" xfId="14408"/>
    <cellStyle name="Note 6 8 2 2 3" xfId="14409"/>
    <cellStyle name="Note 6 8 2 2 3 2" xfId="14410"/>
    <cellStyle name="Note 6 8 2 2 3 2 2" xfId="14411"/>
    <cellStyle name="Note 6 8 2 2 3 2 3" xfId="14412"/>
    <cellStyle name="Note 6 8 2 2 3 3" xfId="14413"/>
    <cellStyle name="Note 6 8 2 2 3 3 2" xfId="14414"/>
    <cellStyle name="Note 6 8 2 2 3 4" xfId="14415"/>
    <cellStyle name="Note 6 8 2 2 3 5" xfId="14416"/>
    <cellStyle name="Note 6 8 2 2 3 6" xfId="14417"/>
    <cellStyle name="Note 6 8 2 2 3 7" xfId="14418"/>
    <cellStyle name="Note 6 8 2 2 3 8" xfId="14419"/>
    <cellStyle name="Note 6 8 2 2 4" xfId="14420"/>
    <cellStyle name="Note 6 8 2 2 4 2" xfId="14421"/>
    <cellStyle name="Note 6 8 2 2 4 2 2" xfId="14422"/>
    <cellStyle name="Note 6 8 2 2 4 3" xfId="14423"/>
    <cellStyle name="Note 6 8 2 2 4 4" xfId="14424"/>
    <cellStyle name="Note 6 8 2 2 5" xfId="14425"/>
    <cellStyle name="Note 6 8 2 2 5 2" xfId="14426"/>
    <cellStyle name="Note 6 8 2 2 6" xfId="14427"/>
    <cellStyle name="Note 6 8 2 2 6 2" xfId="14428"/>
    <cellStyle name="Note 6 8 2 2 7" xfId="14429"/>
    <cellStyle name="Note 6 8 2 2 7 2" xfId="14430"/>
    <cellStyle name="Note 6 8 2 2 8" xfId="14431"/>
    <cellStyle name="Note 6 8 2 2 9" xfId="14432"/>
    <cellStyle name="Note 6 8 2 3" xfId="14433"/>
    <cellStyle name="Note 6 8 2 3 10" xfId="14434"/>
    <cellStyle name="Note 6 8 2 3 11" xfId="14435"/>
    <cellStyle name="Note 6 8 2 3 2" xfId="14436"/>
    <cellStyle name="Note 6 8 2 3 2 2" xfId="14437"/>
    <cellStyle name="Note 6 8 2 3 2 2 2" xfId="14438"/>
    <cellStyle name="Note 6 8 2 3 2 2 3" xfId="14439"/>
    <cellStyle name="Note 6 8 2 3 2 3" xfId="14440"/>
    <cellStyle name="Note 6 8 2 3 2 3 2" xfId="14441"/>
    <cellStyle name="Note 6 8 2 3 2 4" xfId="14442"/>
    <cellStyle name="Note 6 8 2 3 2 5" xfId="14443"/>
    <cellStyle name="Note 6 8 2 3 2 6" xfId="14444"/>
    <cellStyle name="Note 6 8 2 3 2 7" xfId="14445"/>
    <cellStyle name="Note 6 8 2 3 2 8" xfId="14446"/>
    <cellStyle name="Note 6 8 2 3 3" xfId="14447"/>
    <cellStyle name="Note 6 8 2 3 3 2" xfId="14448"/>
    <cellStyle name="Note 6 8 2 3 3 2 2" xfId="14449"/>
    <cellStyle name="Note 6 8 2 3 3 3" xfId="14450"/>
    <cellStyle name="Note 6 8 2 3 3 4" xfId="14451"/>
    <cellStyle name="Note 6 8 2 3 4" xfId="14452"/>
    <cellStyle name="Note 6 8 2 3 4 2" xfId="14453"/>
    <cellStyle name="Note 6 8 2 3 5" xfId="14454"/>
    <cellStyle name="Note 6 8 2 3 5 2" xfId="14455"/>
    <cellStyle name="Note 6 8 2 3 6" xfId="14456"/>
    <cellStyle name="Note 6 8 2 3 6 2" xfId="14457"/>
    <cellStyle name="Note 6 8 2 3 7" xfId="14458"/>
    <cellStyle name="Note 6 8 2 3 8" xfId="14459"/>
    <cellStyle name="Note 6 8 2 3 9" xfId="14460"/>
    <cellStyle name="Note 6 8 2 4" xfId="14461"/>
    <cellStyle name="Note 6 8 2 4 2" xfId="14462"/>
    <cellStyle name="Note 6 8 2 4 2 2" xfId="14463"/>
    <cellStyle name="Note 6 8 2 4 2 3" xfId="14464"/>
    <cellStyle name="Note 6 8 2 4 3" xfId="14465"/>
    <cellStyle name="Note 6 8 2 4 3 2" xfId="14466"/>
    <cellStyle name="Note 6 8 2 4 4" xfId="14467"/>
    <cellStyle name="Note 6 8 2 4 5" xfId="14468"/>
    <cellStyle name="Note 6 8 2 4 6" xfId="14469"/>
    <cellStyle name="Note 6 8 2 4 7" xfId="14470"/>
    <cellStyle name="Note 6 8 2 4 8" xfId="14471"/>
    <cellStyle name="Note 6 8 2 5" xfId="14472"/>
    <cellStyle name="Note 6 8 2 5 2" xfId="14473"/>
    <cellStyle name="Note 6 8 2 5 2 2" xfId="14474"/>
    <cellStyle name="Note 6 8 2 5 3" xfId="14475"/>
    <cellStyle name="Note 6 8 2 5 4" xfId="14476"/>
    <cellStyle name="Note 6 8 2 6" xfId="14477"/>
    <cellStyle name="Note 6 8 2 6 2" xfId="14478"/>
    <cellStyle name="Note 6 8 2 7" xfId="14479"/>
    <cellStyle name="Note 6 8 2 7 2" xfId="14480"/>
    <cellStyle name="Note 6 8 2 8" xfId="14481"/>
    <cellStyle name="Note 6 8 2 8 2" xfId="14482"/>
    <cellStyle name="Note 6 8 2 9" xfId="14483"/>
    <cellStyle name="Note 6 8 3" xfId="14484"/>
    <cellStyle name="Note 6 8 3 10" xfId="14485"/>
    <cellStyle name="Note 6 8 3 11" xfId="14486"/>
    <cellStyle name="Note 6 8 3 12" xfId="14487"/>
    <cellStyle name="Note 6 8 3 2" xfId="14488"/>
    <cellStyle name="Note 6 8 3 2 10" xfId="14489"/>
    <cellStyle name="Note 6 8 3 2 11" xfId="14490"/>
    <cellStyle name="Note 6 8 3 2 2" xfId="14491"/>
    <cellStyle name="Note 6 8 3 2 2 2" xfId="14492"/>
    <cellStyle name="Note 6 8 3 2 2 2 2" xfId="14493"/>
    <cellStyle name="Note 6 8 3 2 2 2 3" xfId="14494"/>
    <cellStyle name="Note 6 8 3 2 2 3" xfId="14495"/>
    <cellStyle name="Note 6 8 3 2 2 3 2" xfId="14496"/>
    <cellStyle name="Note 6 8 3 2 2 4" xfId="14497"/>
    <cellStyle name="Note 6 8 3 2 2 5" xfId="14498"/>
    <cellStyle name="Note 6 8 3 2 2 6" xfId="14499"/>
    <cellStyle name="Note 6 8 3 2 2 7" xfId="14500"/>
    <cellStyle name="Note 6 8 3 2 2 8" xfId="14501"/>
    <cellStyle name="Note 6 8 3 2 3" xfId="14502"/>
    <cellStyle name="Note 6 8 3 2 3 2" xfId="14503"/>
    <cellStyle name="Note 6 8 3 2 3 2 2" xfId="14504"/>
    <cellStyle name="Note 6 8 3 2 3 3" xfId="14505"/>
    <cellStyle name="Note 6 8 3 2 3 4" xfId="14506"/>
    <cellStyle name="Note 6 8 3 2 4" xfId="14507"/>
    <cellStyle name="Note 6 8 3 2 4 2" xfId="14508"/>
    <cellStyle name="Note 6 8 3 2 5" xfId="14509"/>
    <cellStyle name="Note 6 8 3 2 5 2" xfId="14510"/>
    <cellStyle name="Note 6 8 3 2 6" xfId="14511"/>
    <cellStyle name="Note 6 8 3 2 6 2" xfId="14512"/>
    <cellStyle name="Note 6 8 3 2 7" xfId="14513"/>
    <cellStyle name="Note 6 8 3 2 8" xfId="14514"/>
    <cellStyle name="Note 6 8 3 2 9" xfId="14515"/>
    <cellStyle name="Note 6 8 3 3" xfId="14516"/>
    <cellStyle name="Note 6 8 3 3 2" xfId="14517"/>
    <cellStyle name="Note 6 8 3 3 2 2" xfId="14518"/>
    <cellStyle name="Note 6 8 3 3 2 3" xfId="14519"/>
    <cellStyle name="Note 6 8 3 3 3" xfId="14520"/>
    <cellStyle name="Note 6 8 3 3 3 2" xfId="14521"/>
    <cellStyle name="Note 6 8 3 3 4" xfId="14522"/>
    <cellStyle name="Note 6 8 3 3 5" xfId="14523"/>
    <cellStyle name="Note 6 8 3 3 6" xfId="14524"/>
    <cellStyle name="Note 6 8 3 3 7" xfId="14525"/>
    <cellStyle name="Note 6 8 3 3 8" xfId="14526"/>
    <cellStyle name="Note 6 8 3 4" xfId="14527"/>
    <cellStyle name="Note 6 8 3 4 2" xfId="14528"/>
    <cellStyle name="Note 6 8 3 4 2 2" xfId="14529"/>
    <cellStyle name="Note 6 8 3 4 3" xfId="14530"/>
    <cellStyle name="Note 6 8 3 4 4" xfId="14531"/>
    <cellStyle name="Note 6 8 3 5" xfId="14532"/>
    <cellStyle name="Note 6 8 3 5 2" xfId="14533"/>
    <cellStyle name="Note 6 8 3 6" xfId="14534"/>
    <cellStyle name="Note 6 8 3 6 2" xfId="14535"/>
    <cellStyle name="Note 6 8 3 7" xfId="14536"/>
    <cellStyle name="Note 6 8 3 7 2" xfId="14537"/>
    <cellStyle name="Note 6 8 3 8" xfId="14538"/>
    <cellStyle name="Note 6 8 3 9" xfId="14539"/>
    <cellStyle name="Note 6 8 4" xfId="14540"/>
    <cellStyle name="Note 6 8 4 10" xfId="14541"/>
    <cellStyle name="Note 6 8 4 11" xfId="14542"/>
    <cellStyle name="Note 6 8 4 2" xfId="14543"/>
    <cellStyle name="Note 6 8 4 2 2" xfId="14544"/>
    <cellStyle name="Note 6 8 4 2 2 2" xfId="14545"/>
    <cellStyle name="Note 6 8 4 2 2 3" xfId="14546"/>
    <cellStyle name="Note 6 8 4 2 3" xfId="14547"/>
    <cellStyle name="Note 6 8 4 2 3 2" xfId="14548"/>
    <cellStyle name="Note 6 8 4 2 4" xfId="14549"/>
    <cellStyle name="Note 6 8 4 2 5" xfId="14550"/>
    <cellStyle name="Note 6 8 4 2 6" xfId="14551"/>
    <cellStyle name="Note 6 8 4 2 7" xfId="14552"/>
    <cellStyle name="Note 6 8 4 2 8" xfId="14553"/>
    <cellStyle name="Note 6 8 4 3" xfId="14554"/>
    <cellStyle name="Note 6 8 4 3 2" xfId="14555"/>
    <cellStyle name="Note 6 8 4 3 2 2" xfId="14556"/>
    <cellStyle name="Note 6 8 4 3 3" xfId="14557"/>
    <cellStyle name="Note 6 8 4 3 4" xfId="14558"/>
    <cellStyle name="Note 6 8 4 4" xfId="14559"/>
    <cellStyle name="Note 6 8 4 4 2" xfId="14560"/>
    <cellStyle name="Note 6 8 4 5" xfId="14561"/>
    <cellStyle name="Note 6 8 4 5 2" xfId="14562"/>
    <cellStyle name="Note 6 8 4 6" xfId="14563"/>
    <cellStyle name="Note 6 8 4 6 2" xfId="14564"/>
    <cellStyle name="Note 6 8 4 7" xfId="14565"/>
    <cellStyle name="Note 6 8 4 8" xfId="14566"/>
    <cellStyle name="Note 6 8 4 9" xfId="14567"/>
    <cellStyle name="Note 6 8 5" xfId="14568"/>
    <cellStyle name="Note 6 8 5 2" xfId="14569"/>
    <cellStyle name="Note 6 8 5 2 2" xfId="14570"/>
    <cellStyle name="Note 6 8 5 2 3" xfId="14571"/>
    <cellStyle name="Note 6 8 5 3" xfId="14572"/>
    <cellStyle name="Note 6 8 5 3 2" xfId="14573"/>
    <cellStyle name="Note 6 8 5 4" xfId="14574"/>
    <cellStyle name="Note 6 8 5 5" xfId="14575"/>
    <cellStyle name="Note 6 8 5 6" xfId="14576"/>
    <cellStyle name="Note 6 8 5 7" xfId="14577"/>
    <cellStyle name="Note 6 8 5 8" xfId="14578"/>
    <cellStyle name="Note 6 8 6" xfId="14579"/>
    <cellStyle name="Note 6 8 6 2" xfId="14580"/>
    <cellStyle name="Note 6 8 6 2 2" xfId="14581"/>
    <cellStyle name="Note 6 8 6 3" xfId="14582"/>
    <cellStyle name="Note 6 8 6 4" xfId="14583"/>
    <cellStyle name="Note 6 8 7" xfId="14584"/>
    <cellStyle name="Note 6 8 7 2" xfId="14585"/>
    <cellStyle name="Note 6 8 8" xfId="14586"/>
    <cellStyle name="Note 6 8 8 2" xfId="14587"/>
    <cellStyle name="Note 6 8 9" xfId="14588"/>
    <cellStyle name="Note 6 8 9 2" xfId="14589"/>
    <cellStyle name="Note 6 9" xfId="14590"/>
    <cellStyle name="Note 7" xfId="3126"/>
    <cellStyle name="Note 7 10" xfId="14591"/>
    <cellStyle name="Note 7 11" xfId="14592"/>
    <cellStyle name="Note 7 11 10" xfId="14593"/>
    <cellStyle name="Note 7 11 11" xfId="14594"/>
    <cellStyle name="Note 7 11 12" xfId="14595"/>
    <cellStyle name="Note 7 11 13" xfId="14596"/>
    <cellStyle name="Note 7 11 2" xfId="14597"/>
    <cellStyle name="Note 7 11 2 10" xfId="14598"/>
    <cellStyle name="Note 7 11 2 11" xfId="14599"/>
    <cellStyle name="Note 7 11 2 12" xfId="14600"/>
    <cellStyle name="Note 7 11 2 2" xfId="14601"/>
    <cellStyle name="Note 7 11 2 2 10" xfId="14602"/>
    <cellStyle name="Note 7 11 2 2 11" xfId="14603"/>
    <cellStyle name="Note 7 11 2 2 2" xfId="14604"/>
    <cellStyle name="Note 7 11 2 2 2 2" xfId="14605"/>
    <cellStyle name="Note 7 11 2 2 2 2 2" xfId="14606"/>
    <cellStyle name="Note 7 11 2 2 2 2 3" xfId="14607"/>
    <cellStyle name="Note 7 11 2 2 2 3" xfId="14608"/>
    <cellStyle name="Note 7 11 2 2 2 3 2" xfId="14609"/>
    <cellStyle name="Note 7 11 2 2 2 4" xfId="14610"/>
    <cellStyle name="Note 7 11 2 2 2 5" xfId="14611"/>
    <cellStyle name="Note 7 11 2 2 2 6" xfId="14612"/>
    <cellStyle name="Note 7 11 2 2 2 7" xfId="14613"/>
    <cellStyle name="Note 7 11 2 2 2 8" xfId="14614"/>
    <cellStyle name="Note 7 11 2 2 3" xfId="14615"/>
    <cellStyle name="Note 7 11 2 2 3 2" xfId="14616"/>
    <cellStyle name="Note 7 11 2 2 3 2 2" xfId="14617"/>
    <cellStyle name="Note 7 11 2 2 3 3" xfId="14618"/>
    <cellStyle name="Note 7 11 2 2 3 4" xfId="14619"/>
    <cellStyle name="Note 7 11 2 2 4" xfId="14620"/>
    <cellStyle name="Note 7 11 2 2 4 2" xfId="14621"/>
    <cellStyle name="Note 7 11 2 2 5" xfId="14622"/>
    <cellStyle name="Note 7 11 2 2 5 2" xfId="14623"/>
    <cellStyle name="Note 7 11 2 2 6" xfId="14624"/>
    <cellStyle name="Note 7 11 2 2 6 2" xfId="14625"/>
    <cellStyle name="Note 7 11 2 2 7" xfId="14626"/>
    <cellStyle name="Note 7 11 2 2 8" xfId="14627"/>
    <cellStyle name="Note 7 11 2 2 9" xfId="14628"/>
    <cellStyle name="Note 7 11 2 3" xfId="14629"/>
    <cellStyle name="Note 7 11 2 3 2" xfId="14630"/>
    <cellStyle name="Note 7 11 2 3 2 2" xfId="14631"/>
    <cellStyle name="Note 7 11 2 3 2 3" xfId="14632"/>
    <cellStyle name="Note 7 11 2 3 3" xfId="14633"/>
    <cellStyle name="Note 7 11 2 3 3 2" xfId="14634"/>
    <cellStyle name="Note 7 11 2 3 4" xfId="14635"/>
    <cellStyle name="Note 7 11 2 3 5" xfId="14636"/>
    <cellStyle name="Note 7 11 2 3 6" xfId="14637"/>
    <cellStyle name="Note 7 11 2 3 7" xfId="14638"/>
    <cellStyle name="Note 7 11 2 3 8" xfId="14639"/>
    <cellStyle name="Note 7 11 2 4" xfId="14640"/>
    <cellStyle name="Note 7 11 2 4 2" xfId="14641"/>
    <cellStyle name="Note 7 11 2 4 2 2" xfId="14642"/>
    <cellStyle name="Note 7 11 2 4 3" xfId="14643"/>
    <cellStyle name="Note 7 11 2 4 4" xfId="14644"/>
    <cellStyle name="Note 7 11 2 5" xfId="14645"/>
    <cellStyle name="Note 7 11 2 5 2" xfId="14646"/>
    <cellStyle name="Note 7 11 2 6" xfId="14647"/>
    <cellStyle name="Note 7 11 2 6 2" xfId="14648"/>
    <cellStyle name="Note 7 11 2 7" xfId="14649"/>
    <cellStyle name="Note 7 11 2 7 2" xfId="14650"/>
    <cellStyle name="Note 7 11 2 8" xfId="14651"/>
    <cellStyle name="Note 7 11 2 9" xfId="14652"/>
    <cellStyle name="Note 7 11 3" xfId="14653"/>
    <cellStyle name="Note 7 11 3 10" xfId="14654"/>
    <cellStyle name="Note 7 11 3 11" xfId="14655"/>
    <cellStyle name="Note 7 11 3 2" xfId="14656"/>
    <cellStyle name="Note 7 11 3 2 2" xfId="14657"/>
    <cellStyle name="Note 7 11 3 2 2 2" xfId="14658"/>
    <cellStyle name="Note 7 11 3 2 2 3" xfId="14659"/>
    <cellStyle name="Note 7 11 3 2 3" xfId="14660"/>
    <cellStyle name="Note 7 11 3 2 3 2" xfId="14661"/>
    <cellStyle name="Note 7 11 3 2 4" xfId="14662"/>
    <cellStyle name="Note 7 11 3 2 5" xfId="14663"/>
    <cellStyle name="Note 7 11 3 2 6" xfId="14664"/>
    <cellStyle name="Note 7 11 3 2 7" xfId="14665"/>
    <cellStyle name="Note 7 11 3 2 8" xfId="14666"/>
    <cellStyle name="Note 7 11 3 3" xfId="14667"/>
    <cellStyle name="Note 7 11 3 3 2" xfId="14668"/>
    <cellStyle name="Note 7 11 3 3 2 2" xfId="14669"/>
    <cellStyle name="Note 7 11 3 3 3" xfId="14670"/>
    <cellStyle name="Note 7 11 3 3 4" xfId="14671"/>
    <cellStyle name="Note 7 11 3 4" xfId="14672"/>
    <cellStyle name="Note 7 11 3 4 2" xfId="14673"/>
    <cellStyle name="Note 7 11 3 5" xfId="14674"/>
    <cellStyle name="Note 7 11 3 5 2" xfId="14675"/>
    <cellStyle name="Note 7 11 3 6" xfId="14676"/>
    <cellStyle name="Note 7 11 3 6 2" xfId="14677"/>
    <cellStyle name="Note 7 11 3 7" xfId="14678"/>
    <cellStyle name="Note 7 11 3 8" xfId="14679"/>
    <cellStyle name="Note 7 11 3 9" xfId="14680"/>
    <cellStyle name="Note 7 11 4" xfId="14681"/>
    <cellStyle name="Note 7 11 4 2" xfId="14682"/>
    <cellStyle name="Note 7 11 4 2 2" xfId="14683"/>
    <cellStyle name="Note 7 11 4 2 3" xfId="14684"/>
    <cellStyle name="Note 7 11 4 3" xfId="14685"/>
    <cellStyle name="Note 7 11 4 3 2" xfId="14686"/>
    <cellStyle name="Note 7 11 4 4" xfId="14687"/>
    <cellStyle name="Note 7 11 4 5" xfId="14688"/>
    <cellStyle name="Note 7 11 4 6" xfId="14689"/>
    <cellStyle name="Note 7 11 4 7" xfId="14690"/>
    <cellStyle name="Note 7 11 4 8" xfId="14691"/>
    <cellStyle name="Note 7 11 5" xfId="14692"/>
    <cellStyle name="Note 7 11 5 2" xfId="14693"/>
    <cellStyle name="Note 7 11 5 2 2" xfId="14694"/>
    <cellStyle name="Note 7 11 5 3" xfId="14695"/>
    <cellStyle name="Note 7 11 5 4" xfId="14696"/>
    <cellStyle name="Note 7 11 6" xfId="14697"/>
    <cellStyle name="Note 7 11 6 2" xfId="14698"/>
    <cellStyle name="Note 7 11 7" xfId="14699"/>
    <cellStyle name="Note 7 11 7 2" xfId="14700"/>
    <cellStyle name="Note 7 11 8" xfId="14701"/>
    <cellStyle name="Note 7 11 8 2" xfId="14702"/>
    <cellStyle name="Note 7 11 9" xfId="14703"/>
    <cellStyle name="Note 7 12" xfId="14704"/>
    <cellStyle name="Note 7 12 10" xfId="14705"/>
    <cellStyle name="Note 7 12 11" xfId="14706"/>
    <cellStyle name="Note 7 12 12" xfId="14707"/>
    <cellStyle name="Note 7 12 2" xfId="14708"/>
    <cellStyle name="Note 7 12 2 10" xfId="14709"/>
    <cellStyle name="Note 7 12 2 11" xfId="14710"/>
    <cellStyle name="Note 7 12 2 2" xfId="14711"/>
    <cellStyle name="Note 7 12 2 2 2" xfId="14712"/>
    <cellStyle name="Note 7 12 2 2 2 2" xfId="14713"/>
    <cellStyle name="Note 7 12 2 2 2 3" xfId="14714"/>
    <cellStyle name="Note 7 12 2 2 3" xfId="14715"/>
    <cellStyle name="Note 7 12 2 2 3 2" xfId="14716"/>
    <cellStyle name="Note 7 12 2 2 4" xfId="14717"/>
    <cellStyle name="Note 7 12 2 2 5" xfId="14718"/>
    <cellStyle name="Note 7 12 2 2 6" xfId="14719"/>
    <cellStyle name="Note 7 12 2 2 7" xfId="14720"/>
    <cellStyle name="Note 7 12 2 2 8" xfId="14721"/>
    <cellStyle name="Note 7 12 2 3" xfId="14722"/>
    <cellStyle name="Note 7 12 2 3 2" xfId="14723"/>
    <cellStyle name="Note 7 12 2 3 2 2" xfId="14724"/>
    <cellStyle name="Note 7 12 2 3 3" xfId="14725"/>
    <cellStyle name="Note 7 12 2 3 4" xfId="14726"/>
    <cellStyle name="Note 7 12 2 4" xfId="14727"/>
    <cellStyle name="Note 7 12 2 4 2" xfId="14728"/>
    <cellStyle name="Note 7 12 2 5" xfId="14729"/>
    <cellStyle name="Note 7 12 2 5 2" xfId="14730"/>
    <cellStyle name="Note 7 12 2 6" xfId="14731"/>
    <cellStyle name="Note 7 12 2 6 2" xfId="14732"/>
    <cellStyle name="Note 7 12 2 7" xfId="14733"/>
    <cellStyle name="Note 7 12 2 8" xfId="14734"/>
    <cellStyle name="Note 7 12 2 9" xfId="14735"/>
    <cellStyle name="Note 7 12 3" xfId="14736"/>
    <cellStyle name="Note 7 12 3 2" xfId="14737"/>
    <cellStyle name="Note 7 12 3 2 2" xfId="14738"/>
    <cellStyle name="Note 7 12 3 2 3" xfId="14739"/>
    <cellStyle name="Note 7 12 3 3" xfId="14740"/>
    <cellStyle name="Note 7 12 3 3 2" xfId="14741"/>
    <cellStyle name="Note 7 12 3 4" xfId="14742"/>
    <cellStyle name="Note 7 12 3 5" xfId="14743"/>
    <cellStyle name="Note 7 12 3 6" xfId="14744"/>
    <cellStyle name="Note 7 12 3 7" xfId="14745"/>
    <cellStyle name="Note 7 12 3 8" xfId="14746"/>
    <cellStyle name="Note 7 12 4" xfId="14747"/>
    <cellStyle name="Note 7 12 4 2" xfId="14748"/>
    <cellStyle name="Note 7 12 4 2 2" xfId="14749"/>
    <cellStyle name="Note 7 12 4 3" xfId="14750"/>
    <cellStyle name="Note 7 12 4 4" xfId="14751"/>
    <cellStyle name="Note 7 12 5" xfId="14752"/>
    <cellStyle name="Note 7 12 5 2" xfId="14753"/>
    <cellStyle name="Note 7 12 6" xfId="14754"/>
    <cellStyle name="Note 7 12 6 2" xfId="14755"/>
    <cellStyle name="Note 7 12 7" xfId="14756"/>
    <cellStyle name="Note 7 12 7 2" xfId="14757"/>
    <cellStyle name="Note 7 12 8" xfId="14758"/>
    <cellStyle name="Note 7 12 9" xfId="14759"/>
    <cellStyle name="Note 7 13" xfId="14760"/>
    <cellStyle name="Note 7 13 10" xfId="14761"/>
    <cellStyle name="Note 7 13 11" xfId="14762"/>
    <cellStyle name="Note 7 13 2" xfId="14763"/>
    <cellStyle name="Note 7 13 2 2" xfId="14764"/>
    <cellStyle name="Note 7 13 2 2 2" xfId="14765"/>
    <cellStyle name="Note 7 13 2 2 3" xfId="14766"/>
    <cellStyle name="Note 7 13 2 3" xfId="14767"/>
    <cellStyle name="Note 7 13 2 3 2" xfId="14768"/>
    <cellStyle name="Note 7 13 2 4" xfId="14769"/>
    <cellStyle name="Note 7 13 2 5" xfId="14770"/>
    <cellStyle name="Note 7 13 2 6" xfId="14771"/>
    <cellStyle name="Note 7 13 2 7" xfId="14772"/>
    <cellStyle name="Note 7 13 2 8" xfId="14773"/>
    <cellStyle name="Note 7 13 3" xfId="14774"/>
    <cellStyle name="Note 7 13 3 2" xfId="14775"/>
    <cellStyle name="Note 7 13 3 2 2" xfId="14776"/>
    <cellStyle name="Note 7 13 3 3" xfId="14777"/>
    <cellStyle name="Note 7 13 3 4" xfId="14778"/>
    <cellStyle name="Note 7 13 4" xfId="14779"/>
    <cellStyle name="Note 7 13 4 2" xfId="14780"/>
    <cellStyle name="Note 7 13 5" xfId="14781"/>
    <cellStyle name="Note 7 13 5 2" xfId="14782"/>
    <cellStyle name="Note 7 13 6" xfId="14783"/>
    <cellStyle name="Note 7 13 6 2" xfId="14784"/>
    <cellStyle name="Note 7 13 7" xfId="14785"/>
    <cellStyle name="Note 7 13 8" xfId="14786"/>
    <cellStyle name="Note 7 13 9" xfId="14787"/>
    <cellStyle name="Note 7 14" xfId="14788"/>
    <cellStyle name="Note 7 14 2" xfId="14789"/>
    <cellStyle name="Note 7 14 2 2" xfId="14790"/>
    <cellStyle name="Note 7 14 2 3" xfId="14791"/>
    <cellStyle name="Note 7 14 3" xfId="14792"/>
    <cellStyle name="Note 7 14 3 2" xfId="14793"/>
    <cellStyle name="Note 7 14 4" xfId="14794"/>
    <cellStyle name="Note 7 14 5" xfId="14795"/>
    <cellStyle name="Note 7 14 6" xfId="14796"/>
    <cellStyle name="Note 7 14 7" xfId="14797"/>
    <cellStyle name="Note 7 14 8" xfId="14798"/>
    <cellStyle name="Note 7 15" xfId="14799"/>
    <cellStyle name="Note 7 15 2" xfId="14800"/>
    <cellStyle name="Note 7 15 2 2" xfId="14801"/>
    <cellStyle name="Note 7 15 3" xfId="14802"/>
    <cellStyle name="Note 7 15 4" xfId="14803"/>
    <cellStyle name="Note 7 16" xfId="14804"/>
    <cellStyle name="Note 7 16 2" xfId="14805"/>
    <cellStyle name="Note 7 17" xfId="14806"/>
    <cellStyle name="Note 7 17 2" xfId="14807"/>
    <cellStyle name="Note 7 18" xfId="14808"/>
    <cellStyle name="Note 7 18 2" xfId="14809"/>
    <cellStyle name="Note 7 19" xfId="14810"/>
    <cellStyle name="Note 7 2" xfId="14811"/>
    <cellStyle name="Note 7 2 2" xfId="14812"/>
    <cellStyle name="Note 7 20" xfId="14813"/>
    <cellStyle name="Note 7 21" xfId="14814"/>
    <cellStyle name="Note 7 22" xfId="14815"/>
    <cellStyle name="Note 7 23" xfId="14816"/>
    <cellStyle name="Note 7 24" xfId="14817"/>
    <cellStyle name="Note 7 3" xfId="14818"/>
    <cellStyle name="Note 7 3 2" xfId="14819"/>
    <cellStyle name="Note 7 4" xfId="14820"/>
    <cellStyle name="Note 7 4 2" xfId="14821"/>
    <cellStyle name="Note 7 5" xfId="14822"/>
    <cellStyle name="Note 7 6" xfId="14823"/>
    <cellStyle name="Note 7 7" xfId="14824"/>
    <cellStyle name="Note 7 8" xfId="14825"/>
    <cellStyle name="Note 7 8 10" xfId="14826"/>
    <cellStyle name="Note 7 8 11" xfId="14827"/>
    <cellStyle name="Note 7 8 12" xfId="14828"/>
    <cellStyle name="Note 7 8 13" xfId="14829"/>
    <cellStyle name="Note 7 8 14" xfId="14830"/>
    <cellStyle name="Note 7 8 2" xfId="14831"/>
    <cellStyle name="Note 7 8 2 10" xfId="14832"/>
    <cellStyle name="Note 7 8 2 11" xfId="14833"/>
    <cellStyle name="Note 7 8 2 12" xfId="14834"/>
    <cellStyle name="Note 7 8 2 13" xfId="14835"/>
    <cellStyle name="Note 7 8 2 2" xfId="14836"/>
    <cellStyle name="Note 7 8 2 2 10" xfId="14837"/>
    <cellStyle name="Note 7 8 2 2 11" xfId="14838"/>
    <cellStyle name="Note 7 8 2 2 12" xfId="14839"/>
    <cellStyle name="Note 7 8 2 2 2" xfId="14840"/>
    <cellStyle name="Note 7 8 2 2 2 10" xfId="14841"/>
    <cellStyle name="Note 7 8 2 2 2 11" xfId="14842"/>
    <cellStyle name="Note 7 8 2 2 2 2" xfId="14843"/>
    <cellStyle name="Note 7 8 2 2 2 2 2" xfId="14844"/>
    <cellStyle name="Note 7 8 2 2 2 2 2 2" xfId="14845"/>
    <cellStyle name="Note 7 8 2 2 2 2 2 3" xfId="14846"/>
    <cellStyle name="Note 7 8 2 2 2 2 3" xfId="14847"/>
    <cellStyle name="Note 7 8 2 2 2 2 3 2" xfId="14848"/>
    <cellStyle name="Note 7 8 2 2 2 2 4" xfId="14849"/>
    <cellStyle name="Note 7 8 2 2 2 2 5" xfId="14850"/>
    <cellStyle name="Note 7 8 2 2 2 2 6" xfId="14851"/>
    <cellStyle name="Note 7 8 2 2 2 2 7" xfId="14852"/>
    <cellStyle name="Note 7 8 2 2 2 2 8" xfId="14853"/>
    <cellStyle name="Note 7 8 2 2 2 3" xfId="14854"/>
    <cellStyle name="Note 7 8 2 2 2 3 2" xfId="14855"/>
    <cellStyle name="Note 7 8 2 2 2 3 2 2" xfId="14856"/>
    <cellStyle name="Note 7 8 2 2 2 3 3" xfId="14857"/>
    <cellStyle name="Note 7 8 2 2 2 3 4" xfId="14858"/>
    <cellStyle name="Note 7 8 2 2 2 4" xfId="14859"/>
    <cellStyle name="Note 7 8 2 2 2 4 2" xfId="14860"/>
    <cellStyle name="Note 7 8 2 2 2 5" xfId="14861"/>
    <cellStyle name="Note 7 8 2 2 2 5 2" xfId="14862"/>
    <cellStyle name="Note 7 8 2 2 2 6" xfId="14863"/>
    <cellStyle name="Note 7 8 2 2 2 6 2" xfId="14864"/>
    <cellStyle name="Note 7 8 2 2 2 7" xfId="14865"/>
    <cellStyle name="Note 7 8 2 2 2 8" xfId="14866"/>
    <cellStyle name="Note 7 8 2 2 2 9" xfId="14867"/>
    <cellStyle name="Note 7 8 2 2 3" xfId="14868"/>
    <cellStyle name="Note 7 8 2 2 3 2" xfId="14869"/>
    <cellStyle name="Note 7 8 2 2 3 2 2" xfId="14870"/>
    <cellStyle name="Note 7 8 2 2 3 2 3" xfId="14871"/>
    <cellStyle name="Note 7 8 2 2 3 3" xfId="14872"/>
    <cellStyle name="Note 7 8 2 2 3 3 2" xfId="14873"/>
    <cellStyle name="Note 7 8 2 2 3 4" xfId="14874"/>
    <cellStyle name="Note 7 8 2 2 3 5" xfId="14875"/>
    <cellStyle name="Note 7 8 2 2 3 6" xfId="14876"/>
    <cellStyle name="Note 7 8 2 2 3 7" xfId="14877"/>
    <cellStyle name="Note 7 8 2 2 3 8" xfId="14878"/>
    <cellStyle name="Note 7 8 2 2 4" xfId="14879"/>
    <cellStyle name="Note 7 8 2 2 4 2" xfId="14880"/>
    <cellStyle name="Note 7 8 2 2 4 2 2" xfId="14881"/>
    <cellStyle name="Note 7 8 2 2 4 3" xfId="14882"/>
    <cellStyle name="Note 7 8 2 2 4 4" xfId="14883"/>
    <cellStyle name="Note 7 8 2 2 5" xfId="14884"/>
    <cellStyle name="Note 7 8 2 2 5 2" xfId="14885"/>
    <cellStyle name="Note 7 8 2 2 6" xfId="14886"/>
    <cellStyle name="Note 7 8 2 2 6 2" xfId="14887"/>
    <cellStyle name="Note 7 8 2 2 7" xfId="14888"/>
    <cellStyle name="Note 7 8 2 2 7 2" xfId="14889"/>
    <cellStyle name="Note 7 8 2 2 8" xfId="14890"/>
    <cellStyle name="Note 7 8 2 2 9" xfId="14891"/>
    <cellStyle name="Note 7 8 2 3" xfId="14892"/>
    <cellStyle name="Note 7 8 2 3 10" xfId="14893"/>
    <cellStyle name="Note 7 8 2 3 11" xfId="14894"/>
    <cellStyle name="Note 7 8 2 3 2" xfId="14895"/>
    <cellStyle name="Note 7 8 2 3 2 2" xfId="14896"/>
    <cellStyle name="Note 7 8 2 3 2 2 2" xfId="14897"/>
    <cellStyle name="Note 7 8 2 3 2 2 3" xfId="14898"/>
    <cellStyle name="Note 7 8 2 3 2 3" xfId="14899"/>
    <cellStyle name="Note 7 8 2 3 2 3 2" xfId="14900"/>
    <cellStyle name="Note 7 8 2 3 2 4" xfId="14901"/>
    <cellStyle name="Note 7 8 2 3 2 5" xfId="14902"/>
    <cellStyle name="Note 7 8 2 3 2 6" xfId="14903"/>
    <cellStyle name="Note 7 8 2 3 2 7" xfId="14904"/>
    <cellStyle name="Note 7 8 2 3 2 8" xfId="14905"/>
    <cellStyle name="Note 7 8 2 3 3" xfId="14906"/>
    <cellStyle name="Note 7 8 2 3 3 2" xfId="14907"/>
    <cellStyle name="Note 7 8 2 3 3 2 2" xfId="14908"/>
    <cellStyle name="Note 7 8 2 3 3 3" xfId="14909"/>
    <cellStyle name="Note 7 8 2 3 3 4" xfId="14910"/>
    <cellStyle name="Note 7 8 2 3 4" xfId="14911"/>
    <cellStyle name="Note 7 8 2 3 4 2" xfId="14912"/>
    <cellStyle name="Note 7 8 2 3 5" xfId="14913"/>
    <cellStyle name="Note 7 8 2 3 5 2" xfId="14914"/>
    <cellStyle name="Note 7 8 2 3 6" xfId="14915"/>
    <cellStyle name="Note 7 8 2 3 6 2" xfId="14916"/>
    <cellStyle name="Note 7 8 2 3 7" xfId="14917"/>
    <cellStyle name="Note 7 8 2 3 8" xfId="14918"/>
    <cellStyle name="Note 7 8 2 3 9" xfId="14919"/>
    <cellStyle name="Note 7 8 2 4" xfId="14920"/>
    <cellStyle name="Note 7 8 2 4 2" xfId="14921"/>
    <cellStyle name="Note 7 8 2 4 2 2" xfId="14922"/>
    <cellStyle name="Note 7 8 2 4 2 3" xfId="14923"/>
    <cellStyle name="Note 7 8 2 4 3" xfId="14924"/>
    <cellStyle name="Note 7 8 2 4 3 2" xfId="14925"/>
    <cellStyle name="Note 7 8 2 4 4" xfId="14926"/>
    <cellStyle name="Note 7 8 2 4 5" xfId="14927"/>
    <cellStyle name="Note 7 8 2 4 6" xfId="14928"/>
    <cellStyle name="Note 7 8 2 4 7" xfId="14929"/>
    <cellStyle name="Note 7 8 2 4 8" xfId="14930"/>
    <cellStyle name="Note 7 8 2 5" xfId="14931"/>
    <cellStyle name="Note 7 8 2 5 2" xfId="14932"/>
    <cellStyle name="Note 7 8 2 5 2 2" xfId="14933"/>
    <cellStyle name="Note 7 8 2 5 3" xfId="14934"/>
    <cellStyle name="Note 7 8 2 5 4" xfId="14935"/>
    <cellStyle name="Note 7 8 2 6" xfId="14936"/>
    <cellStyle name="Note 7 8 2 6 2" xfId="14937"/>
    <cellStyle name="Note 7 8 2 7" xfId="14938"/>
    <cellStyle name="Note 7 8 2 7 2" xfId="14939"/>
    <cellStyle name="Note 7 8 2 8" xfId="14940"/>
    <cellStyle name="Note 7 8 2 8 2" xfId="14941"/>
    <cellStyle name="Note 7 8 2 9" xfId="14942"/>
    <cellStyle name="Note 7 8 3" xfId="14943"/>
    <cellStyle name="Note 7 8 3 10" xfId="14944"/>
    <cellStyle name="Note 7 8 3 11" xfId="14945"/>
    <cellStyle name="Note 7 8 3 12" xfId="14946"/>
    <cellStyle name="Note 7 8 3 2" xfId="14947"/>
    <cellStyle name="Note 7 8 3 2 10" xfId="14948"/>
    <cellStyle name="Note 7 8 3 2 11" xfId="14949"/>
    <cellStyle name="Note 7 8 3 2 2" xfId="14950"/>
    <cellStyle name="Note 7 8 3 2 2 2" xfId="14951"/>
    <cellStyle name="Note 7 8 3 2 2 2 2" xfId="14952"/>
    <cellStyle name="Note 7 8 3 2 2 2 3" xfId="14953"/>
    <cellStyle name="Note 7 8 3 2 2 3" xfId="14954"/>
    <cellStyle name="Note 7 8 3 2 2 3 2" xfId="14955"/>
    <cellStyle name="Note 7 8 3 2 2 4" xfId="14956"/>
    <cellStyle name="Note 7 8 3 2 2 5" xfId="14957"/>
    <cellStyle name="Note 7 8 3 2 2 6" xfId="14958"/>
    <cellStyle name="Note 7 8 3 2 2 7" xfId="14959"/>
    <cellStyle name="Note 7 8 3 2 2 8" xfId="14960"/>
    <cellStyle name="Note 7 8 3 2 3" xfId="14961"/>
    <cellStyle name="Note 7 8 3 2 3 2" xfId="14962"/>
    <cellStyle name="Note 7 8 3 2 3 2 2" xfId="14963"/>
    <cellStyle name="Note 7 8 3 2 3 3" xfId="14964"/>
    <cellStyle name="Note 7 8 3 2 3 4" xfId="14965"/>
    <cellStyle name="Note 7 8 3 2 4" xfId="14966"/>
    <cellStyle name="Note 7 8 3 2 4 2" xfId="14967"/>
    <cellStyle name="Note 7 8 3 2 5" xfId="14968"/>
    <cellStyle name="Note 7 8 3 2 5 2" xfId="14969"/>
    <cellStyle name="Note 7 8 3 2 6" xfId="14970"/>
    <cellStyle name="Note 7 8 3 2 6 2" xfId="14971"/>
    <cellStyle name="Note 7 8 3 2 7" xfId="14972"/>
    <cellStyle name="Note 7 8 3 2 8" xfId="14973"/>
    <cellStyle name="Note 7 8 3 2 9" xfId="14974"/>
    <cellStyle name="Note 7 8 3 3" xfId="14975"/>
    <cellStyle name="Note 7 8 3 3 2" xfId="14976"/>
    <cellStyle name="Note 7 8 3 3 2 2" xfId="14977"/>
    <cellStyle name="Note 7 8 3 3 2 3" xfId="14978"/>
    <cellStyle name="Note 7 8 3 3 3" xfId="14979"/>
    <cellStyle name="Note 7 8 3 3 3 2" xfId="14980"/>
    <cellStyle name="Note 7 8 3 3 4" xfId="14981"/>
    <cellStyle name="Note 7 8 3 3 5" xfId="14982"/>
    <cellStyle name="Note 7 8 3 3 6" xfId="14983"/>
    <cellStyle name="Note 7 8 3 3 7" xfId="14984"/>
    <cellStyle name="Note 7 8 3 3 8" xfId="14985"/>
    <cellStyle name="Note 7 8 3 4" xfId="14986"/>
    <cellStyle name="Note 7 8 3 4 2" xfId="14987"/>
    <cellStyle name="Note 7 8 3 4 2 2" xfId="14988"/>
    <cellStyle name="Note 7 8 3 4 3" xfId="14989"/>
    <cellStyle name="Note 7 8 3 4 4" xfId="14990"/>
    <cellStyle name="Note 7 8 3 5" xfId="14991"/>
    <cellStyle name="Note 7 8 3 5 2" xfId="14992"/>
    <cellStyle name="Note 7 8 3 6" xfId="14993"/>
    <cellStyle name="Note 7 8 3 6 2" xfId="14994"/>
    <cellStyle name="Note 7 8 3 7" xfId="14995"/>
    <cellStyle name="Note 7 8 3 7 2" xfId="14996"/>
    <cellStyle name="Note 7 8 3 8" xfId="14997"/>
    <cellStyle name="Note 7 8 3 9" xfId="14998"/>
    <cellStyle name="Note 7 8 4" xfId="14999"/>
    <cellStyle name="Note 7 8 4 10" xfId="15000"/>
    <cellStyle name="Note 7 8 4 11" xfId="15001"/>
    <cellStyle name="Note 7 8 4 2" xfId="15002"/>
    <cellStyle name="Note 7 8 4 2 2" xfId="15003"/>
    <cellStyle name="Note 7 8 4 2 2 2" xfId="15004"/>
    <cellStyle name="Note 7 8 4 2 2 3" xfId="15005"/>
    <cellStyle name="Note 7 8 4 2 3" xfId="15006"/>
    <cellStyle name="Note 7 8 4 2 3 2" xfId="15007"/>
    <cellStyle name="Note 7 8 4 2 4" xfId="15008"/>
    <cellStyle name="Note 7 8 4 2 5" xfId="15009"/>
    <cellStyle name="Note 7 8 4 2 6" xfId="15010"/>
    <cellStyle name="Note 7 8 4 2 7" xfId="15011"/>
    <cellStyle name="Note 7 8 4 2 8" xfId="15012"/>
    <cellStyle name="Note 7 8 4 3" xfId="15013"/>
    <cellStyle name="Note 7 8 4 3 2" xfId="15014"/>
    <cellStyle name="Note 7 8 4 3 2 2" xfId="15015"/>
    <cellStyle name="Note 7 8 4 3 3" xfId="15016"/>
    <cellStyle name="Note 7 8 4 3 4" xfId="15017"/>
    <cellStyle name="Note 7 8 4 4" xfId="15018"/>
    <cellStyle name="Note 7 8 4 4 2" xfId="15019"/>
    <cellStyle name="Note 7 8 4 5" xfId="15020"/>
    <cellStyle name="Note 7 8 4 5 2" xfId="15021"/>
    <cellStyle name="Note 7 8 4 6" xfId="15022"/>
    <cellStyle name="Note 7 8 4 6 2" xfId="15023"/>
    <cellStyle name="Note 7 8 4 7" xfId="15024"/>
    <cellStyle name="Note 7 8 4 8" xfId="15025"/>
    <cellStyle name="Note 7 8 4 9" xfId="15026"/>
    <cellStyle name="Note 7 8 5" xfId="15027"/>
    <cellStyle name="Note 7 8 5 2" xfId="15028"/>
    <cellStyle name="Note 7 8 5 2 2" xfId="15029"/>
    <cellStyle name="Note 7 8 5 2 3" xfId="15030"/>
    <cellStyle name="Note 7 8 5 3" xfId="15031"/>
    <cellStyle name="Note 7 8 5 3 2" xfId="15032"/>
    <cellStyle name="Note 7 8 5 4" xfId="15033"/>
    <cellStyle name="Note 7 8 5 5" xfId="15034"/>
    <cellStyle name="Note 7 8 5 6" xfId="15035"/>
    <cellStyle name="Note 7 8 5 7" xfId="15036"/>
    <cellStyle name="Note 7 8 5 8" xfId="15037"/>
    <cellStyle name="Note 7 8 6" xfId="15038"/>
    <cellStyle name="Note 7 8 6 2" xfId="15039"/>
    <cellStyle name="Note 7 8 6 2 2" xfId="15040"/>
    <cellStyle name="Note 7 8 6 3" xfId="15041"/>
    <cellStyle name="Note 7 8 6 4" xfId="15042"/>
    <cellStyle name="Note 7 8 7" xfId="15043"/>
    <cellStyle name="Note 7 8 7 2" xfId="15044"/>
    <cellStyle name="Note 7 8 8" xfId="15045"/>
    <cellStyle name="Note 7 8 8 2" xfId="15046"/>
    <cellStyle name="Note 7 8 9" xfId="15047"/>
    <cellStyle name="Note 7 8 9 2" xfId="15048"/>
    <cellStyle name="Note 7 9" xfId="15049"/>
    <cellStyle name="Note 8" xfId="3127"/>
    <cellStyle name="Note 8 10" xfId="15050"/>
    <cellStyle name="Note 8 2" xfId="15051"/>
    <cellStyle name="Note 8 2 2" xfId="15052"/>
    <cellStyle name="Note 8 3" xfId="15053"/>
    <cellStyle name="Note 8 3 2" xfId="15054"/>
    <cellStyle name="Note 8 4" xfId="15055"/>
    <cellStyle name="Note 8 4 2" xfId="15056"/>
    <cellStyle name="Note 8 5" xfId="15057"/>
    <cellStyle name="Note 8 6" xfId="15058"/>
    <cellStyle name="Note 8 7" xfId="15059"/>
    <cellStyle name="Note 8 8" xfId="15060"/>
    <cellStyle name="Note 8 9" xfId="15061"/>
    <cellStyle name="Note 9" xfId="3221"/>
    <cellStyle name="Note 9 2" xfId="15062"/>
    <cellStyle name="Note 9 3" xfId="15063"/>
    <cellStyle name="Note 9 4" xfId="15064"/>
    <cellStyle name="Note 9 5" xfId="15065"/>
    <cellStyle name="nPlosion" xfId="15066"/>
    <cellStyle name="Null Zone Pattern" xfId="15067"/>
    <cellStyle name="Number" xfId="15068"/>
    <cellStyle name="nvision" xfId="15069"/>
    <cellStyle name="Output 10" xfId="15070"/>
    <cellStyle name="Output 11" xfId="15071"/>
    <cellStyle name="Output 2" xfId="3128"/>
    <cellStyle name="Output 2 2" xfId="15072"/>
    <cellStyle name="Output 2 2 2" xfId="15073"/>
    <cellStyle name="Output 2 3" xfId="15074"/>
    <cellStyle name="Output 2 4" xfId="15075"/>
    <cellStyle name="Output 2 5" xfId="15076"/>
    <cellStyle name="Output 2 6" xfId="15077"/>
    <cellStyle name="Output 2 7" xfId="15078"/>
    <cellStyle name="Output 3" xfId="3129"/>
    <cellStyle name="Output 3 2" xfId="15079"/>
    <cellStyle name="Output 3 2 2" xfId="15080"/>
    <cellStyle name="Output 3 3" xfId="15081"/>
    <cellStyle name="Output 3 4" xfId="15082"/>
    <cellStyle name="Output 4" xfId="3222"/>
    <cellStyle name="Output 4 2" xfId="15083"/>
    <cellStyle name="Output 5" xfId="15084"/>
    <cellStyle name="Output 5 2" xfId="15085"/>
    <cellStyle name="Output 6" xfId="15086"/>
    <cellStyle name="Output 6 2" xfId="15087"/>
    <cellStyle name="Output 7" xfId="15088"/>
    <cellStyle name="Output 8" xfId="15089"/>
    <cellStyle name="Output 9" xfId="15090"/>
    <cellStyle name="Output 9 2" xfId="15091"/>
    <cellStyle name="Output 9 3" xfId="15092"/>
    <cellStyle name="OUTPUT AMOUNTS" xfId="15093"/>
    <cellStyle name="Page Heading Large" xfId="15094"/>
    <cellStyle name="Page Heading Small" xfId="15095"/>
    <cellStyle name="Page Number" xfId="15096"/>
    <cellStyle name="Parens (1)" xfId="15097"/>
    <cellStyle name="PB Table Heading" xfId="15098"/>
    <cellStyle name="PB Table Highlight1" xfId="15099"/>
    <cellStyle name="PB Table Highlight2" xfId="15100"/>
    <cellStyle name="PB Table Highlight3" xfId="15101"/>
    <cellStyle name="PB Table Standard Row" xfId="15102"/>
    <cellStyle name="PB Table Subtotal Row" xfId="15103"/>
    <cellStyle name="PB Table Total Row" xfId="15104"/>
    <cellStyle name="Percent" xfId="2" builtinId="5"/>
    <cellStyle name="Percent [2]" xfId="3130"/>
    <cellStyle name="Percent [2] 10" xfId="15105"/>
    <cellStyle name="Percent [2] 2" xfId="15106"/>
    <cellStyle name="Percent [2] 2 2" xfId="15107"/>
    <cellStyle name="Percent [2] 2 2 2" xfId="15108"/>
    <cellStyle name="Percent [2] 2 2 2 2" xfId="15109"/>
    <cellStyle name="Percent [2] 2 2 3" xfId="15110"/>
    <cellStyle name="Percent [2] 2 3" xfId="15111"/>
    <cellStyle name="Percent [2] 2 3 2" xfId="15112"/>
    <cellStyle name="Percent [2] 2 4" xfId="15113"/>
    <cellStyle name="Percent [2] 2 4 2" xfId="15114"/>
    <cellStyle name="Percent [2] 2 4 2 2" xfId="15115"/>
    <cellStyle name="Percent [2] 2 4 3" xfId="15116"/>
    <cellStyle name="Percent [2] 2 5" xfId="15117"/>
    <cellStyle name="Percent [2] 2 6" xfId="15118"/>
    <cellStyle name="Percent [2] 2 6 2" xfId="15119"/>
    <cellStyle name="Percent [2] 2 7" xfId="15120"/>
    <cellStyle name="Percent [2] 3" xfId="15121"/>
    <cellStyle name="Percent [2] 3 2" xfId="15122"/>
    <cellStyle name="Percent [2] 3 2 2" xfId="15123"/>
    <cellStyle name="Percent [2] 3 3" xfId="15124"/>
    <cellStyle name="Percent [2] 3 4" xfId="15125"/>
    <cellStyle name="Percent [2] 3 4 2" xfId="15126"/>
    <cellStyle name="Percent [2] 3 5" xfId="15127"/>
    <cellStyle name="Percent [2] 3 6" xfId="15128"/>
    <cellStyle name="Percent [2] 3 7" xfId="15129"/>
    <cellStyle name="Percent [2] 4" xfId="15130"/>
    <cellStyle name="Percent [2] 4 2" xfId="15131"/>
    <cellStyle name="Percent [2] 4 3" xfId="15132"/>
    <cellStyle name="Percent [2] 5" xfId="15133"/>
    <cellStyle name="Percent [2] 5 2" xfId="15134"/>
    <cellStyle name="Percent [2] 5 2 2" xfId="15135"/>
    <cellStyle name="Percent [2] 5 3" xfId="15136"/>
    <cellStyle name="Percent [2] 6" xfId="15137"/>
    <cellStyle name="Percent [2] 7" xfId="15138"/>
    <cellStyle name="Percent [2] 8" xfId="15139"/>
    <cellStyle name="Percent [2] 9" xfId="15140"/>
    <cellStyle name="Percent 1" xfId="15141"/>
    <cellStyle name="Percent 10" xfId="3131"/>
    <cellStyle name="Percent 10 10" xfId="15142"/>
    <cellStyle name="Percent 10 11" xfId="15143"/>
    <cellStyle name="Percent 10 2" xfId="15144"/>
    <cellStyle name="Percent 10 2 2" xfId="15145"/>
    <cellStyle name="Percent 10 2 2 2" xfId="15146"/>
    <cellStyle name="Percent 10 2 2 2 2" xfId="15147"/>
    <cellStyle name="Percent 10 2 2 3" xfId="15148"/>
    <cellStyle name="Percent 10 2 3" xfId="15149"/>
    <cellStyle name="Percent 10 2 3 2" xfId="15150"/>
    <cellStyle name="Percent 10 2 4" xfId="15151"/>
    <cellStyle name="Percent 10 2 5" xfId="15152"/>
    <cellStyle name="Percent 10 2 6" xfId="15153"/>
    <cellStyle name="Percent 10 2 7" xfId="15154"/>
    <cellStyle name="Percent 10 2 8" xfId="15155"/>
    <cellStyle name="Percent 10 3" xfId="15156"/>
    <cellStyle name="Percent 10 3 2" xfId="15157"/>
    <cellStyle name="Percent 10 3 2 2" xfId="15158"/>
    <cellStyle name="Percent 10 3 3" xfId="15159"/>
    <cellStyle name="Percent 10 3 4" xfId="15160"/>
    <cellStyle name="Percent 10 4" xfId="15161"/>
    <cellStyle name="Percent 10 4 2" xfId="15162"/>
    <cellStyle name="Percent 10 5" xfId="15163"/>
    <cellStyle name="Percent 10 5 2" xfId="15164"/>
    <cellStyle name="Percent 10 6" xfId="15165"/>
    <cellStyle name="Percent 10 6 2" xfId="15166"/>
    <cellStyle name="Percent 10 7" xfId="15167"/>
    <cellStyle name="Percent 10 8" xfId="15168"/>
    <cellStyle name="Percent 10 9" xfId="15169"/>
    <cellStyle name="Percent 100" xfId="15170"/>
    <cellStyle name="Percent 101" xfId="15171"/>
    <cellStyle name="Percent 102" xfId="15172"/>
    <cellStyle name="Percent 103" xfId="15173"/>
    <cellStyle name="Percent 104" xfId="15174"/>
    <cellStyle name="Percent 105" xfId="15175"/>
    <cellStyle name="Percent 106" xfId="15176"/>
    <cellStyle name="Percent 107" xfId="15177"/>
    <cellStyle name="Percent 108" xfId="15178"/>
    <cellStyle name="Percent 109" xfId="15179"/>
    <cellStyle name="Percent 11" xfId="3132"/>
    <cellStyle name="Percent 11 10" xfId="15180"/>
    <cellStyle name="Percent 11 11" xfId="15181"/>
    <cellStyle name="Percent 11 2" xfId="15182"/>
    <cellStyle name="Percent 11 2 2" xfId="15183"/>
    <cellStyle name="Percent 11 2 2 2" xfId="15184"/>
    <cellStyle name="Percent 11 2 2 2 2" xfId="15185"/>
    <cellStyle name="Percent 11 2 2 3" xfId="15186"/>
    <cellStyle name="Percent 11 2 3" xfId="15187"/>
    <cellStyle name="Percent 11 2 3 2" xfId="15188"/>
    <cellStyle name="Percent 11 2 4" xfId="15189"/>
    <cellStyle name="Percent 11 2 5" xfId="15190"/>
    <cellStyle name="Percent 11 2 6" xfId="15191"/>
    <cellStyle name="Percent 11 2 7" xfId="15192"/>
    <cellStyle name="Percent 11 2 8" xfId="15193"/>
    <cellStyle name="Percent 11 3" xfId="15194"/>
    <cellStyle name="Percent 11 3 2" xfId="15195"/>
    <cellStyle name="Percent 11 3 2 2" xfId="15196"/>
    <cellStyle name="Percent 11 3 3" xfId="15197"/>
    <cellStyle name="Percent 11 3 4" xfId="15198"/>
    <cellStyle name="Percent 11 4" xfId="15199"/>
    <cellStyle name="Percent 11 4 2" xfId="15200"/>
    <cellStyle name="Percent 11 5" xfId="15201"/>
    <cellStyle name="Percent 11 5 2" xfId="15202"/>
    <cellStyle name="Percent 11 6" xfId="15203"/>
    <cellStyle name="Percent 11 6 2" xfId="15204"/>
    <cellStyle name="Percent 11 7" xfId="15205"/>
    <cellStyle name="Percent 11 8" xfId="15206"/>
    <cellStyle name="Percent 11 9" xfId="15207"/>
    <cellStyle name="Percent 110" xfId="15208"/>
    <cellStyle name="Percent 111" xfId="15209"/>
    <cellStyle name="Percent 112" xfId="15210"/>
    <cellStyle name="Percent 113" xfId="15211"/>
    <cellStyle name="Percent 114" xfId="15212"/>
    <cellStyle name="Percent 115" xfId="15213"/>
    <cellStyle name="Percent 116" xfId="15214"/>
    <cellStyle name="Percent 117" xfId="15215"/>
    <cellStyle name="Percent 118" xfId="15216"/>
    <cellStyle name="Percent 119" xfId="15217"/>
    <cellStyle name="Percent 12" xfId="3133"/>
    <cellStyle name="Percent 12 10" xfId="15218"/>
    <cellStyle name="Percent 12 11" xfId="15219"/>
    <cellStyle name="Percent 12 2" xfId="15220"/>
    <cellStyle name="Percent 12 2 2" xfId="15221"/>
    <cellStyle name="Percent 12 2 2 2" xfId="15222"/>
    <cellStyle name="Percent 12 2 2 2 2" xfId="15223"/>
    <cellStyle name="Percent 12 2 2 3" xfId="15224"/>
    <cellStyle name="Percent 12 2 3" xfId="15225"/>
    <cellStyle name="Percent 12 2 3 2" xfId="15226"/>
    <cellStyle name="Percent 12 2 4" xfId="15227"/>
    <cellStyle name="Percent 12 2 5" xfId="15228"/>
    <cellStyle name="Percent 12 2 6" xfId="15229"/>
    <cellStyle name="Percent 12 2 7" xfId="15230"/>
    <cellStyle name="Percent 12 2 8" xfId="15231"/>
    <cellStyle name="Percent 12 3" xfId="15232"/>
    <cellStyle name="Percent 12 3 2" xfId="15233"/>
    <cellStyle name="Percent 12 3 2 2" xfId="15234"/>
    <cellStyle name="Percent 12 3 3" xfId="15235"/>
    <cellStyle name="Percent 12 3 4" xfId="15236"/>
    <cellStyle name="Percent 12 4" xfId="15237"/>
    <cellStyle name="Percent 12 4 2" xfId="15238"/>
    <cellStyle name="Percent 12 5" xfId="15239"/>
    <cellStyle name="Percent 12 5 2" xfId="15240"/>
    <cellStyle name="Percent 12 6" xfId="15241"/>
    <cellStyle name="Percent 12 6 2" xfId="15242"/>
    <cellStyle name="Percent 12 7" xfId="15243"/>
    <cellStyle name="Percent 12 8" xfId="15244"/>
    <cellStyle name="Percent 12 9" xfId="15245"/>
    <cellStyle name="Percent 120" xfId="15246"/>
    <cellStyle name="Percent 121" xfId="15247"/>
    <cellStyle name="Percent 122" xfId="15248"/>
    <cellStyle name="Percent 123" xfId="15249"/>
    <cellStyle name="Percent 124" xfId="15250"/>
    <cellStyle name="Percent 125" xfId="15251"/>
    <cellStyle name="Percent 126" xfId="15252"/>
    <cellStyle name="Percent 127" xfId="15253"/>
    <cellStyle name="Percent 128" xfId="15254"/>
    <cellStyle name="Percent 129" xfId="15255"/>
    <cellStyle name="Percent 13" xfId="3134"/>
    <cellStyle name="Percent 13 10" xfId="15256"/>
    <cellStyle name="Percent 13 2" xfId="15257"/>
    <cellStyle name="Percent 13 2 2" xfId="15258"/>
    <cellStyle name="Percent 13 2 2 2" xfId="15259"/>
    <cellStyle name="Percent 13 2 2 2 2" xfId="15260"/>
    <cellStyle name="Percent 13 2 2 3" xfId="15261"/>
    <cellStyle name="Percent 13 2 3" xfId="15262"/>
    <cellStyle name="Percent 13 2 3 2" xfId="15263"/>
    <cellStyle name="Percent 13 2 4" xfId="15264"/>
    <cellStyle name="Percent 13 2 5" xfId="15265"/>
    <cellStyle name="Percent 13 2 6" xfId="15266"/>
    <cellStyle name="Percent 13 2 7" xfId="15267"/>
    <cellStyle name="Percent 13 2 8" xfId="15268"/>
    <cellStyle name="Percent 13 3" xfId="15269"/>
    <cellStyle name="Percent 13 3 2" xfId="15270"/>
    <cellStyle name="Percent 13 3 2 2" xfId="15271"/>
    <cellStyle name="Percent 13 3 2 2 2" xfId="15272"/>
    <cellStyle name="Percent 13 3 3" xfId="15273"/>
    <cellStyle name="Percent 13 4" xfId="15274"/>
    <cellStyle name="Percent 13 4 2" xfId="15275"/>
    <cellStyle name="Percent 13 5" xfId="15276"/>
    <cellStyle name="Percent 13 5 2" xfId="15277"/>
    <cellStyle name="Percent 13 6" xfId="15278"/>
    <cellStyle name="Percent 13 7" xfId="15279"/>
    <cellStyle name="Percent 13 8" xfId="15280"/>
    <cellStyle name="Percent 13 9" xfId="15281"/>
    <cellStyle name="Percent 130" xfId="15282"/>
    <cellStyle name="Percent 131" xfId="15283"/>
    <cellStyle name="Percent 132" xfId="15284"/>
    <cellStyle name="Percent 133" xfId="15285"/>
    <cellStyle name="Percent 134" xfId="15286"/>
    <cellStyle name="Percent 135" xfId="15287"/>
    <cellStyle name="Percent 136" xfId="15288"/>
    <cellStyle name="Percent 137" xfId="15289"/>
    <cellStyle name="Percent 138" xfId="15290"/>
    <cellStyle name="Percent 139" xfId="15291"/>
    <cellStyle name="Percent 14" xfId="3223"/>
    <cellStyle name="Percent 14 2" xfId="15292"/>
    <cellStyle name="Percent 14 2 2" xfId="15293"/>
    <cellStyle name="Percent 14 2 2 2" xfId="15294"/>
    <cellStyle name="Percent 14 2 2 2 2" xfId="15295"/>
    <cellStyle name="Percent 14 2 2 3" xfId="15296"/>
    <cellStyle name="Percent 14 2 3" xfId="15297"/>
    <cellStyle name="Percent 14 2 3 2" xfId="15298"/>
    <cellStyle name="Percent 14 2 4" xfId="15299"/>
    <cellStyle name="Percent 14 3" xfId="15300"/>
    <cellStyle name="Percent 14 3 2" xfId="15301"/>
    <cellStyle name="Percent 14 3 2 2" xfId="15302"/>
    <cellStyle name="Percent 14 3 3" xfId="15303"/>
    <cellStyle name="Percent 14 4" xfId="15304"/>
    <cellStyle name="Percent 14 4 2" xfId="15305"/>
    <cellStyle name="Percent 14 5" xfId="15306"/>
    <cellStyle name="Percent 14 6" xfId="15307"/>
    <cellStyle name="Percent 140" xfId="15308"/>
    <cellStyle name="Percent 141" xfId="15309"/>
    <cellStyle name="Percent 142" xfId="15310"/>
    <cellStyle name="Percent 143" xfId="15311"/>
    <cellStyle name="Percent 144" xfId="15312"/>
    <cellStyle name="Percent 145" xfId="15313"/>
    <cellStyle name="Percent 146" xfId="15314"/>
    <cellStyle name="Percent 147" xfId="15315"/>
    <cellStyle name="Percent 148" xfId="15316"/>
    <cellStyle name="Percent 149" xfId="15317"/>
    <cellStyle name="Percent 15" xfId="15318"/>
    <cellStyle name="Percent 15 2" xfId="15319"/>
    <cellStyle name="Percent 15 2 2" xfId="15320"/>
    <cellStyle name="Percent 15 2 2 2" xfId="15321"/>
    <cellStyle name="Percent 15 2 2 2 2" xfId="15322"/>
    <cellStyle name="Percent 15 2 2 3" xfId="15323"/>
    <cellStyle name="Percent 15 2 3" xfId="15324"/>
    <cellStyle name="Percent 15 2 3 2" xfId="15325"/>
    <cellStyle name="Percent 15 2 4" xfId="15326"/>
    <cellStyle name="Percent 15 3" xfId="15327"/>
    <cellStyle name="Percent 15 3 2" xfId="15328"/>
    <cellStyle name="Percent 15 3 2 2" xfId="15329"/>
    <cellStyle name="Percent 15 3 3" xfId="15330"/>
    <cellStyle name="Percent 15 4" xfId="15331"/>
    <cellStyle name="Percent 15 4 2" xfId="15332"/>
    <cellStyle name="Percent 15 5" xfId="15333"/>
    <cellStyle name="Percent 15 6" xfId="15334"/>
    <cellStyle name="Percent 150" xfId="15335"/>
    <cellStyle name="Percent 151" xfId="15336"/>
    <cellStyle name="Percent 152" xfId="15337"/>
    <cellStyle name="Percent 153" xfId="15338"/>
    <cellStyle name="Percent 154" xfId="15339"/>
    <cellStyle name="Percent 155" xfId="15340"/>
    <cellStyle name="Percent 156" xfId="15341"/>
    <cellStyle name="Percent 157" xfId="15342"/>
    <cellStyle name="Percent 158" xfId="15343"/>
    <cellStyle name="Percent 159" xfId="15344"/>
    <cellStyle name="Percent 16" xfId="15345"/>
    <cellStyle name="Percent 16 2" xfId="15346"/>
    <cellStyle name="Percent 16 2 2" xfId="15347"/>
    <cellStyle name="Percent 16 2 2 2" xfId="15348"/>
    <cellStyle name="Percent 16 2 2 2 2" xfId="15349"/>
    <cellStyle name="Percent 16 2 2 3" xfId="15350"/>
    <cellStyle name="Percent 16 2 3" xfId="15351"/>
    <cellStyle name="Percent 16 2 3 2" xfId="15352"/>
    <cellStyle name="Percent 16 2 4" xfId="15353"/>
    <cellStyle name="Percent 16 3" xfId="15354"/>
    <cellStyle name="Percent 16 3 2" xfId="15355"/>
    <cellStyle name="Percent 16 3 2 2" xfId="15356"/>
    <cellStyle name="Percent 16 3 3" xfId="15357"/>
    <cellStyle name="Percent 16 4" xfId="15358"/>
    <cellStyle name="Percent 16 4 2" xfId="15359"/>
    <cellStyle name="Percent 16 5" xfId="15360"/>
    <cellStyle name="Percent 16 6" xfId="15361"/>
    <cellStyle name="Percent 160" xfId="15362"/>
    <cellStyle name="Percent 161" xfId="15363"/>
    <cellStyle name="Percent 162" xfId="15364"/>
    <cellStyle name="Percent 163" xfId="15365"/>
    <cellStyle name="Percent 164" xfId="15366"/>
    <cellStyle name="Percent 165" xfId="15367"/>
    <cellStyle name="Percent 166" xfId="15368"/>
    <cellStyle name="Percent 167" xfId="15369"/>
    <cellStyle name="Percent 168" xfId="15370"/>
    <cellStyle name="Percent 169" xfId="15371"/>
    <cellStyle name="Percent 17" xfId="15372"/>
    <cellStyle name="Percent 17 2" xfId="15373"/>
    <cellStyle name="Percent 17 2 2" xfId="15374"/>
    <cellStyle name="Percent 17 2 2 2" xfId="15375"/>
    <cellStyle name="Percent 17 2 2 2 2" xfId="15376"/>
    <cellStyle name="Percent 17 2 2 3" xfId="15377"/>
    <cellStyle name="Percent 17 2 3" xfId="15378"/>
    <cellStyle name="Percent 17 2 3 2" xfId="15379"/>
    <cellStyle name="Percent 17 2 4" xfId="15380"/>
    <cellStyle name="Percent 17 3" xfId="15381"/>
    <cellStyle name="Percent 17 3 2" xfId="15382"/>
    <cellStyle name="Percent 17 3 2 2" xfId="15383"/>
    <cellStyle name="Percent 17 3 3" xfId="15384"/>
    <cellStyle name="Percent 17 4" xfId="15385"/>
    <cellStyle name="Percent 17 4 2" xfId="15386"/>
    <cellStyle name="Percent 17 5" xfId="15387"/>
    <cellStyle name="Percent 17 6" xfId="15388"/>
    <cellStyle name="Percent 170" xfId="15389"/>
    <cellStyle name="Percent 171" xfId="15390"/>
    <cellStyle name="Percent 172" xfId="15391"/>
    <cellStyle name="Percent 173" xfId="15392"/>
    <cellStyle name="Percent 174" xfId="15393"/>
    <cellStyle name="Percent 175" xfId="15394"/>
    <cellStyle name="Percent 176" xfId="15395"/>
    <cellStyle name="Percent 177" xfId="15396"/>
    <cellStyle name="Percent 178" xfId="15397"/>
    <cellStyle name="Percent 179" xfId="15398"/>
    <cellStyle name="Percent 18" xfId="15399"/>
    <cellStyle name="Percent 18 2" xfId="15400"/>
    <cellStyle name="Percent 180" xfId="15401"/>
    <cellStyle name="Percent 181" xfId="15402"/>
    <cellStyle name="Percent 182" xfId="15403"/>
    <cellStyle name="Percent 183" xfId="15404"/>
    <cellStyle name="Percent 184" xfId="15405"/>
    <cellStyle name="Percent 185" xfId="15406"/>
    <cellStyle name="Percent 186" xfId="15407"/>
    <cellStyle name="Percent 187" xfId="15408"/>
    <cellStyle name="Percent 188" xfId="15409"/>
    <cellStyle name="Percent 189" xfId="15410"/>
    <cellStyle name="Percent 19" xfId="15411"/>
    <cellStyle name="Percent 19 2" xfId="15412"/>
    <cellStyle name="Percent 19 2 2" xfId="15413"/>
    <cellStyle name="Percent 19 3" xfId="15414"/>
    <cellStyle name="Percent 19 3 2" xfId="15415"/>
    <cellStyle name="Percent 19 4" xfId="15416"/>
    <cellStyle name="Percent 190" xfId="15417"/>
    <cellStyle name="Percent 191" xfId="15418"/>
    <cellStyle name="Percent 192" xfId="15419"/>
    <cellStyle name="Percent 193" xfId="15420"/>
    <cellStyle name="Percent 194" xfId="15421"/>
    <cellStyle name="Percent 195" xfId="15422"/>
    <cellStyle name="Percent 196" xfId="15423"/>
    <cellStyle name="Percent 197" xfId="16889"/>
    <cellStyle name="Percent 198" xfId="6"/>
    <cellStyle name="Percent 2" xfId="17"/>
    <cellStyle name="Percent 2 10" xfId="15424"/>
    <cellStyle name="Percent 2 11" xfId="15425"/>
    <cellStyle name="Percent 2 12" xfId="15426"/>
    <cellStyle name="Percent 2 13" xfId="15427"/>
    <cellStyle name="Percent 2 14" xfId="15428"/>
    <cellStyle name="Percent 2 15" xfId="15429"/>
    <cellStyle name="Percent 2 16" xfId="15430"/>
    <cellStyle name="Percent 2 17" xfId="15431"/>
    <cellStyle name="Percent 2 18" xfId="15432"/>
    <cellStyle name="Percent 2 19" xfId="15433"/>
    <cellStyle name="Percent 2 2" xfId="30"/>
    <cellStyle name="Percent 2 2 10" xfId="15434"/>
    <cellStyle name="Percent 2 2 11" xfId="3136"/>
    <cellStyle name="Percent 2 2 2" xfId="35"/>
    <cellStyle name="Percent 2 2 2 2" xfId="15435"/>
    <cellStyle name="Percent 2 2 2 2 2" xfId="15436"/>
    <cellStyle name="Percent 2 2 2 2 3" xfId="15437"/>
    <cellStyle name="Percent 2 2 2 3" xfId="15438"/>
    <cellStyle name="Percent 2 2 2 3 2" xfId="15439"/>
    <cellStyle name="Percent 2 2 2 4" xfId="15440"/>
    <cellStyle name="Percent 2 2 2 5" xfId="15441"/>
    <cellStyle name="Percent 2 2 2 6" xfId="15442"/>
    <cellStyle name="Percent 2 2 2 7" xfId="15443"/>
    <cellStyle name="Percent 2 2 2 8" xfId="15444"/>
    <cellStyle name="Percent 2 2 2 9" xfId="15445"/>
    <cellStyle name="Percent 2 2 3" xfId="15446"/>
    <cellStyle name="Percent 2 2 3 2" xfId="15447"/>
    <cellStyle name="Percent 2 2 3 3" xfId="15448"/>
    <cellStyle name="Percent 2 2 3 4" xfId="15449"/>
    <cellStyle name="Percent 2 2 4" xfId="15450"/>
    <cellStyle name="Percent 2 2 4 2" xfId="15451"/>
    <cellStyle name="Percent 2 2 4 2 2" xfId="15452"/>
    <cellStyle name="Percent 2 2 4 2 3" xfId="15453"/>
    <cellStyle name="Percent 2 2 4 3" xfId="15454"/>
    <cellStyle name="Percent 2 2 4 4" xfId="15455"/>
    <cellStyle name="Percent 2 2 4 5" xfId="15456"/>
    <cellStyle name="Percent 2 2 4 6" xfId="15457"/>
    <cellStyle name="Percent 2 2 4 7" xfId="15458"/>
    <cellStyle name="Percent 2 2 5" xfId="15459"/>
    <cellStyle name="Percent 2 2 5 2" xfId="15460"/>
    <cellStyle name="Percent 2 2 5 3" xfId="15461"/>
    <cellStyle name="Percent 2 2 6" xfId="15462"/>
    <cellStyle name="Percent 2 2 7" xfId="15463"/>
    <cellStyle name="Percent 2 2 8" xfId="15464"/>
    <cellStyle name="Percent 2 2 9" xfId="15465"/>
    <cellStyle name="Percent 2 20" xfId="15466"/>
    <cellStyle name="Percent 2 21" xfId="15467"/>
    <cellStyle name="Percent 2 22" xfId="15468"/>
    <cellStyle name="Percent 2 23" xfId="15469"/>
    <cellStyle name="Percent 2 24" xfId="15470"/>
    <cellStyle name="Percent 2 25" xfId="15471"/>
    <cellStyle name="Percent 2 26" xfId="15472"/>
    <cellStyle name="Percent 2 27" xfId="3135"/>
    <cellStyle name="Percent 2 3" xfId="38"/>
    <cellStyle name="Percent 2 3 2" xfId="15473"/>
    <cellStyle name="Percent 2 3 3" xfId="3137"/>
    <cellStyle name="Percent 2 4" xfId="15474"/>
    <cellStyle name="Percent 2 4 2" xfId="15475"/>
    <cellStyle name="Percent 2 5" xfId="15476"/>
    <cellStyle name="Percent 2 6" xfId="15477"/>
    <cellStyle name="Percent 2 7" xfId="15478"/>
    <cellStyle name="Percent 2 7 2" xfId="15479"/>
    <cellStyle name="Percent 2 8" xfId="15480"/>
    <cellStyle name="Percent 2 9" xfId="15481"/>
    <cellStyle name="Percent 20" xfId="15482"/>
    <cellStyle name="Percent 20 2" xfId="15483"/>
    <cellStyle name="Percent 20 2 2" xfId="15484"/>
    <cellStyle name="Percent 20 3" xfId="15485"/>
    <cellStyle name="Percent 20 3 2" xfId="15486"/>
    <cellStyle name="Percent 20 4" xfId="15487"/>
    <cellStyle name="Percent 21" xfId="15488"/>
    <cellStyle name="Percent 21 2" xfId="15489"/>
    <cellStyle name="Percent 21 2 2" xfId="15490"/>
    <cellStyle name="Percent 21 3" xfId="15491"/>
    <cellStyle name="Percent 21 4" xfId="15492"/>
    <cellStyle name="Percent 22" xfId="15493"/>
    <cellStyle name="Percent 22 2" xfId="15494"/>
    <cellStyle name="Percent 22 2 2" xfId="15495"/>
    <cellStyle name="Percent 22 3" xfId="15496"/>
    <cellStyle name="Percent 23" xfId="15497"/>
    <cellStyle name="Percent 23 2" xfId="15498"/>
    <cellStyle name="Percent 23 2 2" xfId="15499"/>
    <cellStyle name="Percent 24" xfId="15500"/>
    <cellStyle name="Percent 24 2" xfId="15501"/>
    <cellStyle name="Percent 24 2 2" xfId="15502"/>
    <cellStyle name="Percent 24 3" xfId="15503"/>
    <cellStyle name="Percent 25" xfId="15504"/>
    <cellStyle name="Percent 25 2" xfId="15505"/>
    <cellStyle name="Percent 25 2 2" xfId="15506"/>
    <cellStyle name="Percent 25 3" xfId="15507"/>
    <cellStyle name="Percent 25 4" xfId="15508"/>
    <cellStyle name="Percent 26" xfId="15509"/>
    <cellStyle name="Percent 26 2" xfId="15510"/>
    <cellStyle name="Percent 26 2 2" xfId="15511"/>
    <cellStyle name="Percent 26 3" xfId="15512"/>
    <cellStyle name="Percent 27" xfId="15513"/>
    <cellStyle name="Percent 27 2" xfId="15514"/>
    <cellStyle name="Percent 27 2 2" xfId="15515"/>
    <cellStyle name="Percent 27 3" xfId="15516"/>
    <cellStyle name="Percent 28" xfId="15517"/>
    <cellStyle name="Percent 28 2" xfId="15518"/>
    <cellStyle name="Percent 29" xfId="15519"/>
    <cellStyle name="Percent 29 2" xfId="15520"/>
    <cellStyle name="Percent 3" xfId="34"/>
    <cellStyle name="Percent 3 10" xfId="3138"/>
    <cellStyle name="Percent 3 2" xfId="3139"/>
    <cellStyle name="Percent 3 2 2" xfId="3140"/>
    <cellStyle name="Percent 3 3" xfId="3141"/>
    <cellStyle name="Percent 3 3 2" xfId="3142"/>
    <cellStyle name="Percent 3 3 2 2" xfId="15521"/>
    <cellStyle name="Percent 3 3 3" xfId="15522"/>
    <cellStyle name="Percent 3 3 4" xfId="15523"/>
    <cellStyle name="Percent 3 4" xfId="3143"/>
    <cellStyle name="Percent 3 4 2" xfId="3144"/>
    <cellStyle name="Percent 3 4 3" xfId="15524"/>
    <cellStyle name="Percent 3 5" xfId="3145"/>
    <cellStyle name="Percent 3 5 2" xfId="3146"/>
    <cellStyle name="Percent 3 5 3" xfId="15525"/>
    <cellStyle name="Percent 3 6" xfId="3147"/>
    <cellStyle name="Percent 3 7" xfId="15526"/>
    <cellStyle name="Percent 3 8" xfId="15527"/>
    <cellStyle name="Percent 3 9" xfId="15528"/>
    <cellStyle name="Percent 30" xfId="15529"/>
    <cellStyle name="Percent 30 2" xfId="15530"/>
    <cellStyle name="Percent 31" xfId="15531"/>
    <cellStyle name="Percent 32" xfId="15532"/>
    <cellStyle name="Percent 33" xfId="15533"/>
    <cellStyle name="Percent 34" xfId="15534"/>
    <cellStyle name="Percent 35" xfId="15535"/>
    <cellStyle name="Percent 36" xfId="15536"/>
    <cellStyle name="Percent 37" xfId="15537"/>
    <cellStyle name="Percent 37 2" xfId="15538"/>
    <cellStyle name="Percent 37 3" xfId="15539"/>
    <cellStyle name="Percent 38" xfId="15540"/>
    <cellStyle name="Percent 38 2" xfId="15541"/>
    <cellStyle name="Percent 38 3" xfId="15542"/>
    <cellStyle name="Percent 39" xfId="15543"/>
    <cellStyle name="Percent 39 2" xfId="15544"/>
    <cellStyle name="Percent 39 3" xfId="15545"/>
    <cellStyle name="Percent 4" xfId="3148"/>
    <cellStyle name="Percent 4 2" xfId="15546"/>
    <cellStyle name="Percent 4 2 2" xfId="15547"/>
    <cellStyle name="Percent 4 2 2 2" xfId="15548"/>
    <cellStyle name="Percent 4 2 2 2 2" xfId="15549"/>
    <cellStyle name="Percent 4 2 2 2 2 2" xfId="15550"/>
    <cellStyle name="Percent 4 2 2 2 3" xfId="15551"/>
    <cellStyle name="Percent 4 2 2 3" xfId="15552"/>
    <cellStyle name="Percent 4 2 2 3 2" xfId="15553"/>
    <cellStyle name="Percent 4 2 2 4" xfId="15554"/>
    <cellStyle name="Percent 4 2 3" xfId="15555"/>
    <cellStyle name="Percent 4 2 3 2" xfId="15556"/>
    <cellStyle name="Percent 4 2 3 2 2" xfId="15557"/>
    <cellStyle name="Percent 4 2 3 3" xfId="15558"/>
    <cellStyle name="Percent 4 2 4" xfId="15559"/>
    <cellStyle name="Percent 4 2 4 2" xfId="15560"/>
    <cellStyle name="Percent 4 2 5" xfId="15561"/>
    <cellStyle name="Percent 4 3" xfId="15562"/>
    <cellStyle name="Percent 4 3 2" xfId="15563"/>
    <cellStyle name="Percent 4 3 2 2" xfId="15564"/>
    <cellStyle name="Percent 4 3 2 2 2" xfId="15565"/>
    <cellStyle name="Percent 4 3 2 3" xfId="15566"/>
    <cellStyle name="Percent 4 3 3" xfId="15567"/>
    <cellStyle name="Percent 4 3 3 2" xfId="15568"/>
    <cellStyle name="Percent 4 3 4" xfId="15569"/>
    <cellStyle name="Percent 4 4" xfId="15570"/>
    <cellStyle name="Percent 4 4 2" xfId="15571"/>
    <cellStyle name="Percent 4 4 2 2" xfId="15572"/>
    <cellStyle name="Percent 4 4 3" xfId="15573"/>
    <cellStyle name="Percent 4 5" xfId="15574"/>
    <cellStyle name="Percent 4 5 2" xfId="15575"/>
    <cellStyle name="Percent 4 6" xfId="15576"/>
    <cellStyle name="Percent 40" xfId="15577"/>
    <cellStyle name="Percent 40 2" xfId="15578"/>
    <cellStyle name="Percent 41" xfId="15579"/>
    <cellStyle name="Percent 41 2" xfId="15580"/>
    <cellStyle name="Percent 42" xfId="15581"/>
    <cellStyle name="Percent 42 2" xfId="15582"/>
    <cellStyle name="Percent 43" xfId="15583"/>
    <cellStyle name="Percent 43 2" xfId="15584"/>
    <cellStyle name="Percent 44" xfId="15585"/>
    <cellStyle name="Percent 44 2" xfId="15586"/>
    <cellStyle name="Percent 45" xfId="15587"/>
    <cellStyle name="Percent 46" xfId="15588"/>
    <cellStyle name="Percent 47" xfId="15589"/>
    <cellStyle name="Percent 47 2" xfId="15590"/>
    <cellStyle name="Percent 48" xfId="15591"/>
    <cellStyle name="Percent 48 2" xfId="15592"/>
    <cellStyle name="Percent 49" xfId="15593"/>
    <cellStyle name="Percent 5" xfId="3149"/>
    <cellStyle name="Percent 5 2" xfId="15594"/>
    <cellStyle name="Percent 5 2 2" xfId="15595"/>
    <cellStyle name="Percent 5 2 2 2" xfId="15596"/>
    <cellStyle name="Percent 5 2 2 3" xfId="15597"/>
    <cellStyle name="Percent 5 2 3" xfId="15598"/>
    <cellStyle name="Percent 5 2 4" xfId="15599"/>
    <cellStyle name="Percent 5 3" xfId="15600"/>
    <cellStyle name="Percent 5 3 2" xfId="15601"/>
    <cellStyle name="Percent 5 4" xfId="15602"/>
    <cellStyle name="Percent 50" xfId="15603"/>
    <cellStyle name="Percent 51" xfId="15604"/>
    <cellStyle name="Percent 52" xfId="15605"/>
    <cellStyle name="Percent 53" xfId="15606"/>
    <cellStyle name="Percent 54" xfId="15607"/>
    <cellStyle name="Percent 55" xfId="15608"/>
    <cellStyle name="Percent 56" xfId="15609"/>
    <cellStyle name="Percent 57" xfId="15610"/>
    <cellStyle name="Percent 58" xfId="15611"/>
    <cellStyle name="Percent 59" xfId="15612"/>
    <cellStyle name="Percent 6" xfId="3150"/>
    <cellStyle name="Percent 6 2" xfId="15613"/>
    <cellStyle name="Percent 6 2 2" xfId="15614"/>
    <cellStyle name="Percent 6 2 3" xfId="15615"/>
    <cellStyle name="Percent 6 3" xfId="15616"/>
    <cellStyle name="Percent 60" xfId="15617"/>
    <cellStyle name="Percent 61" xfId="15618"/>
    <cellStyle name="Percent 62" xfId="15619"/>
    <cellStyle name="Percent 63" xfId="15620"/>
    <cellStyle name="Percent 64" xfId="15621"/>
    <cellStyle name="Percent 65" xfId="15622"/>
    <cellStyle name="Percent 66" xfId="15623"/>
    <cellStyle name="Percent 67" xfId="15624"/>
    <cellStyle name="Percent 68" xfId="15625"/>
    <cellStyle name="Percent 69" xfId="15626"/>
    <cellStyle name="Percent 7" xfId="3151"/>
    <cellStyle name="Percent 7 2" xfId="15627"/>
    <cellStyle name="Percent 7 2 10" xfId="15628"/>
    <cellStyle name="Percent 7 2 2" xfId="15629"/>
    <cellStyle name="Percent 7 2 2 2" xfId="15630"/>
    <cellStyle name="Percent 7 2 2 2 2" xfId="15631"/>
    <cellStyle name="Percent 7 2 2 3" xfId="15632"/>
    <cellStyle name="Percent 7 2 2 4" xfId="15633"/>
    <cellStyle name="Percent 7 2 3" xfId="15634"/>
    <cellStyle name="Percent 7 2 3 2" xfId="15635"/>
    <cellStyle name="Percent 7 2 4" xfId="15636"/>
    <cellStyle name="Percent 7 2 4 2" xfId="15637"/>
    <cellStyle name="Percent 7 2 5" xfId="15638"/>
    <cellStyle name="Percent 7 2 5 2" xfId="15639"/>
    <cellStyle name="Percent 7 2 6" xfId="15640"/>
    <cellStyle name="Percent 7 2 7" xfId="15641"/>
    <cellStyle name="Percent 7 2 8" xfId="15642"/>
    <cellStyle name="Percent 7 2 9" xfId="15643"/>
    <cellStyle name="Percent 7 3" xfId="15644"/>
    <cellStyle name="Percent 7 3 2" xfId="15645"/>
    <cellStyle name="Percent 7 3 2 2" xfId="15646"/>
    <cellStyle name="Percent 7 3 3" xfId="15647"/>
    <cellStyle name="Percent 7 3 3 2" xfId="15648"/>
    <cellStyle name="Percent 7 3 4" xfId="15649"/>
    <cellStyle name="Percent 7 4" xfId="15650"/>
    <cellStyle name="Percent 7 4 2" xfId="15651"/>
    <cellStyle name="Percent 7 5" xfId="15652"/>
    <cellStyle name="Percent 7 6" xfId="15653"/>
    <cellStyle name="Percent 70" xfId="15654"/>
    <cellStyle name="Percent 71" xfId="15655"/>
    <cellStyle name="Percent 72" xfId="15656"/>
    <cellStyle name="Percent 73" xfId="15657"/>
    <cellStyle name="Percent 74" xfId="15658"/>
    <cellStyle name="Percent 75" xfId="15659"/>
    <cellStyle name="Percent 76" xfId="15660"/>
    <cellStyle name="Percent 77" xfId="15661"/>
    <cellStyle name="Percent 78" xfId="15662"/>
    <cellStyle name="Percent 79" xfId="15663"/>
    <cellStyle name="Percent 8" xfId="3152"/>
    <cellStyle name="Percent 8 2" xfId="15664"/>
    <cellStyle name="Percent 8 2 10" xfId="15665"/>
    <cellStyle name="Percent 8 2 2" xfId="15666"/>
    <cellStyle name="Percent 8 2 2 2" xfId="15667"/>
    <cellStyle name="Percent 8 2 2 2 2" xfId="15668"/>
    <cellStyle name="Percent 8 2 2 3" xfId="15669"/>
    <cellStyle name="Percent 8 2 2 4" xfId="15670"/>
    <cellStyle name="Percent 8 2 3" xfId="15671"/>
    <cellStyle name="Percent 8 2 3 2" xfId="15672"/>
    <cellStyle name="Percent 8 2 4" xfId="15673"/>
    <cellStyle name="Percent 8 2 4 2" xfId="15674"/>
    <cellStyle name="Percent 8 2 5" xfId="15675"/>
    <cellStyle name="Percent 8 2 5 2" xfId="15676"/>
    <cellStyle name="Percent 8 2 6" xfId="15677"/>
    <cellStyle name="Percent 8 2 7" xfId="15678"/>
    <cellStyle name="Percent 8 2 8" xfId="15679"/>
    <cellStyle name="Percent 8 2 9" xfId="15680"/>
    <cellStyle name="Percent 8 3" xfId="15681"/>
    <cellStyle name="Percent 8 3 2" xfId="15682"/>
    <cellStyle name="Percent 8 3 2 2" xfId="15683"/>
    <cellStyle name="Percent 8 3 3" xfId="15684"/>
    <cellStyle name="Percent 8 3 3 2" xfId="15685"/>
    <cellStyle name="Percent 8 3 4" xfId="15686"/>
    <cellStyle name="Percent 8 4" xfId="15687"/>
    <cellStyle name="Percent 8 4 2" xfId="15688"/>
    <cellStyle name="Percent 8 5" xfId="15689"/>
    <cellStyle name="Percent 8 6" xfId="15690"/>
    <cellStyle name="Percent 80" xfId="15691"/>
    <cellStyle name="Percent 81" xfId="15692"/>
    <cellStyle name="Percent 82" xfId="15693"/>
    <cellStyle name="Percent 83" xfId="15694"/>
    <cellStyle name="Percent 84" xfId="15695"/>
    <cellStyle name="Percent 85" xfId="15696"/>
    <cellStyle name="Percent 86" xfId="15697"/>
    <cellStyle name="Percent 87" xfId="15698"/>
    <cellStyle name="Percent 88" xfId="15699"/>
    <cellStyle name="Percent 89" xfId="15700"/>
    <cellStyle name="Percent 9" xfId="3153"/>
    <cellStyle name="Percent 9 2" xfId="15701"/>
    <cellStyle name="Percent 9 2 10" xfId="15702"/>
    <cellStyle name="Percent 9 2 2" xfId="15703"/>
    <cellStyle name="Percent 9 2 2 2" xfId="15704"/>
    <cellStyle name="Percent 9 2 2 2 2" xfId="15705"/>
    <cellStyle name="Percent 9 2 2 3" xfId="15706"/>
    <cellStyle name="Percent 9 2 2 4" xfId="15707"/>
    <cellStyle name="Percent 9 2 3" xfId="15708"/>
    <cellStyle name="Percent 9 2 3 2" xfId="15709"/>
    <cellStyle name="Percent 9 2 4" xfId="15710"/>
    <cellStyle name="Percent 9 2 4 2" xfId="15711"/>
    <cellStyle name="Percent 9 2 5" xfId="15712"/>
    <cellStyle name="Percent 9 2 5 2" xfId="15713"/>
    <cellStyle name="Percent 9 2 6" xfId="15714"/>
    <cellStyle name="Percent 9 2 7" xfId="15715"/>
    <cellStyle name="Percent 9 2 8" xfId="15716"/>
    <cellStyle name="Percent 9 2 9" xfId="15717"/>
    <cellStyle name="Percent 9 3" xfId="15718"/>
    <cellStyle name="Percent 9 3 2" xfId="15719"/>
    <cellStyle name="Percent 9 3 2 2" xfId="15720"/>
    <cellStyle name="Percent 9 3 3" xfId="15721"/>
    <cellStyle name="Percent 9 3 3 2" xfId="15722"/>
    <cellStyle name="Percent 9 3 4" xfId="15723"/>
    <cellStyle name="Percent 9 4" xfId="15724"/>
    <cellStyle name="Percent 9 4 2" xfId="15725"/>
    <cellStyle name="Percent 9 5" xfId="15726"/>
    <cellStyle name="Percent 9 6" xfId="15727"/>
    <cellStyle name="Percent 90" xfId="15728"/>
    <cellStyle name="Percent 91" xfId="15729"/>
    <cellStyle name="Percent 92" xfId="15730"/>
    <cellStyle name="Percent 93" xfId="15731"/>
    <cellStyle name="Percent 94" xfId="15732"/>
    <cellStyle name="Percent 95" xfId="15733"/>
    <cellStyle name="Percent 96" xfId="15734"/>
    <cellStyle name="Percent 97" xfId="15735"/>
    <cellStyle name="Percent 98" xfId="15736"/>
    <cellStyle name="Percent 99" xfId="15737"/>
    <cellStyle name="Percent Hard" xfId="15738"/>
    <cellStyle name="Percent Hard 10" xfId="15739"/>
    <cellStyle name="Percent Hard 11" xfId="15740"/>
    <cellStyle name="Percent Hard 12" xfId="15741"/>
    <cellStyle name="Percent Hard 13" xfId="15742"/>
    <cellStyle name="Percent Hard 14" xfId="15743"/>
    <cellStyle name="Percent Hard 15" xfId="15744"/>
    <cellStyle name="Percent Hard 16" xfId="15745"/>
    <cellStyle name="Percent Hard 17" xfId="15746"/>
    <cellStyle name="Percent Hard 18" xfId="15747"/>
    <cellStyle name="Percent Hard 19" xfId="15748"/>
    <cellStyle name="Percent Hard 2" xfId="15749"/>
    <cellStyle name="Percent Hard 20" xfId="15750"/>
    <cellStyle name="Percent Hard 21" xfId="15751"/>
    <cellStyle name="Percent Hard 22" xfId="15752"/>
    <cellStyle name="Percent Hard 23" xfId="15753"/>
    <cellStyle name="Percent Hard 24" xfId="15754"/>
    <cellStyle name="Percent Hard 25" xfId="15755"/>
    <cellStyle name="Percent Hard 26" xfId="15756"/>
    <cellStyle name="Percent Hard 27" xfId="15757"/>
    <cellStyle name="Percent Hard 28" xfId="15758"/>
    <cellStyle name="Percent Hard 29" xfId="15759"/>
    <cellStyle name="Percent Hard 3" xfId="15760"/>
    <cellStyle name="Percent Hard 30" xfId="15761"/>
    <cellStyle name="Percent Hard 4" xfId="15762"/>
    <cellStyle name="Percent Hard 5" xfId="15763"/>
    <cellStyle name="Percent Hard 6" xfId="15764"/>
    <cellStyle name="Percent Hard 7" xfId="15765"/>
    <cellStyle name="Percent Hard 8" xfId="15766"/>
    <cellStyle name="Percent Hard 9" xfId="15767"/>
    <cellStyle name="PSChar" xfId="15768"/>
    <cellStyle name="PSChar 2" xfId="15769"/>
    <cellStyle name="PSChar 3" xfId="15770"/>
    <cellStyle name="PSChar 4" xfId="15771"/>
    <cellStyle name="PSChar 5" xfId="15772"/>
    <cellStyle name="PSChar 6" xfId="15773"/>
    <cellStyle name="PSCustom" xfId="15774"/>
    <cellStyle name="PSDate" xfId="15775"/>
    <cellStyle name="PSDate 2" xfId="15776"/>
    <cellStyle name="PSDate 3" xfId="15777"/>
    <cellStyle name="PSDate 4" xfId="15778"/>
    <cellStyle name="PSDate 5" xfId="15779"/>
    <cellStyle name="PSDate 6" xfId="15780"/>
    <cellStyle name="PSDec" xfId="15781"/>
    <cellStyle name="PSDec 2" xfId="15782"/>
    <cellStyle name="PSDec 3" xfId="15783"/>
    <cellStyle name="PSDec 4" xfId="15784"/>
    <cellStyle name="PSDec 5" xfId="15785"/>
    <cellStyle name="PSDec 6" xfId="15786"/>
    <cellStyle name="PSHeading" xfId="15787"/>
    <cellStyle name="PSHeading 2" xfId="15788"/>
    <cellStyle name="PSHeading 3" xfId="15789"/>
    <cellStyle name="PSHeading 4" xfId="15790"/>
    <cellStyle name="PSHeading 5" xfId="15791"/>
    <cellStyle name="PSHeading 6" xfId="15792"/>
    <cellStyle name="PSHeading_Attachment A - calculations (updated)" xfId="15793"/>
    <cellStyle name="PSInt" xfId="15794"/>
    <cellStyle name="PSInt 2" xfId="15795"/>
    <cellStyle name="PSInt 3" xfId="15796"/>
    <cellStyle name="PSInt 4" xfId="15797"/>
    <cellStyle name="PSInt 5" xfId="15798"/>
    <cellStyle name="PSInt 6" xfId="15799"/>
    <cellStyle name="PSSpacer" xfId="15800"/>
    <cellStyle name="PSSpacer 2" xfId="15801"/>
    <cellStyle name="PSSpacer 3" xfId="15802"/>
    <cellStyle name="PSSpacer 4" xfId="15803"/>
    <cellStyle name="PSSpacer 5" xfId="15804"/>
    <cellStyle name="PSSpacer 6" xfId="15805"/>
    <cellStyle name="PSSum" xfId="15806"/>
    <cellStyle name="Region" xfId="15807"/>
    <cellStyle name="regional" xfId="15808"/>
    <cellStyle name="Report" xfId="15809"/>
    <cellStyle name="SAPBEXaggData" xfId="15810"/>
    <cellStyle name="SAPBEXaggData 2" xfId="15811"/>
    <cellStyle name="SAPBEXaggData 3" xfId="15812"/>
    <cellStyle name="SAPBEXaggData 4" xfId="15813"/>
    <cellStyle name="SAPBEXaggData 5" xfId="15814"/>
    <cellStyle name="SAPBEXaggData 6" xfId="15815"/>
    <cellStyle name="SAPBEXaggData_Attachment A - calculations (updated)" xfId="15816"/>
    <cellStyle name="SAPBEXaggDataEmph" xfId="15817"/>
    <cellStyle name="SAPBEXaggDataEmph 2" xfId="15818"/>
    <cellStyle name="SAPBEXaggDataEmph 3" xfId="15819"/>
    <cellStyle name="SAPBEXaggDataEmph 4" xfId="15820"/>
    <cellStyle name="SAPBEXaggDataEmph 5" xfId="15821"/>
    <cellStyle name="SAPBEXaggDataEmph 6" xfId="15822"/>
    <cellStyle name="SAPBEXaggDataEmph_Attachment A - calculations (updated)" xfId="15823"/>
    <cellStyle name="SAPBEXaggExc1" xfId="15824"/>
    <cellStyle name="SAPBEXaggExc1 2" xfId="15825"/>
    <cellStyle name="SAPBEXaggExc1 3" xfId="15826"/>
    <cellStyle name="SAPBEXaggExc1 4" xfId="15827"/>
    <cellStyle name="SAPBEXaggExc1 5" xfId="15828"/>
    <cellStyle name="SAPBEXaggExc1 6" xfId="15829"/>
    <cellStyle name="SAPBEXaggExc1_Attachment A - calculations (updated)" xfId="15830"/>
    <cellStyle name="SAPBEXaggExc1Emph" xfId="15831"/>
    <cellStyle name="SAPBEXaggExc1Emph 2" xfId="15832"/>
    <cellStyle name="SAPBEXaggExc1Emph 3" xfId="15833"/>
    <cellStyle name="SAPBEXaggExc1Emph 4" xfId="15834"/>
    <cellStyle name="SAPBEXaggExc1Emph 5" xfId="15835"/>
    <cellStyle name="SAPBEXaggExc1Emph 6" xfId="15836"/>
    <cellStyle name="SAPBEXaggExc1Emph_Attachment A - calculations (updated)" xfId="15837"/>
    <cellStyle name="SAPBEXaggExc2" xfId="15838"/>
    <cellStyle name="SAPBEXaggExc2 2" xfId="15839"/>
    <cellStyle name="SAPBEXaggExc2 3" xfId="15840"/>
    <cellStyle name="SAPBEXaggExc2 4" xfId="15841"/>
    <cellStyle name="SAPBEXaggExc2 5" xfId="15842"/>
    <cellStyle name="SAPBEXaggExc2 6" xfId="15843"/>
    <cellStyle name="SAPBEXaggExc2_Attachment A - calculations (updated)" xfId="15844"/>
    <cellStyle name="SAPBEXaggExc2Emph" xfId="15845"/>
    <cellStyle name="SAPBEXaggExc2Emph 2" xfId="15846"/>
    <cellStyle name="SAPBEXaggExc2Emph 3" xfId="15847"/>
    <cellStyle name="SAPBEXaggExc2Emph 4" xfId="15848"/>
    <cellStyle name="SAPBEXaggExc2Emph 5" xfId="15849"/>
    <cellStyle name="SAPBEXaggExc2Emph 6" xfId="15850"/>
    <cellStyle name="SAPBEXaggExc2Emph_Attachment A - calculations (updated)" xfId="15851"/>
    <cellStyle name="SAPBEXaggItem" xfId="15852"/>
    <cellStyle name="SAPBEXaggItem 2" xfId="15853"/>
    <cellStyle name="SAPBEXaggItem 3" xfId="15854"/>
    <cellStyle name="SAPBEXaggItem 4" xfId="15855"/>
    <cellStyle name="SAPBEXaggItem 5" xfId="15856"/>
    <cellStyle name="SAPBEXaggItem 6" xfId="15857"/>
    <cellStyle name="SAPBEXaggItem_Attachment A - calculations (updated)" xfId="15858"/>
    <cellStyle name="SAPBEXbackground" xfId="15859"/>
    <cellStyle name="SAPBEXbackground 2" xfId="15860"/>
    <cellStyle name="SAPBEXbackground 3" xfId="15861"/>
    <cellStyle name="SAPBEXbackground 4" xfId="15862"/>
    <cellStyle name="SAPBEXbackground 5" xfId="15863"/>
    <cellStyle name="SAPBEXbackground 6" xfId="15864"/>
    <cellStyle name="SAPBEXchaText" xfId="15865"/>
    <cellStyle name="SAPBEXchaText 2" xfId="15866"/>
    <cellStyle name="SAPBEXchaText 3" xfId="15867"/>
    <cellStyle name="SAPBEXchaText 4" xfId="15868"/>
    <cellStyle name="SAPBEXchaText 5" xfId="15869"/>
    <cellStyle name="SAPBEXchaText 6" xfId="15870"/>
    <cellStyle name="SAPBEXexcBad7" xfId="15871"/>
    <cellStyle name="SAPBEXexcBad7 2" xfId="15872"/>
    <cellStyle name="SAPBEXexcBad7 3" xfId="15873"/>
    <cellStyle name="SAPBEXexcBad7 4" xfId="15874"/>
    <cellStyle name="SAPBEXexcBad7 5" xfId="15875"/>
    <cellStyle name="SAPBEXexcBad7 6" xfId="15876"/>
    <cellStyle name="SAPBEXexcBad7_Attachment A - calculations (updated)" xfId="15877"/>
    <cellStyle name="SAPBEXexcBad8" xfId="15878"/>
    <cellStyle name="SAPBEXexcBad8 2" xfId="15879"/>
    <cellStyle name="SAPBEXexcBad8 3" xfId="15880"/>
    <cellStyle name="SAPBEXexcBad8 4" xfId="15881"/>
    <cellStyle name="SAPBEXexcBad8 5" xfId="15882"/>
    <cellStyle name="SAPBEXexcBad8 6" xfId="15883"/>
    <cellStyle name="SAPBEXexcBad8_Attachment A - calculations (updated)" xfId="15884"/>
    <cellStyle name="SAPBEXexcBad9" xfId="15885"/>
    <cellStyle name="SAPBEXexcBad9 2" xfId="15886"/>
    <cellStyle name="SAPBEXexcBad9 3" xfId="15887"/>
    <cellStyle name="SAPBEXexcBad9 4" xfId="15888"/>
    <cellStyle name="SAPBEXexcBad9 5" xfId="15889"/>
    <cellStyle name="SAPBEXexcBad9 6" xfId="15890"/>
    <cellStyle name="SAPBEXexcBad9_Attachment A - calculations (updated)" xfId="15891"/>
    <cellStyle name="SAPBEXexcCritical4" xfId="15892"/>
    <cellStyle name="SAPBEXexcCritical4 2" xfId="15893"/>
    <cellStyle name="SAPBEXexcCritical4 3" xfId="15894"/>
    <cellStyle name="SAPBEXexcCritical4 4" xfId="15895"/>
    <cellStyle name="SAPBEXexcCritical4 5" xfId="15896"/>
    <cellStyle name="SAPBEXexcCritical4 6" xfId="15897"/>
    <cellStyle name="SAPBEXexcCritical4_Attachment A - calculations (updated)" xfId="15898"/>
    <cellStyle name="SAPBEXexcCritical5" xfId="15899"/>
    <cellStyle name="SAPBEXexcCritical5 2" xfId="15900"/>
    <cellStyle name="SAPBEXexcCritical5 3" xfId="15901"/>
    <cellStyle name="SAPBEXexcCritical5 4" xfId="15902"/>
    <cellStyle name="SAPBEXexcCritical5 5" xfId="15903"/>
    <cellStyle name="SAPBEXexcCritical5 6" xfId="15904"/>
    <cellStyle name="SAPBEXexcCritical5_Attachment A - calculations (updated)" xfId="15905"/>
    <cellStyle name="SAPBEXexcCritical6" xfId="15906"/>
    <cellStyle name="SAPBEXexcCritical6 2" xfId="15907"/>
    <cellStyle name="SAPBEXexcCritical6 3" xfId="15908"/>
    <cellStyle name="SAPBEXexcCritical6 4" xfId="15909"/>
    <cellStyle name="SAPBEXexcCritical6 5" xfId="15910"/>
    <cellStyle name="SAPBEXexcCritical6 6" xfId="15911"/>
    <cellStyle name="SAPBEXexcCritical6_Attachment A - calculations (updated)" xfId="15912"/>
    <cellStyle name="SAPBEXexcGood1" xfId="15913"/>
    <cellStyle name="SAPBEXexcGood1 2" xfId="15914"/>
    <cellStyle name="SAPBEXexcGood1 3" xfId="15915"/>
    <cellStyle name="SAPBEXexcGood1 4" xfId="15916"/>
    <cellStyle name="SAPBEXexcGood1 5" xfId="15917"/>
    <cellStyle name="SAPBEXexcGood1 6" xfId="15918"/>
    <cellStyle name="SAPBEXexcGood1_Attachment A - calculations (updated)" xfId="15919"/>
    <cellStyle name="SAPBEXexcGood2" xfId="15920"/>
    <cellStyle name="SAPBEXexcGood2 2" xfId="15921"/>
    <cellStyle name="SAPBEXexcGood2 3" xfId="15922"/>
    <cellStyle name="SAPBEXexcGood2 4" xfId="15923"/>
    <cellStyle name="SAPBEXexcGood2 5" xfId="15924"/>
    <cellStyle name="SAPBEXexcGood2 6" xfId="15925"/>
    <cellStyle name="SAPBEXexcGood2_Attachment A - calculations (updated)" xfId="15926"/>
    <cellStyle name="SAPBEXexcGood3" xfId="15927"/>
    <cellStyle name="SAPBEXexcGood3 2" xfId="15928"/>
    <cellStyle name="SAPBEXexcGood3 3" xfId="15929"/>
    <cellStyle name="SAPBEXexcGood3 4" xfId="15930"/>
    <cellStyle name="SAPBEXexcGood3 5" xfId="15931"/>
    <cellStyle name="SAPBEXexcGood3 6" xfId="15932"/>
    <cellStyle name="SAPBEXexcGood3_Attachment A - calculations (updated)" xfId="15933"/>
    <cellStyle name="SAPBEXfilterDrill" xfId="15934"/>
    <cellStyle name="SAPBEXfilterDrill 2" xfId="15935"/>
    <cellStyle name="SAPBEXfilterDrill 3" xfId="15936"/>
    <cellStyle name="SAPBEXfilterDrill 4" xfId="15937"/>
    <cellStyle name="SAPBEXfilterDrill 5" xfId="15938"/>
    <cellStyle name="SAPBEXfilterDrill 6" xfId="15939"/>
    <cellStyle name="SAPBEXfilterDrill_Attachment A - calculations (updated)" xfId="15940"/>
    <cellStyle name="SAPBEXfilterItem" xfId="15941"/>
    <cellStyle name="SAPBEXfilterItem 2" xfId="15942"/>
    <cellStyle name="SAPBEXfilterItem 3" xfId="15943"/>
    <cellStyle name="SAPBEXfilterItem 4" xfId="15944"/>
    <cellStyle name="SAPBEXfilterItem 5" xfId="15945"/>
    <cellStyle name="SAPBEXfilterItem 6" xfId="15946"/>
    <cellStyle name="SAPBEXfilterText" xfId="15947"/>
    <cellStyle name="SAPBEXfilterText 2" xfId="15948"/>
    <cellStyle name="SAPBEXfilterText 3" xfId="15949"/>
    <cellStyle name="SAPBEXfilterText 4" xfId="15950"/>
    <cellStyle name="SAPBEXfilterText 5" xfId="15951"/>
    <cellStyle name="SAPBEXfilterText 6" xfId="15952"/>
    <cellStyle name="SAPBEXformats" xfId="15953"/>
    <cellStyle name="SAPBEXformats 2" xfId="15954"/>
    <cellStyle name="SAPBEXformats 3" xfId="15955"/>
    <cellStyle name="SAPBEXformats 4" xfId="15956"/>
    <cellStyle name="SAPBEXformats 5" xfId="15957"/>
    <cellStyle name="SAPBEXformats 6" xfId="15958"/>
    <cellStyle name="SAPBEXformats_Attachment A - calculations (updated)" xfId="15959"/>
    <cellStyle name="SAPBEXheaderData" xfId="15960"/>
    <cellStyle name="SAPBEXheaderData 2" xfId="15961"/>
    <cellStyle name="SAPBEXheaderData 3" xfId="15962"/>
    <cellStyle name="SAPBEXheaderData 4" xfId="15963"/>
    <cellStyle name="SAPBEXheaderData 5" xfId="15964"/>
    <cellStyle name="SAPBEXheaderData 6" xfId="15965"/>
    <cellStyle name="SAPBEXheaderItem" xfId="15966"/>
    <cellStyle name="SAPBEXheaderItem 2" xfId="15967"/>
    <cellStyle name="SAPBEXheaderItem 3" xfId="15968"/>
    <cellStyle name="SAPBEXheaderItem 4" xfId="15969"/>
    <cellStyle name="SAPBEXheaderItem 5" xfId="15970"/>
    <cellStyle name="SAPBEXheaderItem 6" xfId="15971"/>
    <cellStyle name="SAPBEXheaderRowOne" xfId="15972"/>
    <cellStyle name="SAPBEXheaderRowOne 2" xfId="15973"/>
    <cellStyle name="SAPBEXheaderRowOne 3" xfId="15974"/>
    <cellStyle name="SAPBEXheaderRowOne 4" xfId="15975"/>
    <cellStyle name="SAPBEXheaderRowOne 5" xfId="15976"/>
    <cellStyle name="SAPBEXheaderRowOne 6" xfId="15977"/>
    <cellStyle name="SAPBEXheaderRowThree" xfId="15978"/>
    <cellStyle name="SAPBEXheaderRowThree 2" xfId="15979"/>
    <cellStyle name="SAPBEXheaderRowThree 3" xfId="15980"/>
    <cellStyle name="SAPBEXheaderRowThree 4" xfId="15981"/>
    <cellStyle name="SAPBEXheaderRowThree 5" xfId="15982"/>
    <cellStyle name="SAPBEXheaderRowThree 6" xfId="15983"/>
    <cellStyle name="SAPBEXheaderRowTwo" xfId="15984"/>
    <cellStyle name="SAPBEXheaderRowTwo 2" xfId="15985"/>
    <cellStyle name="SAPBEXheaderRowTwo 3" xfId="15986"/>
    <cellStyle name="SAPBEXheaderRowTwo 4" xfId="15987"/>
    <cellStyle name="SAPBEXheaderRowTwo 5" xfId="15988"/>
    <cellStyle name="SAPBEXheaderRowTwo 6" xfId="15989"/>
    <cellStyle name="SAPBEXheaderSingleRow" xfId="15990"/>
    <cellStyle name="SAPBEXheaderSingleRow 2" xfId="15991"/>
    <cellStyle name="SAPBEXheaderSingleRow 3" xfId="15992"/>
    <cellStyle name="SAPBEXheaderSingleRow 4" xfId="15993"/>
    <cellStyle name="SAPBEXheaderSingleRow 5" xfId="15994"/>
    <cellStyle name="SAPBEXheaderSingleRow 6" xfId="15995"/>
    <cellStyle name="SAPBEXheaderSingleRow_Attachment A - calculations (updated)" xfId="15996"/>
    <cellStyle name="SAPBEXheaderText" xfId="15997"/>
    <cellStyle name="SAPBEXheaderText 2" xfId="15998"/>
    <cellStyle name="SAPBEXheaderText 3" xfId="15999"/>
    <cellStyle name="SAPBEXheaderText 4" xfId="16000"/>
    <cellStyle name="SAPBEXheaderText 5" xfId="16001"/>
    <cellStyle name="SAPBEXheaderText 6" xfId="16002"/>
    <cellStyle name="SAPBEXresData" xfId="16003"/>
    <cellStyle name="SAPBEXresData 2" xfId="16004"/>
    <cellStyle name="SAPBEXresData 3" xfId="16005"/>
    <cellStyle name="SAPBEXresData 4" xfId="16006"/>
    <cellStyle name="SAPBEXresData 5" xfId="16007"/>
    <cellStyle name="SAPBEXresData 6" xfId="16008"/>
    <cellStyle name="SAPBEXresData_Attachment A - calculations (updated)" xfId="16009"/>
    <cellStyle name="SAPBEXresDataEmph" xfId="16010"/>
    <cellStyle name="SAPBEXresDataEmph 2" xfId="16011"/>
    <cellStyle name="SAPBEXresDataEmph 3" xfId="16012"/>
    <cellStyle name="SAPBEXresDataEmph 4" xfId="16013"/>
    <cellStyle name="SAPBEXresDataEmph 5" xfId="16014"/>
    <cellStyle name="SAPBEXresDataEmph 6" xfId="16015"/>
    <cellStyle name="SAPBEXresDataEmph_Attachment A - calculations (updated)" xfId="16016"/>
    <cellStyle name="SAPBEXresExc1" xfId="16017"/>
    <cellStyle name="SAPBEXresExc1 2" xfId="16018"/>
    <cellStyle name="SAPBEXresExc1 3" xfId="16019"/>
    <cellStyle name="SAPBEXresExc1 4" xfId="16020"/>
    <cellStyle name="SAPBEXresExc1 5" xfId="16021"/>
    <cellStyle name="SAPBEXresExc1 6" xfId="16022"/>
    <cellStyle name="SAPBEXresExc1_Attachment A - calculations (updated)" xfId="16023"/>
    <cellStyle name="SAPBEXresExc1Emph" xfId="16024"/>
    <cellStyle name="SAPBEXresExc1Emph 2" xfId="16025"/>
    <cellStyle name="SAPBEXresExc1Emph 3" xfId="16026"/>
    <cellStyle name="SAPBEXresExc1Emph 4" xfId="16027"/>
    <cellStyle name="SAPBEXresExc1Emph 5" xfId="16028"/>
    <cellStyle name="SAPBEXresExc1Emph 6" xfId="16029"/>
    <cellStyle name="SAPBEXresExc1Emph_Attachment A - calculations (updated)" xfId="16030"/>
    <cellStyle name="SAPBEXresExc2" xfId="16031"/>
    <cellStyle name="SAPBEXresExc2 2" xfId="16032"/>
    <cellStyle name="SAPBEXresExc2 3" xfId="16033"/>
    <cellStyle name="SAPBEXresExc2 4" xfId="16034"/>
    <cellStyle name="SAPBEXresExc2 5" xfId="16035"/>
    <cellStyle name="SAPBEXresExc2 6" xfId="16036"/>
    <cellStyle name="SAPBEXresExc2_Attachment A - calculations (updated)" xfId="16037"/>
    <cellStyle name="SAPBEXresExc2Emph" xfId="16038"/>
    <cellStyle name="SAPBEXresExc2Emph 2" xfId="16039"/>
    <cellStyle name="SAPBEXresExc2Emph 3" xfId="16040"/>
    <cellStyle name="SAPBEXresExc2Emph 4" xfId="16041"/>
    <cellStyle name="SAPBEXresExc2Emph 5" xfId="16042"/>
    <cellStyle name="SAPBEXresExc2Emph 6" xfId="16043"/>
    <cellStyle name="SAPBEXresExc2Emph_Attachment A - calculations (updated)" xfId="16044"/>
    <cellStyle name="SAPBEXresItem" xfId="16045"/>
    <cellStyle name="SAPBEXresItem 2" xfId="16046"/>
    <cellStyle name="SAPBEXresItem 3" xfId="16047"/>
    <cellStyle name="SAPBEXresItem 4" xfId="16048"/>
    <cellStyle name="SAPBEXresItem 5" xfId="16049"/>
    <cellStyle name="SAPBEXresItem 6" xfId="16050"/>
    <cellStyle name="SAPBEXresItem_Attachment A - calculations (updated)" xfId="16051"/>
    <cellStyle name="SAPBEXstdData" xfId="16052"/>
    <cellStyle name="SAPBEXstdData 2" xfId="16053"/>
    <cellStyle name="SAPBEXstdData 3" xfId="16054"/>
    <cellStyle name="SAPBEXstdData 4" xfId="16055"/>
    <cellStyle name="SAPBEXstdData 5" xfId="16056"/>
    <cellStyle name="SAPBEXstdData 6" xfId="16057"/>
    <cellStyle name="SAPBEXstdData_Attachment A - calculations (updated)" xfId="16058"/>
    <cellStyle name="SAPBEXstdDataEmph" xfId="16059"/>
    <cellStyle name="SAPBEXstdDataEmph 2" xfId="16060"/>
    <cellStyle name="SAPBEXstdDataEmph 3" xfId="16061"/>
    <cellStyle name="SAPBEXstdDataEmph 4" xfId="16062"/>
    <cellStyle name="SAPBEXstdDataEmph 5" xfId="16063"/>
    <cellStyle name="SAPBEXstdDataEmph 6" xfId="16064"/>
    <cellStyle name="SAPBEXstdDataEmph_Attachment A - calculations (updated)" xfId="16065"/>
    <cellStyle name="SAPBEXstdExc1" xfId="16066"/>
    <cellStyle name="SAPBEXstdExc1 2" xfId="16067"/>
    <cellStyle name="SAPBEXstdExc1 3" xfId="16068"/>
    <cellStyle name="SAPBEXstdExc1 4" xfId="16069"/>
    <cellStyle name="SAPBEXstdExc1 5" xfId="16070"/>
    <cellStyle name="SAPBEXstdExc1 6" xfId="16071"/>
    <cellStyle name="SAPBEXstdExc1_Attachment A - calculations (updated)" xfId="16072"/>
    <cellStyle name="SAPBEXstdExc1Emph" xfId="16073"/>
    <cellStyle name="SAPBEXstdExc1Emph 2" xfId="16074"/>
    <cellStyle name="SAPBEXstdExc1Emph 3" xfId="16075"/>
    <cellStyle name="SAPBEXstdExc1Emph 4" xfId="16076"/>
    <cellStyle name="SAPBEXstdExc1Emph 5" xfId="16077"/>
    <cellStyle name="SAPBEXstdExc1Emph 6" xfId="16078"/>
    <cellStyle name="SAPBEXstdExc1Emph_Attachment A - calculations (updated)" xfId="16079"/>
    <cellStyle name="SAPBEXstdExc2" xfId="16080"/>
    <cellStyle name="SAPBEXstdExc2 2" xfId="16081"/>
    <cellStyle name="SAPBEXstdExc2 3" xfId="16082"/>
    <cellStyle name="SAPBEXstdExc2 4" xfId="16083"/>
    <cellStyle name="SAPBEXstdExc2 5" xfId="16084"/>
    <cellStyle name="SAPBEXstdExc2 6" xfId="16085"/>
    <cellStyle name="SAPBEXstdExc2_Attachment A - calculations (updated)" xfId="16086"/>
    <cellStyle name="SAPBEXstdExc2Emph" xfId="16087"/>
    <cellStyle name="SAPBEXstdExc2Emph 2" xfId="16088"/>
    <cellStyle name="SAPBEXstdExc2Emph 3" xfId="16089"/>
    <cellStyle name="SAPBEXstdExc2Emph 4" xfId="16090"/>
    <cellStyle name="SAPBEXstdExc2Emph 5" xfId="16091"/>
    <cellStyle name="SAPBEXstdExc2Emph 6" xfId="16092"/>
    <cellStyle name="SAPBEXstdExc2Emph_Attachment A - calculations (updated)" xfId="16093"/>
    <cellStyle name="SAPBEXstdItem" xfId="16094"/>
    <cellStyle name="SAPBEXstdItem 2" xfId="16095"/>
    <cellStyle name="SAPBEXstdItem 3" xfId="16096"/>
    <cellStyle name="SAPBEXstdItem 4" xfId="16097"/>
    <cellStyle name="SAPBEXstdItem 5" xfId="16098"/>
    <cellStyle name="SAPBEXstdItem 6" xfId="16099"/>
    <cellStyle name="SAPBEXstdItem_Attachment A - calculations (updated)" xfId="16100"/>
    <cellStyle name="SAPBEXstdItemHeader" xfId="16101"/>
    <cellStyle name="SAPBEXstdItemHeader 2" xfId="16102"/>
    <cellStyle name="SAPBEXstdItemHeader 3" xfId="16103"/>
    <cellStyle name="SAPBEXstdItemHeader 4" xfId="16104"/>
    <cellStyle name="SAPBEXstdItemHeader 5" xfId="16105"/>
    <cellStyle name="SAPBEXstdItemHeader 6" xfId="16106"/>
    <cellStyle name="SAPBEXstdItemHeader_Attachment A - calculations (updated)" xfId="16107"/>
    <cellStyle name="SAPBEXstdItemLeft" xfId="16108"/>
    <cellStyle name="SAPBEXstdItemLeft 2" xfId="16109"/>
    <cellStyle name="SAPBEXstdItemLeft 3" xfId="16110"/>
    <cellStyle name="SAPBEXstdItemLeft 4" xfId="16111"/>
    <cellStyle name="SAPBEXstdItemLeft 5" xfId="16112"/>
    <cellStyle name="SAPBEXstdItemLeft 6" xfId="16113"/>
    <cellStyle name="SAPBEXstdItemLeft_Attachment A - calculations (updated)" xfId="16114"/>
    <cellStyle name="SAPBEXstdItemLeftChart" xfId="16115"/>
    <cellStyle name="SAPBEXstdItemLeftChart 2" xfId="16116"/>
    <cellStyle name="SAPBEXstdItemLeftChart 3" xfId="16117"/>
    <cellStyle name="SAPBEXstdItemLeftChart 4" xfId="16118"/>
    <cellStyle name="SAPBEXstdItemLeftChart 5" xfId="16119"/>
    <cellStyle name="SAPBEXstdItemLeftChart 6" xfId="16120"/>
    <cellStyle name="SAPBEXstdItemLeftChart_Attachment A - calculations (updated)" xfId="16121"/>
    <cellStyle name="SAPBEXsubData" xfId="16122"/>
    <cellStyle name="SAPBEXsubData 2" xfId="16123"/>
    <cellStyle name="SAPBEXsubData 3" xfId="16124"/>
    <cellStyle name="SAPBEXsubData 4" xfId="16125"/>
    <cellStyle name="SAPBEXsubData 5" xfId="16126"/>
    <cellStyle name="SAPBEXsubData 6" xfId="16127"/>
    <cellStyle name="SAPBEXsubData_Attachment A - calculations (updated)" xfId="16128"/>
    <cellStyle name="SAPBEXsubDataEmph" xfId="16129"/>
    <cellStyle name="SAPBEXsubDataEmph 2" xfId="16130"/>
    <cellStyle name="SAPBEXsubDataEmph 3" xfId="16131"/>
    <cellStyle name="SAPBEXsubDataEmph 4" xfId="16132"/>
    <cellStyle name="SAPBEXsubDataEmph 5" xfId="16133"/>
    <cellStyle name="SAPBEXsubDataEmph 6" xfId="16134"/>
    <cellStyle name="SAPBEXsubDataEmph_Attachment A - calculations (updated)" xfId="16135"/>
    <cellStyle name="SAPBEXsubExc1" xfId="16136"/>
    <cellStyle name="SAPBEXsubExc1 2" xfId="16137"/>
    <cellStyle name="SAPBEXsubExc1 3" xfId="16138"/>
    <cellStyle name="SAPBEXsubExc1 4" xfId="16139"/>
    <cellStyle name="SAPBEXsubExc1 5" xfId="16140"/>
    <cellStyle name="SAPBEXsubExc1 6" xfId="16141"/>
    <cellStyle name="SAPBEXsubExc1_Attachment A - calculations (updated)" xfId="16142"/>
    <cellStyle name="SAPBEXsubExc1Emph" xfId="16143"/>
    <cellStyle name="SAPBEXsubExc1Emph 2" xfId="16144"/>
    <cellStyle name="SAPBEXsubExc1Emph 3" xfId="16145"/>
    <cellStyle name="SAPBEXsubExc1Emph 4" xfId="16146"/>
    <cellStyle name="SAPBEXsubExc1Emph 5" xfId="16147"/>
    <cellStyle name="SAPBEXsubExc1Emph 6" xfId="16148"/>
    <cellStyle name="SAPBEXsubExc1Emph_Attachment A - calculations (updated)" xfId="16149"/>
    <cellStyle name="SAPBEXsubExc2" xfId="16150"/>
    <cellStyle name="SAPBEXsubExc2 2" xfId="16151"/>
    <cellStyle name="SAPBEXsubExc2 3" xfId="16152"/>
    <cellStyle name="SAPBEXsubExc2 4" xfId="16153"/>
    <cellStyle name="SAPBEXsubExc2 5" xfId="16154"/>
    <cellStyle name="SAPBEXsubExc2 6" xfId="16155"/>
    <cellStyle name="SAPBEXsubExc2_Attachment A - calculations (updated)" xfId="16156"/>
    <cellStyle name="SAPBEXsubExc2Emph" xfId="16157"/>
    <cellStyle name="SAPBEXsubExc2Emph 2" xfId="16158"/>
    <cellStyle name="SAPBEXsubExc2Emph 3" xfId="16159"/>
    <cellStyle name="SAPBEXsubExc2Emph 4" xfId="16160"/>
    <cellStyle name="SAPBEXsubExc2Emph 5" xfId="16161"/>
    <cellStyle name="SAPBEXsubExc2Emph 6" xfId="16162"/>
    <cellStyle name="SAPBEXsubExc2Emph_Attachment A - calculations (updated)" xfId="16163"/>
    <cellStyle name="SAPBEXsubItem" xfId="16164"/>
    <cellStyle name="SAPBEXsubItem 2" xfId="16165"/>
    <cellStyle name="SAPBEXsubItem 3" xfId="16166"/>
    <cellStyle name="SAPBEXsubItem 4" xfId="16167"/>
    <cellStyle name="SAPBEXsubItem 5" xfId="16168"/>
    <cellStyle name="SAPBEXsubItem 6" xfId="16169"/>
    <cellStyle name="SAPBEXsubItem_Attachment A - calculations (updated)" xfId="16170"/>
    <cellStyle name="SAPBEXtitle" xfId="16171"/>
    <cellStyle name="SAPBEXtitle 2" xfId="16172"/>
    <cellStyle name="SAPBEXtitle 3" xfId="16173"/>
    <cellStyle name="SAPBEXtitle 4" xfId="16174"/>
    <cellStyle name="SAPBEXtitle 5" xfId="16175"/>
    <cellStyle name="SAPBEXtitle 6" xfId="16176"/>
    <cellStyle name="SAPBEXundefined" xfId="16177"/>
    <cellStyle name="SAPBEXundefined 2" xfId="16178"/>
    <cellStyle name="SAPBEXundefined 3" xfId="16179"/>
    <cellStyle name="SAPBEXundefined 4" xfId="16180"/>
    <cellStyle name="SAPBEXundefined 5" xfId="16181"/>
    <cellStyle name="SAPBEXundefined 6" xfId="16182"/>
    <cellStyle name="SAPBEXundefined_Attachment A - calculations (updated)" xfId="16183"/>
    <cellStyle name="Shaded" xfId="16184"/>
    <cellStyle name="Shading" xfId="16185"/>
    <cellStyle name="Sheet Title" xfId="16186"/>
    <cellStyle name="SMALL HEADINGS" xfId="16187"/>
    <cellStyle name="Style 1" xfId="3154"/>
    <cellStyle name="Style 1 10" xfId="16188"/>
    <cellStyle name="Style 1 11" xfId="16189"/>
    <cellStyle name="Style 1 2" xfId="3155"/>
    <cellStyle name="Style 1 2 2" xfId="3156"/>
    <cellStyle name="Style 1 2 2 2" xfId="16190"/>
    <cellStyle name="Style 1 2 2 3" xfId="16191"/>
    <cellStyle name="Style 1 2 2 4" xfId="16192"/>
    <cellStyle name="Style 1 2 3" xfId="16193"/>
    <cellStyle name="Style 1 2 4" xfId="16194"/>
    <cellStyle name="Style 1 2 5" xfId="16195"/>
    <cellStyle name="Style 1 2 6" xfId="16196"/>
    <cellStyle name="Style 1 2 7" xfId="16197"/>
    <cellStyle name="Style 1 2 8" xfId="16198"/>
    <cellStyle name="Style 1 2_Actual" xfId="16199"/>
    <cellStyle name="Style 1 3" xfId="3157"/>
    <cellStyle name="Style 1 3 10" xfId="16200"/>
    <cellStyle name="Style 1 3 11" xfId="16201"/>
    <cellStyle name="Style 1 3 2" xfId="3158"/>
    <cellStyle name="Style 1 3 2 2" xfId="3159"/>
    <cellStyle name="Style 1 3 3" xfId="3160"/>
    <cellStyle name="Style 1 3 3 2" xfId="3161"/>
    <cellStyle name="Style 1 3 4" xfId="3162"/>
    <cellStyle name="Style 1 3 4 2" xfId="3163"/>
    <cellStyle name="Style 1 3 5" xfId="3164"/>
    <cellStyle name="Style 1 3 5 2" xfId="3165"/>
    <cellStyle name="Style 1 3 6" xfId="3166"/>
    <cellStyle name="Style 1 3 7" xfId="16202"/>
    <cellStyle name="Style 1 3 8" xfId="16203"/>
    <cellStyle name="Style 1 3 9" xfId="16204"/>
    <cellStyle name="Style 1 4" xfId="3167"/>
    <cellStyle name="Style 1 4 2" xfId="3168"/>
    <cellStyle name="Style 1 4 2 2" xfId="16205"/>
    <cellStyle name="Style 1 4 2 3" xfId="16206"/>
    <cellStyle name="Style 1 4 2 4" xfId="16207"/>
    <cellStyle name="Style 1 4 3" xfId="16208"/>
    <cellStyle name="Style 1 4 4" xfId="16209"/>
    <cellStyle name="Style 1 4 5" xfId="16210"/>
    <cellStyle name="Style 1 4 6" xfId="16211"/>
    <cellStyle name="Style 1 4 7" xfId="16212"/>
    <cellStyle name="Style 1 4_Actual" xfId="16213"/>
    <cellStyle name="Style 1 5" xfId="3169"/>
    <cellStyle name="Style 1 5 2" xfId="3170"/>
    <cellStyle name="Style 1 6" xfId="3171"/>
    <cellStyle name="Style 1 6 2" xfId="3172"/>
    <cellStyle name="Style 1 7" xfId="3173"/>
    <cellStyle name="Style 1 7 2" xfId="3174"/>
    <cellStyle name="Style 1 8" xfId="16214"/>
    <cellStyle name="Style 1 9" xfId="16215"/>
    <cellStyle name="Style 1_Actual" xfId="16216"/>
    <cellStyle name="Style 21" xfId="16217"/>
    <cellStyle name="Style 21 10" xfId="16218"/>
    <cellStyle name="Style 21 11" xfId="16219"/>
    <cellStyle name="Style 21 12" xfId="16220"/>
    <cellStyle name="Style 21 13" xfId="16221"/>
    <cellStyle name="Style 21 14" xfId="16222"/>
    <cellStyle name="Style 21 15" xfId="16223"/>
    <cellStyle name="Style 21 16" xfId="16224"/>
    <cellStyle name="Style 21 17" xfId="16225"/>
    <cellStyle name="Style 21 18" xfId="16226"/>
    <cellStyle name="Style 21 19" xfId="16227"/>
    <cellStyle name="Style 21 2" xfId="16228"/>
    <cellStyle name="Style 21 20" xfId="16229"/>
    <cellStyle name="Style 21 21" xfId="16230"/>
    <cellStyle name="Style 21 3" xfId="16231"/>
    <cellStyle name="Style 21 4" xfId="16232"/>
    <cellStyle name="Style 21 5" xfId="16233"/>
    <cellStyle name="Style 21 6" xfId="16234"/>
    <cellStyle name="Style 21 7" xfId="16235"/>
    <cellStyle name="Style 21 8" xfId="16236"/>
    <cellStyle name="Style 21 9" xfId="16237"/>
    <cellStyle name="Style 22" xfId="16238"/>
    <cellStyle name="Style 22 10" xfId="16239"/>
    <cellStyle name="Style 22 11" xfId="16240"/>
    <cellStyle name="Style 22 12" xfId="16241"/>
    <cellStyle name="Style 22 13" xfId="16242"/>
    <cellStyle name="Style 22 14" xfId="16243"/>
    <cellStyle name="Style 22 15" xfId="16244"/>
    <cellStyle name="Style 22 16" xfId="16245"/>
    <cellStyle name="Style 22 17" xfId="16246"/>
    <cellStyle name="Style 22 18" xfId="16247"/>
    <cellStyle name="Style 22 19" xfId="16248"/>
    <cellStyle name="Style 22 2" xfId="16249"/>
    <cellStyle name="Style 22 20" xfId="16250"/>
    <cellStyle name="Style 22 21" xfId="16251"/>
    <cellStyle name="Style 22 3" xfId="16252"/>
    <cellStyle name="Style 22 4" xfId="16253"/>
    <cellStyle name="Style 22 5" xfId="16254"/>
    <cellStyle name="Style 22 6" xfId="16255"/>
    <cellStyle name="Style 22 7" xfId="16256"/>
    <cellStyle name="Style 22 8" xfId="16257"/>
    <cellStyle name="Style 22 9" xfId="16258"/>
    <cellStyle name="Style 23" xfId="16259"/>
    <cellStyle name="Style 23 10" xfId="16260"/>
    <cellStyle name="Style 23 11" xfId="16261"/>
    <cellStyle name="Style 23 12" xfId="16262"/>
    <cellStyle name="Style 23 13" xfId="16263"/>
    <cellStyle name="Style 23 14" xfId="16264"/>
    <cellStyle name="Style 23 15" xfId="16265"/>
    <cellStyle name="Style 23 16" xfId="16266"/>
    <cellStyle name="Style 23 17" xfId="16267"/>
    <cellStyle name="Style 23 18" xfId="16268"/>
    <cellStyle name="Style 23 19" xfId="16269"/>
    <cellStyle name="Style 23 2" xfId="16270"/>
    <cellStyle name="Style 23 20" xfId="16271"/>
    <cellStyle name="Style 23 21" xfId="16272"/>
    <cellStyle name="Style 23 22" xfId="16273"/>
    <cellStyle name="Style 23 23" xfId="16274"/>
    <cellStyle name="Style 23 24" xfId="16275"/>
    <cellStyle name="Style 23 25" xfId="16276"/>
    <cellStyle name="Style 23 26" xfId="16277"/>
    <cellStyle name="Style 23 27" xfId="16278"/>
    <cellStyle name="Style 23 28" xfId="16279"/>
    <cellStyle name="Style 23 29" xfId="16280"/>
    <cellStyle name="Style 23 3" xfId="16281"/>
    <cellStyle name="Style 23 30" xfId="16282"/>
    <cellStyle name="Style 23 4" xfId="16283"/>
    <cellStyle name="Style 23 5" xfId="16284"/>
    <cellStyle name="Style 23 6" xfId="16285"/>
    <cellStyle name="Style 23 7" xfId="16286"/>
    <cellStyle name="Style 23 8" xfId="16287"/>
    <cellStyle name="Style 23 9" xfId="16288"/>
    <cellStyle name="Style 24" xfId="16289"/>
    <cellStyle name="Style 24 10" xfId="16290"/>
    <cellStyle name="Style 24 11" xfId="16291"/>
    <cellStyle name="Style 24 12" xfId="16292"/>
    <cellStyle name="Style 24 13" xfId="16293"/>
    <cellStyle name="Style 24 14" xfId="16294"/>
    <cellStyle name="Style 24 15" xfId="16295"/>
    <cellStyle name="Style 24 16" xfId="16296"/>
    <cellStyle name="Style 24 17" xfId="16297"/>
    <cellStyle name="Style 24 18" xfId="16298"/>
    <cellStyle name="Style 24 19" xfId="16299"/>
    <cellStyle name="Style 24 2" xfId="16300"/>
    <cellStyle name="Style 24 20" xfId="16301"/>
    <cellStyle name="Style 24 21" xfId="16302"/>
    <cellStyle name="Style 24 22" xfId="16303"/>
    <cellStyle name="Style 24 23" xfId="16304"/>
    <cellStyle name="Style 24 24" xfId="16305"/>
    <cellStyle name="Style 24 25" xfId="16306"/>
    <cellStyle name="Style 24 26" xfId="16307"/>
    <cellStyle name="Style 24 27" xfId="16308"/>
    <cellStyle name="Style 24 28" xfId="16309"/>
    <cellStyle name="Style 24 29" xfId="16310"/>
    <cellStyle name="Style 24 3" xfId="16311"/>
    <cellStyle name="Style 24 30" xfId="16312"/>
    <cellStyle name="Style 24 4" xfId="16313"/>
    <cellStyle name="Style 24 5" xfId="16314"/>
    <cellStyle name="Style 24 6" xfId="16315"/>
    <cellStyle name="Style 24 7" xfId="16316"/>
    <cellStyle name="Style 24 8" xfId="16317"/>
    <cellStyle name="Style 24 9" xfId="16318"/>
    <cellStyle name="Style 25" xfId="16319"/>
    <cellStyle name="Style 25 10" xfId="16320"/>
    <cellStyle name="Style 25 11" xfId="16321"/>
    <cellStyle name="Style 25 12" xfId="16322"/>
    <cellStyle name="Style 25 13" xfId="16323"/>
    <cellStyle name="Style 25 14" xfId="16324"/>
    <cellStyle name="Style 25 15" xfId="16325"/>
    <cellStyle name="Style 25 16" xfId="16326"/>
    <cellStyle name="Style 25 17" xfId="16327"/>
    <cellStyle name="Style 25 18" xfId="16328"/>
    <cellStyle name="Style 25 19" xfId="16329"/>
    <cellStyle name="Style 25 2" xfId="16330"/>
    <cellStyle name="Style 25 20" xfId="16331"/>
    <cellStyle name="Style 25 21" xfId="16332"/>
    <cellStyle name="Style 25 22" xfId="16333"/>
    <cellStyle name="Style 25 23" xfId="16334"/>
    <cellStyle name="Style 25 24" xfId="16335"/>
    <cellStyle name="Style 25 25" xfId="16336"/>
    <cellStyle name="Style 25 26" xfId="16337"/>
    <cellStyle name="Style 25 27" xfId="16338"/>
    <cellStyle name="Style 25 28" xfId="16339"/>
    <cellStyle name="Style 25 29" xfId="16340"/>
    <cellStyle name="Style 25 3" xfId="16341"/>
    <cellStyle name="Style 25 30" xfId="16342"/>
    <cellStyle name="Style 25 4" xfId="16343"/>
    <cellStyle name="Style 25 5" xfId="16344"/>
    <cellStyle name="Style 25 6" xfId="16345"/>
    <cellStyle name="Style 25 7" xfId="16346"/>
    <cellStyle name="Style 25 8" xfId="16347"/>
    <cellStyle name="Style 25 9" xfId="16348"/>
    <cellStyle name="Style 26" xfId="16349"/>
    <cellStyle name="Style 26 10" xfId="16350"/>
    <cellStyle name="Style 26 11" xfId="16351"/>
    <cellStyle name="Style 26 12" xfId="16352"/>
    <cellStyle name="Style 26 13" xfId="16353"/>
    <cellStyle name="Style 26 14" xfId="16354"/>
    <cellStyle name="Style 26 15" xfId="16355"/>
    <cellStyle name="Style 26 16" xfId="16356"/>
    <cellStyle name="Style 26 17" xfId="16357"/>
    <cellStyle name="Style 26 18" xfId="16358"/>
    <cellStyle name="Style 26 19" xfId="16359"/>
    <cellStyle name="Style 26 2" xfId="16360"/>
    <cellStyle name="Style 26 20" xfId="16361"/>
    <cellStyle name="Style 26 21" xfId="16362"/>
    <cellStyle name="Style 26 22" xfId="16363"/>
    <cellStyle name="Style 26 23" xfId="16364"/>
    <cellStyle name="Style 26 24" xfId="16365"/>
    <cellStyle name="Style 26 25" xfId="16366"/>
    <cellStyle name="Style 26 26" xfId="16367"/>
    <cellStyle name="Style 26 27" xfId="16368"/>
    <cellStyle name="Style 26 28" xfId="16369"/>
    <cellStyle name="Style 26 29" xfId="16370"/>
    <cellStyle name="Style 26 3" xfId="16371"/>
    <cellStyle name="Style 26 30" xfId="16372"/>
    <cellStyle name="Style 26 4" xfId="16373"/>
    <cellStyle name="Style 26 5" xfId="16374"/>
    <cellStyle name="Style 26 6" xfId="16375"/>
    <cellStyle name="Style 26 7" xfId="16376"/>
    <cellStyle name="Style 26 8" xfId="16377"/>
    <cellStyle name="Style 26 9" xfId="16378"/>
    <cellStyle name="Style 27" xfId="16379"/>
    <cellStyle name="Style 27 10" xfId="16380"/>
    <cellStyle name="Style 27 11" xfId="16381"/>
    <cellStyle name="Style 27 12" xfId="16382"/>
    <cellStyle name="Style 27 13" xfId="16383"/>
    <cellStyle name="Style 27 14" xfId="16384"/>
    <cellStyle name="Style 27 15" xfId="16385"/>
    <cellStyle name="Style 27 16" xfId="16386"/>
    <cellStyle name="Style 27 17" xfId="16387"/>
    <cellStyle name="Style 27 18" xfId="16388"/>
    <cellStyle name="Style 27 19" xfId="16389"/>
    <cellStyle name="Style 27 2" xfId="16390"/>
    <cellStyle name="Style 27 20" xfId="16391"/>
    <cellStyle name="Style 27 21" xfId="16392"/>
    <cellStyle name="Style 27 22" xfId="16393"/>
    <cellStyle name="Style 27 23" xfId="16394"/>
    <cellStyle name="Style 27 24" xfId="16395"/>
    <cellStyle name="Style 27 25" xfId="16396"/>
    <cellStyle name="Style 27 26" xfId="16397"/>
    <cellStyle name="Style 27 27" xfId="16398"/>
    <cellStyle name="Style 27 28" xfId="16399"/>
    <cellStyle name="Style 27 29" xfId="16400"/>
    <cellStyle name="Style 27 3" xfId="16401"/>
    <cellStyle name="Style 27 30" xfId="16402"/>
    <cellStyle name="Style 27 4" xfId="16403"/>
    <cellStyle name="Style 27 5" xfId="16404"/>
    <cellStyle name="Style 27 6" xfId="16405"/>
    <cellStyle name="Style 27 7" xfId="16406"/>
    <cellStyle name="Style 27 8" xfId="16407"/>
    <cellStyle name="Style 27 9" xfId="16408"/>
    <cellStyle name="Style 28" xfId="16409"/>
    <cellStyle name="Style 28 10" xfId="16410"/>
    <cellStyle name="Style 28 11" xfId="16411"/>
    <cellStyle name="Style 28 12" xfId="16412"/>
    <cellStyle name="Style 28 13" xfId="16413"/>
    <cellStyle name="Style 28 14" xfId="16414"/>
    <cellStyle name="Style 28 15" xfId="16415"/>
    <cellStyle name="Style 28 16" xfId="16416"/>
    <cellStyle name="Style 28 17" xfId="16417"/>
    <cellStyle name="Style 28 18" xfId="16418"/>
    <cellStyle name="Style 28 19" xfId="16419"/>
    <cellStyle name="Style 28 2" xfId="16420"/>
    <cellStyle name="Style 28 20" xfId="16421"/>
    <cellStyle name="Style 28 21" xfId="16422"/>
    <cellStyle name="Style 28 3" xfId="16423"/>
    <cellStyle name="Style 28 4" xfId="16424"/>
    <cellStyle name="Style 28 5" xfId="16425"/>
    <cellStyle name="Style 28 6" xfId="16426"/>
    <cellStyle name="Style 28 7" xfId="16427"/>
    <cellStyle name="Style 28 8" xfId="16428"/>
    <cellStyle name="Style 28 9" xfId="16429"/>
    <cellStyle name="Style 29" xfId="16430"/>
    <cellStyle name="Style 29 10" xfId="16431"/>
    <cellStyle name="Style 29 11" xfId="16432"/>
    <cellStyle name="Style 29 12" xfId="16433"/>
    <cellStyle name="Style 29 13" xfId="16434"/>
    <cellStyle name="Style 29 14" xfId="16435"/>
    <cellStyle name="Style 29 15" xfId="16436"/>
    <cellStyle name="Style 29 16" xfId="16437"/>
    <cellStyle name="Style 29 17" xfId="16438"/>
    <cellStyle name="Style 29 18" xfId="16439"/>
    <cellStyle name="Style 29 19" xfId="16440"/>
    <cellStyle name="Style 29 2" xfId="16441"/>
    <cellStyle name="Style 29 20" xfId="16442"/>
    <cellStyle name="Style 29 21" xfId="16443"/>
    <cellStyle name="Style 29 22" xfId="16444"/>
    <cellStyle name="Style 29 23" xfId="16445"/>
    <cellStyle name="Style 29 24" xfId="16446"/>
    <cellStyle name="Style 29 25" xfId="16447"/>
    <cellStyle name="Style 29 26" xfId="16448"/>
    <cellStyle name="Style 29 27" xfId="16449"/>
    <cellStyle name="Style 29 28" xfId="16450"/>
    <cellStyle name="Style 29 29" xfId="16451"/>
    <cellStyle name="Style 29 3" xfId="16452"/>
    <cellStyle name="Style 29 30" xfId="16453"/>
    <cellStyle name="Style 29 4" xfId="16454"/>
    <cellStyle name="Style 29 5" xfId="16455"/>
    <cellStyle name="Style 29 6" xfId="16456"/>
    <cellStyle name="Style 29 7" xfId="16457"/>
    <cellStyle name="Style 29 8" xfId="16458"/>
    <cellStyle name="Style 29 9" xfId="16459"/>
    <cellStyle name="Style 30" xfId="16460"/>
    <cellStyle name="Style 30 10" xfId="16461"/>
    <cellStyle name="Style 30 11" xfId="16462"/>
    <cellStyle name="Style 30 12" xfId="16463"/>
    <cellStyle name="Style 30 13" xfId="16464"/>
    <cellStyle name="Style 30 14" xfId="16465"/>
    <cellStyle name="Style 30 15" xfId="16466"/>
    <cellStyle name="Style 30 16" xfId="16467"/>
    <cellStyle name="Style 30 17" xfId="16468"/>
    <cellStyle name="Style 30 18" xfId="16469"/>
    <cellStyle name="Style 30 19" xfId="16470"/>
    <cellStyle name="Style 30 2" xfId="16471"/>
    <cellStyle name="Style 30 20" xfId="16472"/>
    <cellStyle name="Style 30 21" xfId="16473"/>
    <cellStyle name="Style 30 22" xfId="16474"/>
    <cellStyle name="Style 30 23" xfId="16475"/>
    <cellStyle name="Style 30 24" xfId="16476"/>
    <cellStyle name="Style 30 25" xfId="16477"/>
    <cellStyle name="Style 30 26" xfId="16478"/>
    <cellStyle name="Style 30 27" xfId="16479"/>
    <cellStyle name="Style 30 28" xfId="16480"/>
    <cellStyle name="Style 30 29" xfId="16481"/>
    <cellStyle name="Style 30 3" xfId="16482"/>
    <cellStyle name="Style 30 30" xfId="16483"/>
    <cellStyle name="Style 30 4" xfId="16484"/>
    <cellStyle name="Style 30 5" xfId="16485"/>
    <cellStyle name="Style 30 6" xfId="16486"/>
    <cellStyle name="Style 30 7" xfId="16487"/>
    <cellStyle name="Style 30 8" xfId="16488"/>
    <cellStyle name="Style 30 9" xfId="16489"/>
    <cellStyle name="Style 31" xfId="16490"/>
    <cellStyle name="Style 31 10" xfId="16491"/>
    <cellStyle name="Style 31 11" xfId="16492"/>
    <cellStyle name="Style 31 12" xfId="16493"/>
    <cellStyle name="Style 31 13" xfId="16494"/>
    <cellStyle name="Style 31 14" xfId="16495"/>
    <cellStyle name="Style 31 15" xfId="16496"/>
    <cellStyle name="Style 31 16" xfId="16497"/>
    <cellStyle name="Style 31 17" xfId="16498"/>
    <cellStyle name="Style 31 18" xfId="16499"/>
    <cellStyle name="Style 31 19" xfId="16500"/>
    <cellStyle name="Style 31 2" xfId="16501"/>
    <cellStyle name="Style 31 20" xfId="16502"/>
    <cellStyle name="Style 31 21" xfId="16503"/>
    <cellStyle name="Style 31 22" xfId="16504"/>
    <cellStyle name="Style 31 23" xfId="16505"/>
    <cellStyle name="Style 31 24" xfId="16506"/>
    <cellStyle name="Style 31 25" xfId="16507"/>
    <cellStyle name="Style 31 26" xfId="16508"/>
    <cellStyle name="Style 31 27" xfId="16509"/>
    <cellStyle name="Style 31 28" xfId="16510"/>
    <cellStyle name="Style 31 29" xfId="16511"/>
    <cellStyle name="Style 31 3" xfId="16512"/>
    <cellStyle name="Style 31 30" xfId="16513"/>
    <cellStyle name="Style 31 4" xfId="16514"/>
    <cellStyle name="Style 31 5" xfId="16515"/>
    <cellStyle name="Style 31 6" xfId="16516"/>
    <cellStyle name="Style 31 7" xfId="16517"/>
    <cellStyle name="Style 31 8" xfId="16518"/>
    <cellStyle name="Style 31 9" xfId="16519"/>
    <cellStyle name="Style 32" xfId="16520"/>
    <cellStyle name="Style 32 10" xfId="16521"/>
    <cellStyle name="Style 32 11" xfId="16522"/>
    <cellStyle name="Style 32 12" xfId="16523"/>
    <cellStyle name="Style 32 13" xfId="16524"/>
    <cellStyle name="Style 32 14" xfId="16525"/>
    <cellStyle name="Style 32 15" xfId="16526"/>
    <cellStyle name="Style 32 16" xfId="16527"/>
    <cellStyle name="Style 32 17" xfId="16528"/>
    <cellStyle name="Style 32 18" xfId="16529"/>
    <cellStyle name="Style 32 19" xfId="16530"/>
    <cellStyle name="Style 32 2" xfId="16531"/>
    <cellStyle name="Style 32 20" xfId="16532"/>
    <cellStyle name="Style 32 21" xfId="16533"/>
    <cellStyle name="Style 32 3" xfId="16534"/>
    <cellStyle name="Style 32 4" xfId="16535"/>
    <cellStyle name="Style 32 5" xfId="16536"/>
    <cellStyle name="Style 32 6" xfId="16537"/>
    <cellStyle name="Style 32 7" xfId="16538"/>
    <cellStyle name="Style 32 8" xfId="16539"/>
    <cellStyle name="Style 32 9" xfId="16540"/>
    <cellStyle name="Style 33" xfId="16541"/>
    <cellStyle name="Style 33 10" xfId="16542"/>
    <cellStyle name="Style 33 11" xfId="16543"/>
    <cellStyle name="Style 33 12" xfId="16544"/>
    <cellStyle name="Style 33 13" xfId="16545"/>
    <cellStyle name="Style 33 14" xfId="16546"/>
    <cellStyle name="Style 33 15" xfId="16547"/>
    <cellStyle name="Style 33 16" xfId="16548"/>
    <cellStyle name="Style 33 17" xfId="16549"/>
    <cellStyle name="Style 33 18" xfId="16550"/>
    <cellStyle name="Style 33 19" xfId="16551"/>
    <cellStyle name="Style 33 2" xfId="16552"/>
    <cellStyle name="Style 33 20" xfId="16553"/>
    <cellStyle name="Style 33 21" xfId="16554"/>
    <cellStyle name="Style 33 22" xfId="16555"/>
    <cellStyle name="Style 33 23" xfId="16556"/>
    <cellStyle name="Style 33 24" xfId="16557"/>
    <cellStyle name="Style 33 25" xfId="16558"/>
    <cellStyle name="Style 33 26" xfId="16559"/>
    <cellStyle name="Style 33 27" xfId="16560"/>
    <cellStyle name="Style 33 28" xfId="16561"/>
    <cellStyle name="Style 33 29" xfId="16562"/>
    <cellStyle name="Style 33 3" xfId="16563"/>
    <cellStyle name="Style 33 30" xfId="16564"/>
    <cellStyle name="Style 33 4" xfId="16565"/>
    <cellStyle name="Style 33 5" xfId="16566"/>
    <cellStyle name="Style 33 6" xfId="16567"/>
    <cellStyle name="Style 33 7" xfId="16568"/>
    <cellStyle name="Style 33 8" xfId="16569"/>
    <cellStyle name="Style 33 9" xfId="16570"/>
    <cellStyle name="Style 34" xfId="16571"/>
    <cellStyle name="Style 34 10" xfId="16572"/>
    <cellStyle name="Style 34 11" xfId="16573"/>
    <cellStyle name="Style 34 12" xfId="16574"/>
    <cellStyle name="Style 34 13" xfId="16575"/>
    <cellStyle name="Style 34 14" xfId="16576"/>
    <cellStyle name="Style 34 15" xfId="16577"/>
    <cellStyle name="Style 34 16" xfId="16578"/>
    <cellStyle name="Style 34 17" xfId="16579"/>
    <cellStyle name="Style 34 18" xfId="16580"/>
    <cellStyle name="Style 34 19" xfId="16581"/>
    <cellStyle name="Style 34 2" xfId="16582"/>
    <cellStyle name="Style 34 20" xfId="16583"/>
    <cellStyle name="Style 34 21" xfId="16584"/>
    <cellStyle name="Style 34 22" xfId="16585"/>
    <cellStyle name="Style 34 23" xfId="16586"/>
    <cellStyle name="Style 34 24" xfId="16587"/>
    <cellStyle name="Style 34 25" xfId="16588"/>
    <cellStyle name="Style 34 26" xfId="16589"/>
    <cellStyle name="Style 34 27" xfId="16590"/>
    <cellStyle name="Style 34 28" xfId="16591"/>
    <cellStyle name="Style 34 29" xfId="16592"/>
    <cellStyle name="Style 34 3" xfId="16593"/>
    <cellStyle name="Style 34 30" xfId="16594"/>
    <cellStyle name="Style 34 4" xfId="16595"/>
    <cellStyle name="Style 34 5" xfId="16596"/>
    <cellStyle name="Style 34 6" xfId="16597"/>
    <cellStyle name="Style 34 7" xfId="16598"/>
    <cellStyle name="Style 34 8" xfId="16599"/>
    <cellStyle name="Style 34 9" xfId="16600"/>
    <cellStyle name="Style 35" xfId="16601"/>
    <cellStyle name="Style 35 10" xfId="16602"/>
    <cellStyle name="Style 35 11" xfId="16603"/>
    <cellStyle name="Style 35 12" xfId="16604"/>
    <cellStyle name="Style 35 13" xfId="16605"/>
    <cellStyle name="Style 35 14" xfId="16606"/>
    <cellStyle name="Style 35 15" xfId="16607"/>
    <cellStyle name="Style 35 16" xfId="16608"/>
    <cellStyle name="Style 35 17" xfId="16609"/>
    <cellStyle name="Style 35 18" xfId="16610"/>
    <cellStyle name="Style 35 19" xfId="16611"/>
    <cellStyle name="Style 35 2" xfId="16612"/>
    <cellStyle name="Style 35 20" xfId="16613"/>
    <cellStyle name="Style 35 21" xfId="16614"/>
    <cellStyle name="Style 35 22" xfId="16615"/>
    <cellStyle name="Style 35 23" xfId="16616"/>
    <cellStyle name="Style 35 24" xfId="16617"/>
    <cellStyle name="Style 35 25" xfId="16618"/>
    <cellStyle name="Style 35 26" xfId="16619"/>
    <cellStyle name="Style 35 27" xfId="16620"/>
    <cellStyle name="Style 35 28" xfId="16621"/>
    <cellStyle name="Style 35 29" xfId="16622"/>
    <cellStyle name="Style 35 3" xfId="16623"/>
    <cellStyle name="Style 35 30" xfId="16624"/>
    <cellStyle name="Style 35 4" xfId="16625"/>
    <cellStyle name="Style 35 5" xfId="16626"/>
    <cellStyle name="Style 35 6" xfId="16627"/>
    <cellStyle name="Style 35 7" xfId="16628"/>
    <cellStyle name="Style 35 8" xfId="16629"/>
    <cellStyle name="Style 35 9" xfId="16630"/>
    <cellStyle name="Style 36" xfId="16631"/>
    <cellStyle name="Style 36 10" xfId="16632"/>
    <cellStyle name="Style 36 11" xfId="16633"/>
    <cellStyle name="Style 36 12" xfId="16634"/>
    <cellStyle name="Style 36 13" xfId="16635"/>
    <cellStyle name="Style 36 14" xfId="16636"/>
    <cellStyle name="Style 36 15" xfId="16637"/>
    <cellStyle name="Style 36 16" xfId="16638"/>
    <cellStyle name="Style 36 17" xfId="16639"/>
    <cellStyle name="Style 36 18" xfId="16640"/>
    <cellStyle name="Style 36 19" xfId="16641"/>
    <cellStyle name="Style 36 2" xfId="16642"/>
    <cellStyle name="Style 36 20" xfId="16643"/>
    <cellStyle name="Style 36 21" xfId="16644"/>
    <cellStyle name="Style 36 22" xfId="16645"/>
    <cellStyle name="Style 36 23" xfId="16646"/>
    <cellStyle name="Style 36 24" xfId="16647"/>
    <cellStyle name="Style 36 25" xfId="16648"/>
    <cellStyle name="Style 36 26" xfId="16649"/>
    <cellStyle name="Style 36 27" xfId="16650"/>
    <cellStyle name="Style 36 28" xfId="16651"/>
    <cellStyle name="Style 36 29" xfId="16652"/>
    <cellStyle name="Style 36 3" xfId="16653"/>
    <cellStyle name="Style 36 30" xfId="16654"/>
    <cellStyle name="Style 36 4" xfId="16655"/>
    <cellStyle name="Style 36 5" xfId="16656"/>
    <cellStyle name="Style 36 6" xfId="16657"/>
    <cellStyle name="Style 36 7" xfId="16658"/>
    <cellStyle name="Style 36 8" xfId="16659"/>
    <cellStyle name="Style 36 9" xfId="16660"/>
    <cellStyle name="Style 39" xfId="16661"/>
    <cellStyle name="Style 39 10" xfId="16662"/>
    <cellStyle name="Style 39 11" xfId="16663"/>
    <cellStyle name="Style 39 12" xfId="16664"/>
    <cellStyle name="Style 39 13" xfId="16665"/>
    <cellStyle name="Style 39 14" xfId="16666"/>
    <cellStyle name="Style 39 15" xfId="16667"/>
    <cellStyle name="Style 39 16" xfId="16668"/>
    <cellStyle name="Style 39 17" xfId="16669"/>
    <cellStyle name="Style 39 18" xfId="16670"/>
    <cellStyle name="Style 39 19" xfId="16671"/>
    <cellStyle name="Style 39 2" xfId="16672"/>
    <cellStyle name="Style 39 20" xfId="16673"/>
    <cellStyle name="Style 39 21" xfId="16674"/>
    <cellStyle name="Style 39 22" xfId="16675"/>
    <cellStyle name="Style 39 23" xfId="16676"/>
    <cellStyle name="Style 39 24" xfId="16677"/>
    <cellStyle name="Style 39 25" xfId="16678"/>
    <cellStyle name="Style 39 26" xfId="16679"/>
    <cellStyle name="Style 39 27" xfId="16680"/>
    <cellStyle name="Style 39 28" xfId="16681"/>
    <cellStyle name="Style 39 29" xfId="16682"/>
    <cellStyle name="Style 39 3" xfId="16683"/>
    <cellStyle name="Style 39 30" xfId="16684"/>
    <cellStyle name="Style 39 4" xfId="16685"/>
    <cellStyle name="Style 39 5" xfId="16686"/>
    <cellStyle name="Style 39 6" xfId="16687"/>
    <cellStyle name="Style 39 7" xfId="16688"/>
    <cellStyle name="Style 39 8" xfId="16689"/>
    <cellStyle name="Style 39 9" xfId="16690"/>
    <cellStyle name="SUB HEADING" xfId="16691"/>
    <cellStyle name="subhead" xfId="16692"/>
    <cellStyle name="Subtitle" xfId="16693"/>
    <cellStyle name="Table Col Head" xfId="16694"/>
    <cellStyle name="Table Head" xfId="16695"/>
    <cellStyle name="Table Head Aligned" xfId="16696"/>
    <cellStyle name="Table Head Blue" xfId="16697"/>
    <cellStyle name="Table Head Green" xfId="16698"/>
    <cellStyle name="Table Sub Head" xfId="16699"/>
    <cellStyle name="Table Title" xfId="16700"/>
    <cellStyle name="Table Units" xfId="16701"/>
    <cellStyle name="Text" xfId="16702"/>
    <cellStyle name="Theirs" xfId="16703"/>
    <cellStyle name="Times New Roman" xfId="16704"/>
    <cellStyle name="Title 10" xfId="16705"/>
    <cellStyle name="Title 11" xfId="16706"/>
    <cellStyle name="Title 2" xfId="3175"/>
    <cellStyle name="Title 2 2" xfId="16707"/>
    <cellStyle name="Title 2 2 2" xfId="16708"/>
    <cellStyle name="Title 2 3" xfId="16709"/>
    <cellStyle name="Title 2 4" xfId="16710"/>
    <cellStyle name="Title 2 5" xfId="16711"/>
    <cellStyle name="Title 2 6" xfId="16712"/>
    <cellStyle name="Title 3" xfId="3176"/>
    <cellStyle name="Title 3 2" xfId="16713"/>
    <cellStyle name="Title 3 2 2" xfId="16714"/>
    <cellStyle name="Title 3 3" xfId="16715"/>
    <cellStyle name="Title 3 4" xfId="16716"/>
    <cellStyle name="Title 4" xfId="3224"/>
    <cellStyle name="Title 4 2" xfId="16717"/>
    <cellStyle name="Title 5" xfId="16718"/>
    <cellStyle name="Title 5 2" xfId="16719"/>
    <cellStyle name="Title 6" xfId="16720"/>
    <cellStyle name="Title 6 2" xfId="16721"/>
    <cellStyle name="Title 7" xfId="16722"/>
    <cellStyle name="Title 8" xfId="16723"/>
    <cellStyle name="Title 9" xfId="16724"/>
    <cellStyle name="Total 10" xfId="16725"/>
    <cellStyle name="Total 10 2" xfId="16726"/>
    <cellStyle name="Total 11" xfId="16727"/>
    <cellStyle name="Total 11 2" xfId="16728"/>
    <cellStyle name="Total 12" xfId="16729"/>
    <cellStyle name="Total 12 2" xfId="16730"/>
    <cellStyle name="Total 13" xfId="16731"/>
    <cellStyle name="Total 13 2" xfId="16732"/>
    <cellStyle name="Total 14" xfId="16733"/>
    <cellStyle name="Total 14 2" xfId="16734"/>
    <cellStyle name="Total 15" xfId="16735"/>
    <cellStyle name="Total 16" xfId="16736"/>
    <cellStyle name="Total 16 2" xfId="16737"/>
    <cellStyle name="Total 16 3" xfId="16738"/>
    <cellStyle name="Total 17" xfId="16739"/>
    <cellStyle name="Total 18" xfId="16740"/>
    <cellStyle name="Total 2" xfId="3177"/>
    <cellStyle name="Total 2 10" xfId="16741"/>
    <cellStyle name="Total 2 10 2" xfId="16742"/>
    <cellStyle name="Total 2 11" xfId="16743"/>
    <cellStyle name="Total 2 12" xfId="16744"/>
    <cellStyle name="Total 2 13" xfId="16745"/>
    <cellStyle name="Total 2 14" xfId="16746"/>
    <cellStyle name="Total 2 15" xfId="16747"/>
    <cellStyle name="Total 2 16" xfId="16748"/>
    <cellStyle name="Total 2 17" xfId="16749"/>
    <cellStyle name="Total 2 2" xfId="16750"/>
    <cellStyle name="Total 2 2 2" xfId="16751"/>
    <cellStyle name="Total 2 2 2 2" xfId="16752"/>
    <cellStyle name="Total 2 2 3" xfId="16753"/>
    <cellStyle name="Total 2 2_Actual" xfId="16754"/>
    <cellStyle name="Total 2 3" xfId="16755"/>
    <cellStyle name="Total 2 3 2" xfId="16756"/>
    <cellStyle name="Total 2 4" xfId="16757"/>
    <cellStyle name="Total 2 4 2" xfId="16758"/>
    <cellStyle name="Total 2 4 2 2" xfId="16759"/>
    <cellStyle name="Total 2 4 3" xfId="16760"/>
    <cellStyle name="Total 2 4_Actual" xfId="16761"/>
    <cellStyle name="Total 2 5" xfId="16762"/>
    <cellStyle name="Total 2 6" xfId="16763"/>
    <cellStyle name="Total 2 7" xfId="16764"/>
    <cellStyle name="Total 2 7 2" xfId="16765"/>
    <cellStyle name="Total 2 8" xfId="16766"/>
    <cellStyle name="Total 2 8 2" xfId="16767"/>
    <cellStyle name="Total 2 9" xfId="16768"/>
    <cellStyle name="Total 2 9 2" xfId="16769"/>
    <cellStyle name="Total 2_Actual" xfId="16770"/>
    <cellStyle name="Total 3" xfId="3178"/>
    <cellStyle name="Total 3 2" xfId="16771"/>
    <cellStyle name="Total 3 3" xfId="16772"/>
    <cellStyle name="Total 3 4" xfId="16773"/>
    <cellStyle name="Total 3 4 2" xfId="16774"/>
    <cellStyle name="Total 3 5" xfId="16775"/>
    <cellStyle name="Total 3 5 2" xfId="16776"/>
    <cellStyle name="Total 3 6" xfId="16777"/>
    <cellStyle name="Total 3 7" xfId="16778"/>
    <cellStyle name="Total 4" xfId="3225"/>
    <cellStyle name="Total 4 2" xfId="16779"/>
    <cellStyle name="Total 4 2 2" xfId="16780"/>
    <cellStyle name="Total 4 3" xfId="16781"/>
    <cellStyle name="Total 4_Actual" xfId="16782"/>
    <cellStyle name="Total 5" xfId="16783"/>
    <cellStyle name="Total 5 2" xfId="16784"/>
    <cellStyle name="Total 5 2 2" xfId="16785"/>
    <cellStyle name="Total 5 3" xfId="16786"/>
    <cellStyle name="Total 5_Actual" xfId="16787"/>
    <cellStyle name="Total 6" xfId="16788"/>
    <cellStyle name="Total 6 2" xfId="16789"/>
    <cellStyle name="Total 6 3" xfId="16790"/>
    <cellStyle name="Total 7" xfId="16791"/>
    <cellStyle name="Total 7 2" xfId="16792"/>
    <cellStyle name="Total 7 3" xfId="16793"/>
    <cellStyle name="Total 8" xfId="16794"/>
    <cellStyle name="Total 8 2" xfId="16795"/>
    <cellStyle name="Total 9" xfId="16796"/>
    <cellStyle name="ubordinated Debt" xfId="16797"/>
    <cellStyle name="underline" xfId="16798"/>
    <cellStyle name="UNITS" xfId="16799"/>
    <cellStyle name="Unprot" xfId="3179"/>
    <cellStyle name="Unprot 2" xfId="16800"/>
    <cellStyle name="Unprot 3" xfId="16801"/>
    <cellStyle name="Unprot 4" xfId="16802"/>
    <cellStyle name="Unprot$" xfId="3180"/>
    <cellStyle name="Unprot$ 10" xfId="16803"/>
    <cellStyle name="Unprot$ 11" xfId="16804"/>
    <cellStyle name="Unprot$ 12" xfId="16805"/>
    <cellStyle name="Unprot$ 13" xfId="16806"/>
    <cellStyle name="Unprot$ 14" xfId="16807"/>
    <cellStyle name="Unprot$ 15" xfId="16808"/>
    <cellStyle name="Unprot$ 16" xfId="16809"/>
    <cellStyle name="Unprot$ 17" xfId="16810"/>
    <cellStyle name="Unprot$ 18" xfId="16811"/>
    <cellStyle name="Unprot$ 19" xfId="16812"/>
    <cellStyle name="Unprot$ 2" xfId="16813"/>
    <cellStyle name="Unprot$ 2 2" xfId="16814"/>
    <cellStyle name="Unprot$ 2 3" xfId="16815"/>
    <cellStyle name="Unprot$ 2 4" xfId="16816"/>
    <cellStyle name="Unprot$ 2_Actual" xfId="16817"/>
    <cellStyle name="Unprot$ 20" xfId="16818"/>
    <cellStyle name="Unprot$ 21" xfId="16819"/>
    <cellStyle name="Unprot$ 22" xfId="16820"/>
    <cellStyle name="Unprot$ 23" xfId="16821"/>
    <cellStyle name="Unprot$ 24" xfId="16822"/>
    <cellStyle name="Unprot$ 25" xfId="16823"/>
    <cellStyle name="Unprot$ 26" xfId="16824"/>
    <cellStyle name="Unprot$ 27" xfId="16825"/>
    <cellStyle name="Unprot$ 28" xfId="16826"/>
    <cellStyle name="Unprot$ 29" xfId="16827"/>
    <cellStyle name="Unprot$ 3" xfId="16828"/>
    <cellStyle name="Unprot$ 3 2" xfId="16829"/>
    <cellStyle name="Unprot$ 3 3" xfId="16830"/>
    <cellStyle name="Unprot$ 3 4" xfId="16831"/>
    <cellStyle name="Unprot$ 30" xfId="16832"/>
    <cellStyle name="Unprot$ 4" xfId="16833"/>
    <cellStyle name="Unprot$ 4 2" xfId="16834"/>
    <cellStyle name="Unprot$ 4 3" xfId="16835"/>
    <cellStyle name="Unprot$ 4 4" xfId="16836"/>
    <cellStyle name="Unprot$ 4_Actual" xfId="16837"/>
    <cellStyle name="Unprot$ 5" xfId="16838"/>
    <cellStyle name="Unprot$ 5 2" xfId="16839"/>
    <cellStyle name="Unprot$ 5 3" xfId="16840"/>
    <cellStyle name="Unprot$ 5 4" xfId="16841"/>
    <cellStyle name="Unprot$ 6" xfId="16842"/>
    <cellStyle name="Unprot$ 6 2" xfId="16843"/>
    <cellStyle name="Unprot$ 6 3" xfId="16844"/>
    <cellStyle name="Unprot$ 6 4" xfId="16845"/>
    <cellStyle name="Unprot$ 7" xfId="16846"/>
    <cellStyle name="Unprot$ 7 2" xfId="16847"/>
    <cellStyle name="Unprot$ 7 3" xfId="16848"/>
    <cellStyle name="Unprot$ 7 4" xfId="16849"/>
    <cellStyle name="Unprot$ 8" xfId="16850"/>
    <cellStyle name="Unprot$ 8 2" xfId="16851"/>
    <cellStyle name="Unprot$ 8 3" xfId="16852"/>
    <cellStyle name="Unprot$ 8 4" xfId="16853"/>
    <cellStyle name="Unprot$ 9" xfId="16854"/>
    <cellStyle name="Unprot$ 9 2" xfId="16855"/>
    <cellStyle name="Unprot$ 9 3" xfId="16856"/>
    <cellStyle name="Unprot$ 9 4" xfId="16857"/>
    <cellStyle name="Unprot$_120110 NFC Risk Flash" xfId="16858"/>
    <cellStyle name="Unprot_Inputs" xfId="16859"/>
    <cellStyle name="Unprotect" xfId="3181"/>
    <cellStyle name="UNSHADED" xfId="16860"/>
    <cellStyle name="User_Defined_A" xfId="16861"/>
    <cellStyle name="Warning Text 10" xfId="16862"/>
    <cellStyle name="Warning Text 11" xfId="16863"/>
    <cellStyle name="Warning Text 2" xfId="3182"/>
    <cellStyle name="Warning Text 2 2" xfId="16864"/>
    <cellStyle name="Warning Text 2 2 2" xfId="16865"/>
    <cellStyle name="Warning Text 2 3" xfId="16866"/>
    <cellStyle name="Warning Text 2 4" xfId="16867"/>
    <cellStyle name="Warning Text 2 5" xfId="16868"/>
    <cellStyle name="Warning Text 2 6" xfId="16869"/>
    <cellStyle name="Warning Text 3" xfId="3183"/>
    <cellStyle name="Warning Text 3 2" xfId="16870"/>
    <cellStyle name="Warning Text 3 2 2" xfId="16871"/>
    <cellStyle name="Warning Text 3 3" xfId="16872"/>
    <cellStyle name="Warning Text 4" xfId="3226"/>
    <cellStyle name="Warning Text 4 2" xfId="16873"/>
    <cellStyle name="Warning Text 5" xfId="16874"/>
    <cellStyle name="Warning Text 5 2" xfId="16875"/>
    <cellStyle name="Warning Text 6" xfId="16876"/>
    <cellStyle name="Warning Text 6 2" xfId="16877"/>
    <cellStyle name="Warning Text 7" xfId="16878"/>
    <cellStyle name="Warning Text 8" xfId="16879"/>
    <cellStyle name="Warning Text 9" xfId="16880"/>
    <cellStyle name="Warning Text 9 2" xfId="16881"/>
    <cellStyle name="Warning Text 9 3" xfId="16882"/>
    <cellStyle name="Year" xfId="168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zoomScaleNormal="100" workbookViewId="0">
      <selection activeCell="A13" sqref="A13"/>
    </sheetView>
  </sheetViews>
  <sheetFormatPr defaultRowHeight="13.2"/>
  <cols>
    <col min="1" max="1" width="39.33203125" customWidth="1"/>
    <col min="2" max="2" width="26.109375" customWidth="1"/>
    <col min="3" max="3" width="13.109375" customWidth="1"/>
    <col min="4" max="4" width="16.109375" customWidth="1"/>
    <col min="5" max="5" width="18.109375" customWidth="1"/>
    <col min="6" max="6" width="12.33203125" bestFit="1" customWidth="1"/>
    <col min="7" max="8" width="17.88671875" customWidth="1"/>
    <col min="9" max="9" width="11.33203125" bestFit="1" customWidth="1"/>
    <col min="10" max="10" width="10.5546875" customWidth="1"/>
    <col min="11" max="11" width="10.33203125" bestFit="1" customWidth="1"/>
    <col min="12" max="12" width="11.33203125" bestFit="1" customWidth="1"/>
    <col min="13" max="13" width="10.33203125" bestFit="1" customWidth="1"/>
    <col min="15" max="15" width="13.88671875" customWidth="1"/>
    <col min="16" max="16" width="13.44140625" bestFit="1" customWidth="1"/>
    <col min="17" max="17" width="13.5546875" customWidth="1"/>
    <col min="18" max="18" width="9.88671875" bestFit="1" customWidth="1"/>
  </cols>
  <sheetData>
    <row r="1" spans="1:18" ht="39.6">
      <c r="A1" s="82" t="s">
        <v>12</v>
      </c>
      <c r="B1" s="82"/>
      <c r="C1" s="5" t="s">
        <v>14</v>
      </c>
      <c r="D1" s="5" t="s">
        <v>15</v>
      </c>
      <c r="E1" s="5" t="s">
        <v>36</v>
      </c>
      <c r="F1" s="25" t="s">
        <v>38</v>
      </c>
      <c r="G1" s="5" t="s">
        <v>561</v>
      </c>
      <c r="H1" s="25" t="s">
        <v>18</v>
      </c>
      <c r="I1" s="25" t="s">
        <v>505</v>
      </c>
      <c r="J1" s="25" t="s">
        <v>506</v>
      </c>
    </row>
    <row r="2" spans="1:18">
      <c r="A2" s="3" t="s">
        <v>37</v>
      </c>
      <c r="C2" s="6"/>
      <c r="D2" s="6"/>
      <c r="E2" s="3"/>
      <c r="F2" s="28"/>
      <c r="G2" s="5" t="s">
        <v>467</v>
      </c>
      <c r="H2" s="5" t="s">
        <v>467</v>
      </c>
    </row>
    <row r="3" spans="1:18">
      <c r="A3" s="3" t="s">
        <v>39</v>
      </c>
      <c r="B3" t="s">
        <v>40</v>
      </c>
      <c r="C3" s="19" t="s">
        <v>41</v>
      </c>
      <c r="D3" s="6"/>
      <c r="E3" s="28" t="s">
        <v>509</v>
      </c>
      <c r="F3" s="28">
        <f>$D$18</f>
        <v>23</v>
      </c>
      <c r="G3" s="22">
        <f>'TL Line'!$N$67</f>
        <v>157.04203588264133</v>
      </c>
      <c r="H3" s="7">
        <f>'TL Line'!$N$69</f>
        <v>0.38958720125791568</v>
      </c>
      <c r="I3" s="9">
        <f>+F3*G3</f>
        <v>3611.9668253007508</v>
      </c>
      <c r="J3" s="9">
        <f t="shared" ref="J3:J11" si="0">+F3*H3</f>
        <v>8.9605056289320615</v>
      </c>
      <c r="L3" s="35">
        <f>'TL Line'!N76</f>
        <v>1537.7631967873192</v>
      </c>
      <c r="M3" s="35">
        <f>'TL Line'!N85</f>
        <v>1394.1508637681161</v>
      </c>
      <c r="O3" s="9">
        <f>F3*L3</f>
        <v>35368.553526108342</v>
      </c>
      <c r="P3" s="9">
        <f>F3*M3</f>
        <v>32065.46986666667</v>
      </c>
      <c r="Q3" s="9">
        <f>O3-P3</f>
        <v>3303.0836594416724</v>
      </c>
      <c r="R3" s="9"/>
    </row>
    <row r="4" spans="1:18">
      <c r="A4" s="3" t="s">
        <v>42</v>
      </c>
      <c r="B4" t="s">
        <v>43</v>
      </c>
      <c r="C4" s="19" t="s">
        <v>44</v>
      </c>
      <c r="D4" s="6"/>
      <c r="E4" s="28" t="s">
        <v>510</v>
      </c>
      <c r="F4" s="28">
        <f>$D$19</f>
        <v>2</v>
      </c>
      <c r="G4" s="22">
        <f>'ER Line'!$T$48</f>
        <v>290.72808111231865</v>
      </c>
      <c r="H4" s="7">
        <f>'ER Line'!$T$50</f>
        <v>40.723263673913038</v>
      </c>
      <c r="I4" s="9">
        <f>+F4*G4</f>
        <v>581.4561622246373</v>
      </c>
      <c r="J4" s="9">
        <f t="shared" si="0"/>
        <v>81.446527347826077</v>
      </c>
      <c r="L4" s="64">
        <f>'ER Line'!K48</f>
        <v>1344.0021014492754</v>
      </c>
      <c r="M4" s="64">
        <f>'ER Line'!L48</f>
        <v>1073.6356521739128</v>
      </c>
      <c r="O4" s="9">
        <f t="shared" ref="O4:O5" si="1">F4*L4</f>
        <v>2688.0042028985508</v>
      </c>
      <c r="P4" s="9">
        <f t="shared" ref="P4:P5" si="2">F4*M4</f>
        <v>2147.2713043478257</v>
      </c>
      <c r="Q4" s="9">
        <f t="shared" ref="Q4:Q5" si="3">O4-P4</f>
        <v>540.73289855072517</v>
      </c>
      <c r="R4" s="9"/>
    </row>
    <row r="5" spans="1:18">
      <c r="A5" s="3" t="s">
        <v>39</v>
      </c>
      <c r="B5" t="s">
        <v>46</v>
      </c>
      <c r="C5" s="19" t="s">
        <v>47</v>
      </c>
      <c r="D5" s="6"/>
      <c r="E5" s="28" t="s">
        <v>509</v>
      </c>
      <c r="F5" s="28">
        <f>$D$20</f>
        <v>67</v>
      </c>
      <c r="G5" s="22">
        <f>'PN Line'!$U$74</f>
        <v>5282.2996971235298</v>
      </c>
      <c r="H5" s="7">
        <f>'PN Line'!$U$76</f>
        <v>346.45068836470597</v>
      </c>
      <c r="I5" s="9">
        <f>+F5*G5</f>
        <v>353914.07970727648</v>
      </c>
      <c r="J5" s="9">
        <f t="shared" si="0"/>
        <v>23212.196120435299</v>
      </c>
      <c r="L5" s="16">
        <f>'PN Line'!L72</f>
        <v>11434.016117647059</v>
      </c>
      <c r="M5" s="16">
        <f>'PN Line'!M72</f>
        <v>6324.9417647058826</v>
      </c>
      <c r="O5" s="9">
        <f t="shared" si="1"/>
        <v>766079.07988235296</v>
      </c>
      <c r="P5" s="9">
        <f t="shared" si="2"/>
        <v>423771.09823529416</v>
      </c>
      <c r="Q5" s="9">
        <f t="shared" si="3"/>
        <v>342307.9816470588</v>
      </c>
      <c r="R5" s="9"/>
    </row>
    <row r="6" spans="1:18">
      <c r="A6" s="3" t="s">
        <v>48</v>
      </c>
      <c r="B6" t="s">
        <v>49</v>
      </c>
      <c r="C6" s="19" t="s">
        <v>50</v>
      </c>
      <c r="D6" s="6"/>
      <c r="E6" s="28" t="s">
        <v>510</v>
      </c>
      <c r="F6" s="28">
        <f>$D$21</f>
        <v>1</v>
      </c>
      <c r="G6" s="22">
        <f>'PM Line'!$U$113</f>
        <v>467.83526066820986</v>
      </c>
      <c r="H6" s="7">
        <f>'PM Line'!$U$115</f>
        <v>43.370027509259259</v>
      </c>
      <c r="I6" s="9">
        <f>+F6*G6</f>
        <v>467.83526066820986</v>
      </c>
      <c r="J6" s="9">
        <f t="shared" si="0"/>
        <v>43.370027509259259</v>
      </c>
      <c r="L6" s="64">
        <f>'PM Line'!L112</f>
        <v>1431.3540432098769</v>
      </c>
      <c r="M6" s="64">
        <f>'PM Line'!M112</f>
        <v>985.20379629629588</v>
      </c>
      <c r="O6" s="9">
        <f>F6*L6</f>
        <v>1431.3540432098769</v>
      </c>
      <c r="P6" s="9">
        <f>F6*M6</f>
        <v>985.20379629629588</v>
      </c>
      <c r="Q6" s="9">
        <f>O6-P6</f>
        <v>446.15024691358099</v>
      </c>
      <c r="R6" s="9"/>
    </row>
    <row r="7" spans="1:18">
      <c r="A7" s="3" t="s">
        <v>51</v>
      </c>
      <c r="B7" t="s">
        <v>52</v>
      </c>
      <c r="C7" s="19" t="s">
        <v>53</v>
      </c>
      <c r="D7" s="6"/>
      <c r="E7" s="28" t="s">
        <v>511</v>
      </c>
      <c r="F7" s="28">
        <f>$D$22</f>
        <v>14</v>
      </c>
      <c r="G7" s="22">
        <f>'RR Line'!$G$80</f>
        <v>6003.6443546593991</v>
      </c>
      <c r="H7" s="7">
        <f>'RR Line'!$G$83</f>
        <v>438.27220351401843</v>
      </c>
      <c r="I7" s="9">
        <f>+F7*G7</f>
        <v>84051.020965231583</v>
      </c>
      <c r="J7" s="9">
        <f t="shared" si="0"/>
        <v>6135.8108491962575</v>
      </c>
      <c r="L7" s="9">
        <f>'RR Line'!G94</f>
        <v>14516.175118296012</v>
      </c>
      <c r="M7" s="9">
        <f>'RR Line'!G108</f>
        <v>8643.1647319102758</v>
      </c>
      <c r="O7" s="9">
        <f>F7*L7</f>
        <v>203226.45165614417</v>
      </c>
      <c r="P7" s="9">
        <f>F7*M7</f>
        <v>121004.30624674386</v>
      </c>
      <c r="Q7" s="9">
        <f>O7-P7</f>
        <v>82222.145409400313</v>
      </c>
      <c r="R7" s="9"/>
    </row>
    <row r="8" spans="1:18">
      <c r="A8" s="3" t="s">
        <v>54</v>
      </c>
      <c r="B8" t="s">
        <v>49</v>
      </c>
      <c r="C8" s="19" t="s">
        <v>55</v>
      </c>
      <c r="D8" s="6"/>
      <c r="E8" s="28" t="s">
        <v>511</v>
      </c>
      <c r="F8" s="28">
        <f>$D$23</f>
        <v>5</v>
      </c>
      <c r="G8" s="22">
        <f>'CE Line'!$G$49</f>
        <v>5469.1029059595749</v>
      </c>
      <c r="H8" s="9">
        <f>'CE Line'!$G$52</f>
        <v>198.2801167702703</v>
      </c>
      <c r="I8" s="9">
        <f t="shared" ref="I8:I11" si="4">+F8*G8</f>
        <v>27345.514529797874</v>
      </c>
      <c r="J8" s="9">
        <f t="shared" si="0"/>
        <v>991.40058385135148</v>
      </c>
      <c r="L8" s="9">
        <f>'CE Line'!G63</f>
        <v>6586.4039894042817</v>
      </c>
      <c r="M8" s="9">
        <f>'CE Line'!G76</f>
        <v>1216.8646090969364</v>
      </c>
      <c r="O8" s="9">
        <f>F8*L8</f>
        <v>32932.019947021407</v>
      </c>
      <c r="P8" s="9">
        <f>F8*M8</f>
        <v>6084.3230454846816</v>
      </c>
      <c r="Q8" s="9">
        <f>O8-P8</f>
        <v>26847.696901536725</v>
      </c>
      <c r="R8" s="9"/>
    </row>
    <row r="9" spans="1:18">
      <c r="A9" s="3" t="s">
        <v>43</v>
      </c>
      <c r="B9" t="s">
        <v>56</v>
      </c>
      <c r="C9" s="19" t="s">
        <v>57</v>
      </c>
      <c r="D9" s="6"/>
      <c r="E9" s="28" t="s">
        <v>512</v>
      </c>
      <c r="F9" s="28">
        <f>$D$24</f>
        <v>2</v>
      </c>
      <c r="G9" s="27">
        <f>'IR Line'!$H$223</f>
        <v>937.02093436178018</v>
      </c>
      <c r="H9" s="20">
        <f>'IR Line'!$H$226</f>
        <v>91.62130191562504</v>
      </c>
      <c r="I9" s="9">
        <f t="shared" si="4"/>
        <v>1874.0418687235604</v>
      </c>
      <c r="J9" s="9">
        <f>+F9*H9</f>
        <v>183.24260383125008</v>
      </c>
      <c r="L9" s="9">
        <f>'IR Line'!H239</f>
        <v>3342.4079140452786</v>
      </c>
      <c r="M9" s="9">
        <f>'IR Line'!H254</f>
        <v>2459.9492317948134</v>
      </c>
      <c r="O9" s="9">
        <f>F9*L9</f>
        <v>6684.8158280905573</v>
      </c>
      <c r="P9" s="9">
        <f>F9*M9</f>
        <v>4919.8984635896268</v>
      </c>
      <c r="Q9" s="9">
        <f>O9-P9</f>
        <v>1764.9173645009305</v>
      </c>
      <c r="R9" s="9"/>
    </row>
    <row r="10" spans="1:18">
      <c r="A10" s="3" t="s">
        <v>54</v>
      </c>
      <c r="B10" t="s">
        <v>52</v>
      </c>
      <c r="C10" s="19" t="s">
        <v>58</v>
      </c>
      <c r="E10" s="28" t="s">
        <v>511</v>
      </c>
      <c r="F10" s="3">
        <f>$D$25</f>
        <v>7</v>
      </c>
      <c r="G10" s="22">
        <f>'CY Line'!$M$68</f>
        <v>26080.637163554758</v>
      </c>
      <c r="H10" s="22">
        <f>'CY Line'!$M$70</f>
        <v>769.43627315533979</v>
      </c>
      <c r="I10" s="9">
        <f t="shared" si="4"/>
        <v>182564.46014488331</v>
      </c>
      <c r="J10" s="9">
        <f t="shared" si="0"/>
        <v>5386.0539120873782</v>
      </c>
      <c r="L10" s="9">
        <f>'CY Line'!M82</f>
        <v>34462.500803557567</v>
      </c>
      <c r="M10" s="9">
        <f>'CY Line'!M96</f>
        <v>8655.7147230698247</v>
      </c>
      <c r="O10" s="9">
        <f t="shared" ref="O10" si="5">F10*L10</f>
        <v>241237.50562490296</v>
      </c>
      <c r="P10" s="9">
        <f t="shared" ref="P10" si="6">F10*M10</f>
        <v>60590.003061488773</v>
      </c>
      <c r="Q10" s="9">
        <f t="shared" ref="Q10" si="7">O10-P10</f>
        <v>180647.50256341419</v>
      </c>
      <c r="R10" s="9"/>
    </row>
    <row r="11" spans="1:18">
      <c r="A11" s="3" t="s">
        <v>59</v>
      </c>
      <c r="B11" s="3"/>
      <c r="C11" s="6"/>
      <c r="D11" s="6"/>
      <c r="E11" s="28" t="s">
        <v>513</v>
      </c>
      <c r="F11" s="28">
        <f>$E$33</f>
        <v>108</v>
      </c>
      <c r="G11" s="22">
        <f>+C16/B16</f>
        <v>508.99212297695124</v>
      </c>
      <c r="H11" s="22">
        <f>+D16/B16</f>
        <v>44.687126036918478</v>
      </c>
      <c r="I11" s="9">
        <f t="shared" si="4"/>
        <v>54971.149281510734</v>
      </c>
      <c r="J11" s="9">
        <f t="shared" si="0"/>
        <v>4826.2096119871958</v>
      </c>
      <c r="L11" s="51">
        <f>3034738/B16</f>
        <v>2421.9776536312847</v>
      </c>
      <c r="M11" s="51">
        <f>2439382/B16</f>
        <v>1946.8332003192338</v>
      </c>
      <c r="O11" s="9">
        <f>F11*L11</f>
        <v>261573.58659217876</v>
      </c>
      <c r="P11" s="9">
        <f t="shared" ref="P11" si="8">F11*M11</f>
        <v>210257.98563447726</v>
      </c>
      <c r="Q11" s="9">
        <f t="shared" ref="Q11" si="9">O11-P11</f>
        <v>51315.600957701507</v>
      </c>
      <c r="R11" s="9"/>
    </row>
    <row r="12" spans="1:18" ht="13.8" thickBot="1">
      <c r="A12" s="26" t="s">
        <v>468</v>
      </c>
      <c r="B12" s="3" t="s">
        <v>190</v>
      </c>
      <c r="D12" s="6"/>
      <c r="F12" s="53">
        <f>SUM(F3:F11)</f>
        <v>229</v>
      </c>
      <c r="H12" s="9"/>
      <c r="I12" s="55">
        <f>SUM(I3:I11)</f>
        <v>709381.52474561718</v>
      </c>
      <c r="J12" s="55">
        <f>SUM(J3:J11)</f>
        <v>40868.690741874751</v>
      </c>
      <c r="O12" s="55">
        <f>SUM(O3:O11)</f>
        <v>1551221.3713029076</v>
      </c>
      <c r="P12" s="55">
        <f>SUM(P3:P11)</f>
        <v>861825.55965438916</v>
      </c>
      <c r="Q12" s="55">
        <f>SUM(Q3:Q11)</f>
        <v>689395.81164851855</v>
      </c>
      <c r="R12" s="55"/>
    </row>
    <row r="13" spans="1:18" ht="13.8" thickTop="1">
      <c r="A13" s="26"/>
      <c r="B13" s="3"/>
      <c r="D13" s="6"/>
      <c r="F13" s="53"/>
      <c r="I13" s="56"/>
      <c r="J13" s="56"/>
      <c r="L13" s="9">
        <f>+L11-2297</f>
        <v>124.97765363128474</v>
      </c>
    </row>
    <row r="14" spans="1:18">
      <c r="A14" s="26"/>
      <c r="B14" s="3"/>
      <c r="D14" s="6"/>
      <c r="F14" s="53"/>
      <c r="I14" s="81" t="s">
        <v>599</v>
      </c>
      <c r="J14" s="56">
        <f>+J12/12</f>
        <v>3405.7242284895624</v>
      </c>
    </row>
    <row r="15" spans="1:18" ht="52.8">
      <c r="A15" s="60" t="s">
        <v>507</v>
      </c>
      <c r="B15" s="57" t="s">
        <v>38</v>
      </c>
      <c r="C15" s="58" t="s">
        <v>34</v>
      </c>
      <c r="D15" s="59" t="s">
        <v>18</v>
      </c>
      <c r="E15" s="59" t="s">
        <v>518</v>
      </c>
      <c r="F15" s="61" t="s">
        <v>519</v>
      </c>
      <c r="I15" s="81" t="s">
        <v>600</v>
      </c>
      <c r="J15" s="51">
        <v>2297</v>
      </c>
      <c r="O15" s="65"/>
      <c r="P15" s="65"/>
      <c r="Q15" s="65"/>
    </row>
    <row r="16" spans="1:18">
      <c r="B16" s="54">
        <v>1253</v>
      </c>
      <c r="C16" s="7">
        <v>637767.1300901199</v>
      </c>
      <c r="D16" s="7">
        <v>55992.96892425885</v>
      </c>
      <c r="E16" s="49">
        <f>+C16/B16</f>
        <v>508.99212297695124</v>
      </c>
      <c r="F16" s="4">
        <f>+D16/B16</f>
        <v>44.687126036918478</v>
      </c>
      <c r="I16" s="2"/>
      <c r="O16" t="s">
        <v>520</v>
      </c>
      <c r="P16" t="s">
        <v>540</v>
      </c>
      <c r="Q16" t="s">
        <v>541</v>
      </c>
    </row>
    <row r="17" spans="1:18">
      <c r="A17" s="23" t="s">
        <v>516</v>
      </c>
      <c r="B17" s="54"/>
      <c r="C17" s="7"/>
      <c r="D17" s="7"/>
      <c r="E17" s="3"/>
      <c r="I17" s="51"/>
      <c r="J17" s="51"/>
      <c r="N17" s="50" t="s">
        <v>527</v>
      </c>
      <c r="O17" s="9">
        <f>+O12</f>
        <v>1551221.3713029076</v>
      </c>
      <c r="P17" s="9">
        <f t="shared" ref="P17" si="10">+P12</f>
        <v>861825.55965438916</v>
      </c>
      <c r="Q17" s="9">
        <f>+O17-P17</f>
        <v>689395.81164851843</v>
      </c>
    </row>
    <row r="18" spans="1:18">
      <c r="A18" t="s">
        <v>496</v>
      </c>
      <c r="B18" s="6" t="s">
        <v>41</v>
      </c>
      <c r="C18" s="24" t="s">
        <v>497</v>
      </c>
      <c r="D18">
        <v>23</v>
      </c>
      <c r="F18" s="53"/>
      <c r="I18" s="51"/>
      <c r="J18" s="51"/>
      <c r="N18" s="50" t="s">
        <v>528</v>
      </c>
      <c r="O18" s="9">
        <f>+O17</f>
        <v>1551221.3713029076</v>
      </c>
      <c r="P18" s="9">
        <f>+P17+$J$15</f>
        <v>864122.55965438916</v>
      </c>
      <c r="Q18" s="9">
        <f t="shared" ref="Q18:Q29" si="11">+O18-P18</f>
        <v>687098.81164851843</v>
      </c>
    </row>
    <row r="19" spans="1:18">
      <c r="A19" t="s">
        <v>492</v>
      </c>
      <c r="B19" s="6" t="s">
        <v>44</v>
      </c>
      <c r="C19" s="24" t="s">
        <v>493</v>
      </c>
      <c r="D19">
        <v>2</v>
      </c>
      <c r="F19" s="53"/>
      <c r="I19" s="51"/>
      <c r="J19" s="51"/>
      <c r="N19" s="50" t="s">
        <v>529</v>
      </c>
      <c r="O19" s="9">
        <f t="shared" ref="O19:O77" si="12">+O18</f>
        <v>1551221.3713029076</v>
      </c>
      <c r="P19" s="9">
        <f t="shared" ref="P19:P62" si="13">+P18+$J$15</f>
        <v>866419.55965438916</v>
      </c>
      <c r="Q19" s="9">
        <f t="shared" si="11"/>
        <v>684801.81164851843</v>
      </c>
    </row>
    <row r="20" spans="1:18">
      <c r="A20" t="s">
        <v>500</v>
      </c>
      <c r="B20" s="6" t="s">
        <v>47</v>
      </c>
      <c r="C20" s="24" t="s">
        <v>501</v>
      </c>
      <c r="D20">
        <v>67</v>
      </c>
      <c r="F20" s="53"/>
      <c r="I20" s="51"/>
      <c r="J20" s="51"/>
      <c r="N20" s="50" t="s">
        <v>530</v>
      </c>
      <c r="O20" s="9">
        <f t="shared" si="12"/>
        <v>1551221.3713029076</v>
      </c>
      <c r="P20" s="9">
        <f t="shared" si="13"/>
        <v>868716.55965438916</v>
      </c>
      <c r="Q20" s="9">
        <f t="shared" si="11"/>
        <v>682504.81164851843</v>
      </c>
    </row>
    <row r="21" spans="1:18">
      <c r="A21" s="50" t="s">
        <v>498</v>
      </c>
      <c r="B21" s="6" t="s">
        <v>50</v>
      </c>
      <c r="C21" s="24" t="s">
        <v>499</v>
      </c>
      <c r="D21">
        <v>1</v>
      </c>
      <c r="F21" s="53"/>
      <c r="I21" s="51"/>
      <c r="J21" s="51"/>
      <c r="N21" s="50" t="s">
        <v>531</v>
      </c>
      <c r="O21" s="9">
        <f t="shared" si="12"/>
        <v>1551221.3713029076</v>
      </c>
      <c r="P21" s="9">
        <f t="shared" si="13"/>
        <v>871013.55965438916</v>
      </c>
      <c r="Q21" s="9">
        <f t="shared" si="11"/>
        <v>680207.81164851843</v>
      </c>
    </row>
    <row r="22" spans="1:18">
      <c r="A22" t="s">
        <v>508</v>
      </c>
      <c r="B22" s="6" t="s">
        <v>53</v>
      </c>
      <c r="C22" s="24" t="s">
        <v>485</v>
      </c>
      <c r="D22">
        <v>14</v>
      </c>
      <c r="N22" s="50" t="s">
        <v>532</v>
      </c>
      <c r="O22" s="9">
        <f t="shared" si="12"/>
        <v>1551221.3713029076</v>
      </c>
      <c r="P22" s="9">
        <f t="shared" si="13"/>
        <v>873310.55965438916</v>
      </c>
      <c r="Q22" s="9">
        <f t="shared" si="11"/>
        <v>677910.81164851843</v>
      </c>
    </row>
    <row r="23" spans="1:18">
      <c r="A23" t="s">
        <v>504</v>
      </c>
      <c r="B23" s="6" t="s">
        <v>55</v>
      </c>
      <c r="C23" s="24" t="s">
        <v>495</v>
      </c>
      <c r="D23">
        <v>5</v>
      </c>
      <c r="G23">
        <f>+F16*SUM(D18:D25)</f>
        <v>5407.1422504671355</v>
      </c>
      <c r="N23" s="50" t="s">
        <v>533</v>
      </c>
      <c r="O23" s="9">
        <f t="shared" si="12"/>
        <v>1551221.3713029076</v>
      </c>
      <c r="P23" s="9">
        <f t="shared" si="13"/>
        <v>875607.55965438916</v>
      </c>
      <c r="Q23" s="9">
        <f t="shared" si="11"/>
        <v>675613.81164851843</v>
      </c>
    </row>
    <row r="24" spans="1:18">
      <c r="A24" t="s">
        <v>514</v>
      </c>
      <c r="B24" s="6" t="s">
        <v>57</v>
      </c>
      <c r="C24" s="24" t="s">
        <v>493</v>
      </c>
      <c r="D24">
        <v>2</v>
      </c>
      <c r="N24" s="50" t="s">
        <v>534</v>
      </c>
      <c r="O24" s="9">
        <f t="shared" si="12"/>
        <v>1551221.3713029076</v>
      </c>
      <c r="P24" s="9">
        <f t="shared" si="13"/>
        <v>877904.55965438916</v>
      </c>
      <c r="Q24" s="9">
        <f t="shared" si="11"/>
        <v>673316.81164851843</v>
      </c>
    </row>
    <row r="25" spans="1:18">
      <c r="A25" t="s">
        <v>486</v>
      </c>
      <c r="B25" s="6" t="s">
        <v>58</v>
      </c>
      <c r="C25" s="24" t="s">
        <v>487</v>
      </c>
      <c r="D25">
        <v>7</v>
      </c>
      <c r="N25" s="50" t="s">
        <v>535</v>
      </c>
      <c r="O25" s="9">
        <f t="shared" si="12"/>
        <v>1551221.3713029076</v>
      </c>
      <c r="P25" s="9">
        <f t="shared" si="13"/>
        <v>880201.55965438916</v>
      </c>
      <c r="Q25" s="9">
        <f t="shared" si="11"/>
        <v>671019.81164851843</v>
      </c>
    </row>
    <row r="26" spans="1:18">
      <c r="A26" s="23" t="s">
        <v>517</v>
      </c>
      <c r="E26" s="6"/>
      <c r="F26" s="6"/>
      <c r="N26" s="50" t="s">
        <v>536</v>
      </c>
      <c r="O26" s="9">
        <f t="shared" si="12"/>
        <v>1551221.3713029076</v>
      </c>
      <c r="P26" s="9">
        <f t="shared" si="13"/>
        <v>882498.55965438916</v>
      </c>
      <c r="Q26" s="9">
        <f t="shared" si="11"/>
        <v>668722.81164851843</v>
      </c>
    </row>
    <row r="27" spans="1:18">
      <c r="A27" t="s">
        <v>502</v>
      </c>
      <c r="B27" s="6" t="s">
        <v>63</v>
      </c>
      <c r="C27" s="24" t="s">
        <v>503</v>
      </c>
      <c r="E27" s="24">
        <v>40</v>
      </c>
      <c r="N27" s="50" t="s">
        <v>537</v>
      </c>
      <c r="O27" s="9">
        <f t="shared" si="12"/>
        <v>1551221.3713029076</v>
      </c>
      <c r="P27" s="9">
        <f t="shared" si="13"/>
        <v>884795.55965438916</v>
      </c>
      <c r="Q27" s="9">
        <f t="shared" si="11"/>
        <v>666425.81164851843</v>
      </c>
    </row>
    <row r="28" spans="1:18">
      <c r="A28" t="s">
        <v>515</v>
      </c>
      <c r="B28" s="6" t="s">
        <v>60</v>
      </c>
      <c r="C28" s="24" t="s">
        <v>493</v>
      </c>
      <c r="E28" s="24">
        <v>2</v>
      </c>
      <c r="N28" s="50" t="s">
        <v>538</v>
      </c>
      <c r="O28" s="9">
        <f t="shared" si="12"/>
        <v>1551221.3713029076</v>
      </c>
      <c r="P28" s="9">
        <f t="shared" si="13"/>
        <v>887092.55965438916</v>
      </c>
      <c r="Q28" s="9">
        <f t="shared" si="11"/>
        <v>664128.81164851843</v>
      </c>
    </row>
    <row r="29" spans="1:18">
      <c r="A29" t="s">
        <v>494</v>
      </c>
      <c r="B29" s="6" t="s">
        <v>62</v>
      </c>
      <c r="C29" s="24" t="s">
        <v>485</v>
      </c>
      <c r="E29">
        <v>14</v>
      </c>
      <c r="N29" s="50" t="s">
        <v>539</v>
      </c>
      <c r="O29" s="9">
        <f t="shared" si="12"/>
        <v>1551221.3713029076</v>
      </c>
      <c r="P29" s="9">
        <f t="shared" si="13"/>
        <v>889389.55965438916</v>
      </c>
      <c r="Q29" s="9">
        <f t="shared" si="11"/>
        <v>661831.81164851843</v>
      </c>
      <c r="R29" s="62"/>
    </row>
    <row r="30" spans="1:18">
      <c r="A30" t="s">
        <v>492</v>
      </c>
      <c r="B30" s="6" t="s">
        <v>44</v>
      </c>
      <c r="C30" s="24" t="s">
        <v>495</v>
      </c>
      <c r="E30">
        <v>5</v>
      </c>
      <c r="F30" s="6"/>
      <c r="N30" s="50" t="s">
        <v>550</v>
      </c>
      <c r="O30" s="9">
        <f t="shared" si="12"/>
        <v>1551221.3713029076</v>
      </c>
      <c r="P30" s="9">
        <f t="shared" si="13"/>
        <v>891686.55965438916</v>
      </c>
      <c r="Q30" s="9">
        <f t="shared" ref="Q30:Q41" si="14">+O30-P30</f>
        <v>659534.81164851843</v>
      </c>
      <c r="R30" s="62"/>
    </row>
    <row r="31" spans="1:18">
      <c r="A31" t="s">
        <v>488</v>
      </c>
      <c r="B31" s="6" t="s">
        <v>61</v>
      </c>
      <c r="C31" s="24" t="s">
        <v>489</v>
      </c>
      <c r="E31">
        <v>21</v>
      </c>
      <c r="F31" s="6"/>
      <c r="N31" s="50" t="s">
        <v>551</v>
      </c>
      <c r="O31" s="9">
        <f t="shared" si="12"/>
        <v>1551221.3713029076</v>
      </c>
      <c r="P31" s="9">
        <f t="shared" si="13"/>
        <v>893983.55965438916</v>
      </c>
      <c r="Q31" s="9">
        <f t="shared" si="14"/>
        <v>657237.81164851843</v>
      </c>
      <c r="R31" s="62"/>
    </row>
    <row r="32" spans="1:18">
      <c r="A32" t="s">
        <v>490</v>
      </c>
      <c r="B32" s="6" t="s">
        <v>45</v>
      </c>
      <c r="C32" s="24" t="s">
        <v>491</v>
      </c>
      <c r="E32">
        <v>26</v>
      </c>
      <c r="F32" s="6"/>
      <c r="N32" s="50" t="s">
        <v>552</v>
      </c>
      <c r="O32" s="9">
        <f t="shared" si="12"/>
        <v>1551221.3713029076</v>
      </c>
      <c r="P32" s="9">
        <f t="shared" si="13"/>
        <v>896280.55965438916</v>
      </c>
      <c r="Q32" s="9">
        <f t="shared" si="14"/>
        <v>654940.81164851843</v>
      </c>
      <c r="R32" s="62"/>
    </row>
    <row r="33" spans="1:18">
      <c r="B33" s="3"/>
      <c r="C33" s="52" t="s">
        <v>468</v>
      </c>
      <c r="D33" s="6"/>
      <c r="E33" s="24">
        <f>SUM(E24:E32)</f>
        <v>108</v>
      </c>
      <c r="F33" s="6"/>
      <c r="N33" s="50" t="s">
        <v>553</v>
      </c>
      <c r="O33" s="9">
        <f t="shared" si="12"/>
        <v>1551221.3713029076</v>
      </c>
      <c r="P33" s="9">
        <f t="shared" si="13"/>
        <v>898577.55965438916</v>
      </c>
      <c r="Q33" s="9">
        <f t="shared" si="14"/>
        <v>652643.81164851843</v>
      </c>
      <c r="R33" s="62"/>
    </row>
    <row r="34" spans="1:18">
      <c r="B34" s="3"/>
      <c r="C34" s="3"/>
      <c r="D34" s="6"/>
      <c r="E34" s="6"/>
      <c r="F34" s="6"/>
      <c r="N34" s="50" t="s">
        <v>542</v>
      </c>
      <c r="O34" s="9">
        <f t="shared" si="12"/>
        <v>1551221.3713029076</v>
      </c>
      <c r="P34" s="9">
        <f t="shared" si="13"/>
        <v>900874.55965438916</v>
      </c>
      <c r="Q34" s="9">
        <f t="shared" si="14"/>
        <v>650346.81164851843</v>
      </c>
      <c r="R34" s="62"/>
    </row>
    <row r="35" spans="1:18">
      <c r="B35" s="3"/>
      <c r="C35" s="3"/>
      <c r="D35" s="6"/>
      <c r="E35" s="6"/>
      <c r="F35" s="6"/>
      <c r="N35" s="50" t="s">
        <v>543</v>
      </c>
      <c r="O35" s="9">
        <f t="shared" si="12"/>
        <v>1551221.3713029076</v>
      </c>
      <c r="P35" s="9">
        <f t="shared" si="13"/>
        <v>903171.55965438916</v>
      </c>
      <c r="Q35" s="9">
        <f t="shared" si="14"/>
        <v>648049.81164851843</v>
      </c>
      <c r="R35" s="62"/>
    </row>
    <row r="36" spans="1:18">
      <c r="A36" s="74" t="s">
        <v>554</v>
      </c>
      <c r="B36" s="67"/>
      <c r="C36" s="73"/>
      <c r="D36" s="69"/>
      <c r="E36" s="69"/>
      <c r="F36" s="70"/>
      <c r="G36" s="73"/>
      <c r="H36" s="67"/>
      <c r="N36" s="50" t="s">
        <v>544</v>
      </c>
      <c r="O36" s="9">
        <f t="shared" si="12"/>
        <v>1551221.3713029076</v>
      </c>
      <c r="P36" s="9">
        <f t="shared" si="13"/>
        <v>905468.55965438916</v>
      </c>
      <c r="Q36" s="9">
        <f t="shared" si="14"/>
        <v>645752.81164851843</v>
      </c>
      <c r="R36" s="62"/>
    </row>
    <row r="37" spans="1:18" ht="26.4">
      <c r="A37" s="73"/>
      <c r="B37" s="67"/>
      <c r="C37" s="78" t="s">
        <v>586</v>
      </c>
      <c r="D37" s="76" t="s">
        <v>555</v>
      </c>
      <c r="E37" s="77" t="s">
        <v>556</v>
      </c>
      <c r="F37" s="71" t="s">
        <v>557</v>
      </c>
      <c r="G37" s="71" t="s">
        <v>558</v>
      </c>
      <c r="H37" s="67"/>
      <c r="N37" s="50" t="s">
        <v>545</v>
      </c>
      <c r="O37" s="9">
        <f t="shared" si="12"/>
        <v>1551221.3713029076</v>
      </c>
      <c r="P37" s="9">
        <f t="shared" si="13"/>
        <v>907765.55965438916</v>
      </c>
      <c r="Q37" s="9">
        <f t="shared" si="14"/>
        <v>643455.81164851843</v>
      </c>
      <c r="R37" s="62"/>
    </row>
    <row r="38" spans="1:18">
      <c r="A38" s="73" t="s">
        <v>559</v>
      </c>
      <c r="B38" s="67"/>
      <c r="C38" s="68">
        <v>82282</v>
      </c>
      <c r="D38" s="66">
        <f>+C38*0.75</f>
        <v>61711.5</v>
      </c>
      <c r="E38" s="79">
        <v>21036</v>
      </c>
      <c r="F38" s="79">
        <f>+F12</f>
        <v>229</v>
      </c>
      <c r="G38" s="72">
        <f>(F38/E38)*D38</f>
        <v>671.79756132344551</v>
      </c>
      <c r="H38" s="67"/>
      <c r="N38" s="50" t="s">
        <v>546</v>
      </c>
      <c r="O38" s="9">
        <f t="shared" si="12"/>
        <v>1551221.3713029076</v>
      </c>
      <c r="P38" s="9">
        <f t="shared" si="13"/>
        <v>910062.55965438916</v>
      </c>
      <c r="Q38" s="9">
        <f t="shared" si="14"/>
        <v>641158.81164851843</v>
      </c>
      <c r="R38" s="62"/>
    </row>
    <row r="39" spans="1:18">
      <c r="A39" s="73" t="s">
        <v>560</v>
      </c>
      <c r="B39" s="67"/>
      <c r="C39" s="68">
        <v>213717</v>
      </c>
      <c r="D39" s="66">
        <f>+C39*0.75</f>
        <v>160287.75</v>
      </c>
      <c r="E39" s="79">
        <v>21036</v>
      </c>
      <c r="F39" s="79">
        <f>+F12</f>
        <v>229</v>
      </c>
      <c r="G39" s="72">
        <f>(F39/E39)*D39</f>
        <v>1744.908478322875</v>
      </c>
      <c r="H39" s="67"/>
      <c r="N39" s="50" t="s">
        <v>547</v>
      </c>
      <c r="O39" s="9">
        <f t="shared" si="12"/>
        <v>1551221.3713029076</v>
      </c>
      <c r="P39" s="9">
        <f t="shared" si="13"/>
        <v>912359.55965438916</v>
      </c>
      <c r="Q39" s="9">
        <f t="shared" si="14"/>
        <v>638861.81164851843</v>
      </c>
      <c r="R39" s="62"/>
    </row>
    <row r="40" spans="1:18">
      <c r="A40" s="73"/>
      <c r="B40" s="74"/>
      <c r="C40" s="73"/>
      <c r="D40" s="73"/>
      <c r="E40" s="73"/>
      <c r="F40" s="73"/>
      <c r="G40" s="72">
        <f>+SUM(G38:G39)</f>
        <v>2416.7060396463203</v>
      </c>
      <c r="H40" s="75"/>
      <c r="N40" s="50" t="s">
        <v>548</v>
      </c>
      <c r="O40" s="9">
        <f t="shared" si="12"/>
        <v>1551221.3713029076</v>
      </c>
      <c r="P40" s="9">
        <f t="shared" si="13"/>
        <v>914656.55965438916</v>
      </c>
      <c r="Q40" s="9">
        <f t="shared" si="14"/>
        <v>636564.81164851843</v>
      </c>
    </row>
    <row r="41" spans="1:18">
      <c r="A41" s="67"/>
      <c r="B41" s="80"/>
      <c r="C41" s="69"/>
      <c r="D41" s="69"/>
      <c r="E41" s="69"/>
      <c r="F41" s="67"/>
      <c r="G41" s="67"/>
      <c r="H41" s="75"/>
      <c r="N41" s="50" t="s">
        <v>549</v>
      </c>
      <c r="O41" s="9">
        <f t="shared" si="12"/>
        <v>1551221.3713029076</v>
      </c>
      <c r="P41" s="9">
        <f t="shared" si="13"/>
        <v>916953.55965438916</v>
      </c>
      <c r="Q41" s="9">
        <f t="shared" si="14"/>
        <v>634267.81164851843</v>
      </c>
    </row>
    <row r="42" spans="1:18">
      <c r="A42" s="67"/>
      <c r="B42" s="67"/>
      <c r="C42" s="69"/>
      <c r="D42" s="69"/>
      <c r="E42" s="69"/>
      <c r="F42" s="67"/>
      <c r="G42" s="67"/>
      <c r="H42" s="75"/>
      <c r="N42" s="50" t="s">
        <v>562</v>
      </c>
      <c r="O42" s="9">
        <f t="shared" si="12"/>
        <v>1551221.3713029076</v>
      </c>
      <c r="P42" s="9">
        <f t="shared" si="13"/>
        <v>919250.55965438916</v>
      </c>
      <c r="Q42" s="9">
        <f t="shared" ref="Q42:Q65" si="15">+O42-P42</f>
        <v>631970.81164851843</v>
      </c>
    </row>
    <row r="43" spans="1:18">
      <c r="A43" s="67"/>
      <c r="B43" s="67"/>
      <c r="C43" s="69"/>
      <c r="D43" s="69"/>
      <c r="E43" s="69"/>
      <c r="F43" s="67"/>
      <c r="G43" s="67"/>
      <c r="H43" s="75"/>
      <c r="N43" s="50" t="s">
        <v>563</v>
      </c>
      <c r="O43" s="9">
        <f t="shared" si="12"/>
        <v>1551221.3713029076</v>
      </c>
      <c r="P43" s="9">
        <f t="shared" si="13"/>
        <v>921547.55965438916</v>
      </c>
      <c r="Q43" s="9">
        <f t="shared" si="15"/>
        <v>629673.81164851843</v>
      </c>
    </row>
    <row r="44" spans="1:18">
      <c r="A44" s="67"/>
      <c r="B44" s="67"/>
      <c r="C44" s="69"/>
      <c r="D44" s="69"/>
      <c r="E44" s="69"/>
      <c r="F44" s="67"/>
      <c r="G44" s="67"/>
      <c r="H44" s="75"/>
      <c r="N44" s="50" t="s">
        <v>564</v>
      </c>
      <c r="O44" s="9">
        <f t="shared" si="12"/>
        <v>1551221.3713029076</v>
      </c>
      <c r="P44" s="9">
        <f t="shared" si="13"/>
        <v>923844.55965438916</v>
      </c>
      <c r="Q44" s="9">
        <f t="shared" si="15"/>
        <v>627376.81164851843</v>
      </c>
    </row>
    <row r="45" spans="1:18">
      <c r="A45" s="67"/>
      <c r="B45" s="67"/>
      <c r="C45" s="69"/>
      <c r="D45" s="69"/>
      <c r="E45" s="69"/>
      <c r="F45" s="67"/>
      <c r="G45" s="67"/>
      <c r="H45" s="75"/>
      <c r="N45" s="50" t="s">
        <v>565</v>
      </c>
      <c r="O45" s="9">
        <f t="shared" si="12"/>
        <v>1551221.3713029076</v>
      </c>
      <c r="P45" s="9">
        <f t="shared" si="13"/>
        <v>926141.55965438916</v>
      </c>
      <c r="Q45" s="9">
        <f t="shared" si="15"/>
        <v>625079.81164851843</v>
      </c>
    </row>
    <row r="46" spans="1:18">
      <c r="A46" s="67"/>
      <c r="B46" s="67"/>
      <c r="C46" s="69"/>
      <c r="D46" s="69"/>
      <c r="E46" s="69"/>
      <c r="F46" s="67"/>
      <c r="G46" s="67"/>
      <c r="H46" s="75"/>
      <c r="N46" s="50" t="s">
        <v>566</v>
      </c>
      <c r="O46" s="9">
        <f t="shared" si="12"/>
        <v>1551221.3713029076</v>
      </c>
      <c r="P46" s="9">
        <f t="shared" si="13"/>
        <v>928438.55965438916</v>
      </c>
      <c r="Q46" s="9">
        <f t="shared" si="15"/>
        <v>622782.81164851843</v>
      </c>
    </row>
    <row r="47" spans="1:18">
      <c r="A47" s="67"/>
      <c r="B47" s="67"/>
      <c r="C47" s="69"/>
      <c r="D47" s="69"/>
      <c r="E47" s="69"/>
      <c r="F47" s="67"/>
      <c r="G47" s="67"/>
      <c r="H47" s="75"/>
      <c r="N47" s="50" t="s">
        <v>567</v>
      </c>
      <c r="O47" s="9">
        <f t="shared" si="12"/>
        <v>1551221.3713029076</v>
      </c>
      <c r="P47" s="9">
        <f t="shared" si="13"/>
        <v>930735.55965438916</v>
      </c>
      <c r="Q47" s="9">
        <f t="shared" si="15"/>
        <v>620485.81164851843</v>
      </c>
    </row>
    <row r="48" spans="1:18">
      <c r="A48" s="67"/>
      <c r="B48" s="67"/>
      <c r="C48" s="69"/>
      <c r="D48" s="69"/>
      <c r="E48" s="69"/>
      <c r="F48" s="67"/>
      <c r="G48" s="67"/>
      <c r="H48" s="75"/>
      <c r="N48" s="50" t="s">
        <v>568</v>
      </c>
      <c r="O48" s="9">
        <f>+O47</f>
        <v>1551221.3713029076</v>
      </c>
      <c r="P48" s="9">
        <f t="shared" si="13"/>
        <v>933032.55965438916</v>
      </c>
      <c r="Q48" s="9">
        <f t="shared" si="15"/>
        <v>618188.81164851843</v>
      </c>
    </row>
    <row r="49" spans="14:17">
      <c r="N49" s="50" t="s">
        <v>569</v>
      </c>
      <c r="O49" s="9">
        <f t="shared" si="12"/>
        <v>1551221.3713029076</v>
      </c>
      <c r="P49" s="9">
        <f t="shared" si="13"/>
        <v>935329.55965438916</v>
      </c>
      <c r="Q49" s="9">
        <f t="shared" si="15"/>
        <v>615891.81164851843</v>
      </c>
    </row>
    <row r="50" spans="14:17">
      <c r="N50" s="50" t="s">
        <v>570</v>
      </c>
      <c r="O50" s="9">
        <f t="shared" si="12"/>
        <v>1551221.3713029076</v>
      </c>
      <c r="P50" s="9">
        <f t="shared" si="13"/>
        <v>937626.55965438916</v>
      </c>
      <c r="Q50" s="9">
        <f t="shared" si="15"/>
        <v>613594.81164851843</v>
      </c>
    </row>
    <row r="51" spans="14:17">
      <c r="N51" s="50" t="s">
        <v>571</v>
      </c>
      <c r="O51" s="9">
        <f t="shared" si="12"/>
        <v>1551221.3713029076</v>
      </c>
      <c r="P51" s="9">
        <f t="shared" si="13"/>
        <v>939923.55965438916</v>
      </c>
      <c r="Q51" s="9">
        <f t="shared" si="15"/>
        <v>611297.81164851843</v>
      </c>
    </row>
    <row r="52" spans="14:17">
      <c r="N52" s="50" t="s">
        <v>572</v>
      </c>
      <c r="O52" s="9">
        <f t="shared" si="12"/>
        <v>1551221.3713029076</v>
      </c>
      <c r="P52" s="9">
        <f t="shared" si="13"/>
        <v>942220.55965438916</v>
      </c>
      <c r="Q52" s="9">
        <f t="shared" si="15"/>
        <v>609000.81164851843</v>
      </c>
    </row>
    <row r="53" spans="14:17">
      <c r="N53" s="50" t="s">
        <v>573</v>
      </c>
      <c r="O53" s="9">
        <f t="shared" si="12"/>
        <v>1551221.3713029076</v>
      </c>
      <c r="P53" s="9">
        <f t="shared" si="13"/>
        <v>944517.55965438916</v>
      </c>
      <c r="Q53" s="9">
        <f t="shared" si="15"/>
        <v>606703.81164851843</v>
      </c>
    </row>
    <row r="54" spans="14:17">
      <c r="N54" s="50" t="s">
        <v>574</v>
      </c>
      <c r="O54" s="9">
        <f t="shared" si="12"/>
        <v>1551221.3713029076</v>
      </c>
      <c r="P54" s="9">
        <f t="shared" si="13"/>
        <v>946814.55965438916</v>
      </c>
      <c r="Q54" s="9">
        <f t="shared" si="15"/>
        <v>604406.81164851843</v>
      </c>
    </row>
    <row r="55" spans="14:17">
      <c r="N55" s="50" t="s">
        <v>575</v>
      </c>
      <c r="O55" s="9">
        <f t="shared" si="12"/>
        <v>1551221.3713029076</v>
      </c>
      <c r="P55" s="9">
        <f t="shared" si="13"/>
        <v>949111.55965438916</v>
      </c>
      <c r="Q55" s="9">
        <f t="shared" si="15"/>
        <v>602109.81164851843</v>
      </c>
    </row>
    <row r="56" spans="14:17">
      <c r="N56" s="50" t="s">
        <v>576</v>
      </c>
      <c r="O56" s="9">
        <f t="shared" si="12"/>
        <v>1551221.3713029076</v>
      </c>
      <c r="P56" s="9">
        <f t="shared" si="13"/>
        <v>951408.55965438916</v>
      </c>
      <c r="Q56" s="9">
        <f t="shared" si="15"/>
        <v>599812.81164851843</v>
      </c>
    </row>
    <row r="57" spans="14:17">
      <c r="N57" s="50" t="s">
        <v>577</v>
      </c>
      <c r="O57" s="9">
        <f t="shared" si="12"/>
        <v>1551221.3713029076</v>
      </c>
      <c r="P57" s="9">
        <f t="shared" si="13"/>
        <v>953705.55965438916</v>
      </c>
      <c r="Q57" s="9">
        <f t="shared" si="15"/>
        <v>597515.81164851843</v>
      </c>
    </row>
    <row r="58" spans="14:17">
      <c r="N58" s="50" t="s">
        <v>578</v>
      </c>
      <c r="O58" s="9">
        <f t="shared" si="12"/>
        <v>1551221.3713029076</v>
      </c>
      <c r="P58" s="9">
        <f t="shared" si="13"/>
        <v>956002.55965438916</v>
      </c>
      <c r="Q58" s="9">
        <f t="shared" si="15"/>
        <v>595218.81164851843</v>
      </c>
    </row>
    <row r="59" spans="14:17">
      <c r="N59" s="50" t="s">
        <v>579</v>
      </c>
      <c r="O59" s="9">
        <f t="shared" si="12"/>
        <v>1551221.3713029076</v>
      </c>
      <c r="P59" s="9">
        <f t="shared" si="13"/>
        <v>958299.55965438916</v>
      </c>
      <c r="Q59" s="9">
        <f t="shared" si="15"/>
        <v>592921.81164851843</v>
      </c>
    </row>
    <row r="60" spans="14:17">
      <c r="N60" s="50" t="s">
        <v>580</v>
      </c>
      <c r="O60" s="9">
        <f t="shared" si="12"/>
        <v>1551221.3713029076</v>
      </c>
      <c r="P60" s="9">
        <f t="shared" si="13"/>
        <v>960596.55965438916</v>
      </c>
      <c r="Q60" s="9">
        <f t="shared" si="15"/>
        <v>590624.81164851843</v>
      </c>
    </row>
    <row r="61" spans="14:17">
      <c r="N61" s="50" t="s">
        <v>581</v>
      </c>
      <c r="O61" s="9">
        <f t="shared" si="12"/>
        <v>1551221.3713029076</v>
      </c>
      <c r="P61" s="9">
        <f t="shared" si="13"/>
        <v>962893.55965438916</v>
      </c>
      <c r="Q61" s="9">
        <f t="shared" si="15"/>
        <v>588327.81164851843</v>
      </c>
    </row>
    <row r="62" spans="14:17">
      <c r="N62" s="50" t="s">
        <v>582</v>
      </c>
      <c r="O62" s="9">
        <f t="shared" si="12"/>
        <v>1551221.3713029076</v>
      </c>
      <c r="P62" s="9">
        <f t="shared" si="13"/>
        <v>965190.55965438916</v>
      </c>
      <c r="Q62" s="9">
        <f t="shared" si="15"/>
        <v>586030.81164851843</v>
      </c>
    </row>
    <row r="63" spans="14:17">
      <c r="N63" s="50" t="s">
        <v>583</v>
      </c>
      <c r="O63" s="9">
        <f t="shared" si="12"/>
        <v>1551221.3713029076</v>
      </c>
      <c r="P63" s="9">
        <f>P62+$J$14</f>
        <v>968596.28388287872</v>
      </c>
      <c r="Q63" s="9">
        <f t="shared" si="15"/>
        <v>582625.08742002887</v>
      </c>
    </row>
    <row r="64" spans="14:17">
      <c r="N64" s="50" t="s">
        <v>584</v>
      </c>
      <c r="O64" s="9">
        <f t="shared" si="12"/>
        <v>1551221.3713029076</v>
      </c>
      <c r="P64" s="9">
        <f t="shared" ref="P64:P77" si="16">P63+$J$14</f>
        <v>972002.00811136828</v>
      </c>
      <c r="Q64" s="9">
        <f t="shared" si="15"/>
        <v>579219.36319153931</v>
      </c>
    </row>
    <row r="65" spans="14:17">
      <c r="N65" s="50" t="s">
        <v>585</v>
      </c>
      <c r="O65" s="9">
        <f t="shared" si="12"/>
        <v>1551221.3713029076</v>
      </c>
      <c r="P65" s="9">
        <f t="shared" si="16"/>
        <v>975407.73233985784</v>
      </c>
      <c r="Q65" s="9">
        <f t="shared" si="15"/>
        <v>575813.63896304974</v>
      </c>
    </row>
    <row r="66" spans="14:17">
      <c r="N66" s="50" t="s">
        <v>587</v>
      </c>
      <c r="O66" s="9">
        <f t="shared" si="12"/>
        <v>1551221.3713029076</v>
      </c>
      <c r="P66" s="9">
        <f t="shared" si="16"/>
        <v>978813.45656834741</v>
      </c>
      <c r="Q66" s="9">
        <f t="shared" ref="Q66:Q77" si="17">+O66-P66</f>
        <v>572407.91473456018</v>
      </c>
    </row>
    <row r="67" spans="14:17">
      <c r="N67" s="50" t="s">
        <v>588</v>
      </c>
      <c r="O67" s="9">
        <f t="shared" si="12"/>
        <v>1551221.3713029076</v>
      </c>
      <c r="P67" s="9">
        <f t="shared" si="16"/>
        <v>982219.18079683697</v>
      </c>
      <c r="Q67" s="9">
        <f t="shared" si="17"/>
        <v>569002.19050607062</v>
      </c>
    </row>
    <row r="68" spans="14:17">
      <c r="N68" s="50" t="s">
        <v>589</v>
      </c>
      <c r="O68" s="9">
        <f t="shared" si="12"/>
        <v>1551221.3713029076</v>
      </c>
      <c r="P68" s="9">
        <f t="shared" si="16"/>
        <v>985624.90502532653</v>
      </c>
      <c r="Q68" s="9">
        <f t="shared" si="17"/>
        <v>565596.46627758106</v>
      </c>
    </row>
    <row r="69" spans="14:17">
      <c r="N69" s="50" t="s">
        <v>590</v>
      </c>
      <c r="O69" s="9">
        <f t="shared" si="12"/>
        <v>1551221.3713029076</v>
      </c>
      <c r="P69" s="9">
        <f t="shared" si="16"/>
        <v>989030.62925381609</v>
      </c>
      <c r="Q69" s="9">
        <f t="shared" si="17"/>
        <v>562190.7420490915</v>
      </c>
    </row>
    <row r="70" spans="14:17">
      <c r="N70" s="50" t="s">
        <v>591</v>
      </c>
      <c r="O70" s="9">
        <f t="shared" si="12"/>
        <v>1551221.3713029076</v>
      </c>
      <c r="P70" s="9">
        <f t="shared" si="16"/>
        <v>992436.35348230565</v>
      </c>
      <c r="Q70" s="9">
        <f t="shared" si="17"/>
        <v>558785.01782060193</v>
      </c>
    </row>
    <row r="71" spans="14:17">
      <c r="N71" s="50" t="s">
        <v>592</v>
      </c>
      <c r="O71" s="9">
        <f t="shared" si="12"/>
        <v>1551221.3713029076</v>
      </c>
      <c r="P71" s="9">
        <f t="shared" si="16"/>
        <v>995842.07771079522</v>
      </c>
      <c r="Q71" s="9">
        <f t="shared" si="17"/>
        <v>555379.29359211237</v>
      </c>
    </row>
    <row r="72" spans="14:17">
      <c r="N72" s="50" t="s">
        <v>593</v>
      </c>
      <c r="O72" s="9">
        <f t="shared" si="12"/>
        <v>1551221.3713029076</v>
      </c>
      <c r="P72" s="9">
        <f t="shared" si="16"/>
        <v>999247.80193928478</v>
      </c>
      <c r="Q72" s="9">
        <f t="shared" si="17"/>
        <v>551973.56936362281</v>
      </c>
    </row>
    <row r="73" spans="14:17">
      <c r="N73" s="50" t="s">
        <v>594</v>
      </c>
      <c r="O73" s="9">
        <f t="shared" si="12"/>
        <v>1551221.3713029076</v>
      </c>
      <c r="P73" s="9">
        <f t="shared" si="16"/>
        <v>1002653.5261677743</v>
      </c>
      <c r="Q73" s="9">
        <f t="shared" si="17"/>
        <v>548567.84513513325</v>
      </c>
    </row>
    <row r="74" spans="14:17">
      <c r="N74" s="50" t="s">
        <v>595</v>
      </c>
      <c r="O74" s="9">
        <f t="shared" si="12"/>
        <v>1551221.3713029076</v>
      </c>
      <c r="P74" s="9">
        <f t="shared" si="16"/>
        <v>1006059.2503962639</v>
      </c>
      <c r="Q74" s="9">
        <f t="shared" si="17"/>
        <v>545162.12090664369</v>
      </c>
    </row>
    <row r="75" spans="14:17">
      <c r="N75" s="50" t="s">
        <v>596</v>
      </c>
      <c r="O75" s="9">
        <f t="shared" si="12"/>
        <v>1551221.3713029076</v>
      </c>
      <c r="P75" s="9">
        <f t="shared" si="16"/>
        <v>1009464.9746247535</v>
      </c>
      <c r="Q75" s="9">
        <f t="shared" si="17"/>
        <v>541756.39667815412</v>
      </c>
    </row>
    <row r="76" spans="14:17">
      <c r="N76" s="50" t="s">
        <v>597</v>
      </c>
      <c r="O76" s="9">
        <f t="shared" si="12"/>
        <v>1551221.3713029076</v>
      </c>
      <c r="P76" s="9">
        <f t="shared" si="16"/>
        <v>1012870.698853243</v>
      </c>
      <c r="Q76" s="9">
        <f t="shared" si="17"/>
        <v>538350.67244966456</v>
      </c>
    </row>
    <row r="77" spans="14:17">
      <c r="N77" s="50" t="s">
        <v>598</v>
      </c>
      <c r="O77" s="9">
        <f t="shared" si="12"/>
        <v>1551221.3713029076</v>
      </c>
      <c r="P77" s="9">
        <f t="shared" si="16"/>
        <v>1016276.4230817326</v>
      </c>
      <c r="Q77" s="9">
        <f t="shared" si="17"/>
        <v>534944.948221175</v>
      </c>
    </row>
    <row r="78" spans="14:17">
      <c r="N78" s="50"/>
      <c r="O78" s="9"/>
      <c r="P78" s="9"/>
      <c r="Q78" s="9"/>
    </row>
    <row r="79" spans="14:17">
      <c r="N79" s="50"/>
      <c r="O79" s="9"/>
      <c r="P79" s="9"/>
      <c r="Q79" s="9"/>
    </row>
    <row r="80" spans="14:17">
      <c r="N80" s="50"/>
      <c r="O80" s="9"/>
      <c r="P80" s="9"/>
      <c r="Q80" s="9"/>
    </row>
    <row r="81" spans="16:16">
      <c r="P81" s="9"/>
    </row>
  </sheetData>
  <mergeCells count="1">
    <mergeCell ref="A1:B1"/>
  </mergeCells>
  <pageMargins left="0.7" right="0.7" top="0.75" bottom="0.75" header="0.3" footer="0.3"/>
  <pageSetup paperSize="5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7"/>
  <sheetViews>
    <sheetView topLeftCell="E60" zoomScaleNormal="100" workbookViewId="0">
      <selection activeCell="I69" sqref="I69"/>
    </sheetView>
  </sheetViews>
  <sheetFormatPr defaultRowHeight="13.2"/>
  <cols>
    <col min="1" max="1" width="5.44140625" customWidth="1"/>
    <col min="2" max="2" width="19.88671875" bestFit="1" customWidth="1"/>
    <col min="3" max="3" width="14.33203125" customWidth="1"/>
    <col min="4" max="4" width="8" customWidth="1"/>
    <col min="5" max="5" width="14.5546875" customWidth="1"/>
    <col min="6" max="6" width="16.44140625" customWidth="1"/>
    <col min="7" max="7" width="17" customWidth="1"/>
    <col min="8" max="8" width="10.44140625" customWidth="1"/>
    <col min="9" max="9" width="11.33203125" customWidth="1"/>
    <col min="10" max="11" width="7.5546875" customWidth="1"/>
    <col min="12" max="12" width="12.33203125" customWidth="1"/>
    <col min="13" max="14" width="11.5546875" customWidth="1"/>
    <col min="15" max="16" width="10.88671875" customWidth="1"/>
    <col min="17" max="18" width="13.44140625" customWidth="1"/>
    <col min="19" max="19" width="11.33203125" customWidth="1"/>
    <col min="20" max="20" width="17.5546875" bestFit="1" customWidth="1"/>
    <col min="21" max="21" width="22.109375" bestFit="1" customWidth="1"/>
    <col min="22" max="22" width="9.6640625" customWidth="1"/>
    <col min="23" max="23" width="14" customWidth="1"/>
    <col min="24" max="24" width="9.6640625" customWidth="1"/>
    <col min="25" max="25" width="8.6640625" customWidth="1"/>
  </cols>
  <sheetData>
    <row r="1" spans="1:25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5">
      <c r="C2" s="6"/>
      <c r="D2" s="6"/>
      <c r="E2" s="6"/>
    </row>
    <row r="4" spans="1:25">
      <c r="V4" s="82" t="s">
        <v>34</v>
      </c>
      <c r="W4" s="82"/>
      <c r="X4" s="82"/>
      <c r="Y4" s="11" t="s">
        <v>35</v>
      </c>
    </row>
    <row r="5" spans="1:25">
      <c r="P5" t="s">
        <v>459</v>
      </c>
      <c r="Q5" s="6" t="s">
        <v>520</v>
      </c>
      <c r="R5" s="6" t="s">
        <v>525</v>
      </c>
      <c r="S5" s="6" t="s">
        <v>460</v>
      </c>
      <c r="T5" s="17" t="s">
        <v>23</v>
      </c>
      <c r="U5" s="17" t="s">
        <v>24</v>
      </c>
      <c r="V5" s="42">
        <v>40909</v>
      </c>
      <c r="W5" s="42">
        <v>41274</v>
      </c>
      <c r="X5" s="5" t="s">
        <v>32</v>
      </c>
      <c r="Y5" s="11" t="s">
        <v>25</v>
      </c>
    </row>
    <row r="6" spans="1:25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1"/>
      <c r="P6" s="1"/>
      <c r="Q6" s="1"/>
      <c r="R6" s="1"/>
      <c r="S6" s="1"/>
      <c r="Y6" s="11" t="s">
        <v>30</v>
      </c>
    </row>
    <row r="7" spans="1:25">
      <c r="B7" t="s">
        <v>0</v>
      </c>
      <c r="C7" t="s">
        <v>273</v>
      </c>
      <c r="D7" t="s">
        <v>191</v>
      </c>
      <c r="E7" t="s">
        <v>200</v>
      </c>
      <c r="F7" t="s">
        <v>65</v>
      </c>
      <c r="G7">
        <v>12199588</v>
      </c>
      <c r="H7" t="s">
        <v>348</v>
      </c>
      <c r="I7" s="15">
        <v>39073</v>
      </c>
      <c r="J7" t="s">
        <v>66</v>
      </c>
      <c r="K7">
        <v>4</v>
      </c>
      <c r="L7" s="1">
        <v>13281.7</v>
      </c>
      <c r="M7" s="1">
        <v>2075.52</v>
      </c>
      <c r="N7" s="1">
        <v>11206.18</v>
      </c>
      <c r="O7" s="1"/>
      <c r="P7" s="1"/>
      <c r="Q7" s="1"/>
      <c r="R7" s="1"/>
      <c r="S7" s="1"/>
      <c r="T7" s="41">
        <v>2.64E-2</v>
      </c>
      <c r="U7" s="7">
        <f t="shared" ref="U7:U14" si="0">+L7*T7</f>
        <v>350.63688000000002</v>
      </c>
      <c r="V7" s="7">
        <f t="shared" ref="V7:V14" si="1">+U7+N7</f>
        <v>11556.81688</v>
      </c>
      <c r="W7" s="7">
        <f t="shared" ref="W7:W14" si="2">+N7</f>
        <v>11206.18</v>
      </c>
      <c r="X7" s="7">
        <f t="shared" ref="X7:X14" si="3">+(V7+W7)/2</f>
        <v>11381.498439999999</v>
      </c>
      <c r="Y7" s="7">
        <f t="shared" ref="Y7:Y14" si="4">+L7*T7</f>
        <v>350.63688000000002</v>
      </c>
    </row>
    <row r="8" spans="1:25">
      <c r="B8" t="s">
        <v>0</v>
      </c>
      <c r="C8" t="s">
        <v>273</v>
      </c>
      <c r="D8" t="s">
        <v>191</v>
      </c>
      <c r="E8" t="s">
        <v>200</v>
      </c>
      <c r="F8" t="s">
        <v>65</v>
      </c>
      <c r="G8">
        <v>12199589</v>
      </c>
      <c r="H8" t="s">
        <v>349</v>
      </c>
      <c r="I8" s="15">
        <v>39073</v>
      </c>
      <c r="J8" t="s">
        <v>66</v>
      </c>
      <c r="K8">
        <v>1</v>
      </c>
      <c r="L8" s="1">
        <v>4058.82</v>
      </c>
      <c r="M8" s="1">
        <v>634.27</v>
      </c>
      <c r="N8" s="1">
        <v>3424.55</v>
      </c>
      <c r="O8" s="1"/>
      <c r="P8" s="1"/>
      <c r="Q8" s="1"/>
      <c r="R8" s="1"/>
      <c r="S8" s="1"/>
      <c r="T8" s="41">
        <v>2.64E-2</v>
      </c>
      <c r="U8" s="7">
        <f t="shared" si="0"/>
        <v>107.15284800000001</v>
      </c>
      <c r="V8" s="7">
        <f t="shared" si="1"/>
        <v>3531.7028480000004</v>
      </c>
      <c r="W8" s="7">
        <f t="shared" si="2"/>
        <v>3424.55</v>
      </c>
      <c r="X8" s="7">
        <f t="shared" si="3"/>
        <v>3478.126424</v>
      </c>
      <c r="Y8" s="7">
        <f t="shared" si="4"/>
        <v>107.15284800000001</v>
      </c>
    </row>
    <row r="9" spans="1:25">
      <c r="B9" t="s">
        <v>0</v>
      </c>
      <c r="C9" t="s">
        <v>273</v>
      </c>
      <c r="D9" t="s">
        <v>191</v>
      </c>
      <c r="E9" t="s">
        <v>200</v>
      </c>
      <c r="F9" t="s">
        <v>65</v>
      </c>
      <c r="G9">
        <v>13002528</v>
      </c>
      <c r="H9" t="s">
        <v>399</v>
      </c>
      <c r="I9" s="15">
        <v>39073</v>
      </c>
      <c r="J9" t="s">
        <v>66</v>
      </c>
      <c r="K9">
        <v>4</v>
      </c>
      <c r="L9" s="1">
        <v>59265.15</v>
      </c>
      <c r="M9" s="1">
        <v>9261.33</v>
      </c>
      <c r="N9" s="1">
        <v>50003.82</v>
      </c>
      <c r="O9" s="1"/>
      <c r="P9" s="1"/>
      <c r="Q9" s="1"/>
      <c r="R9" s="1"/>
      <c r="S9" s="1"/>
      <c r="T9" s="41">
        <v>2.64E-2</v>
      </c>
      <c r="U9" s="7">
        <f t="shared" si="0"/>
        <v>1564.59996</v>
      </c>
      <c r="V9" s="7">
        <f t="shared" si="1"/>
        <v>51568.419959999999</v>
      </c>
      <c r="W9" s="7">
        <f t="shared" si="2"/>
        <v>50003.82</v>
      </c>
      <c r="X9" s="7">
        <f t="shared" si="3"/>
        <v>50786.119980000003</v>
      </c>
      <c r="Y9" s="7">
        <f t="shared" si="4"/>
        <v>1564.59996</v>
      </c>
    </row>
    <row r="10" spans="1:25">
      <c r="B10" t="s">
        <v>0</v>
      </c>
      <c r="C10" t="s">
        <v>273</v>
      </c>
      <c r="D10" t="s">
        <v>191</v>
      </c>
      <c r="E10" t="s">
        <v>200</v>
      </c>
      <c r="F10" t="s">
        <v>65</v>
      </c>
      <c r="G10">
        <v>13002529</v>
      </c>
      <c r="H10" t="s">
        <v>349</v>
      </c>
      <c r="I10" s="15">
        <v>39073</v>
      </c>
      <c r="J10" t="s">
        <v>66</v>
      </c>
      <c r="K10">
        <v>1</v>
      </c>
      <c r="L10" s="1">
        <v>9055.84</v>
      </c>
      <c r="M10" s="1">
        <v>1415.15</v>
      </c>
      <c r="N10" s="1">
        <v>7640.69</v>
      </c>
      <c r="O10" s="1"/>
      <c r="P10" s="1"/>
      <c r="Q10" s="1"/>
      <c r="R10" s="1"/>
      <c r="S10" s="1"/>
      <c r="T10" s="41">
        <v>2.64E-2</v>
      </c>
      <c r="U10" s="7">
        <f t="shared" si="0"/>
        <v>239.07417599999999</v>
      </c>
      <c r="V10" s="7">
        <f t="shared" si="1"/>
        <v>7879.7641759999997</v>
      </c>
      <c r="W10" s="7">
        <f t="shared" si="2"/>
        <v>7640.69</v>
      </c>
      <c r="X10" s="7">
        <f t="shared" si="3"/>
        <v>7760.2270879999996</v>
      </c>
      <c r="Y10" s="7">
        <f t="shared" si="4"/>
        <v>239.07417599999999</v>
      </c>
    </row>
    <row r="11" spans="1:25">
      <c r="B11" t="s">
        <v>0</v>
      </c>
      <c r="C11" t="s">
        <v>273</v>
      </c>
      <c r="D11" t="s">
        <v>191</v>
      </c>
      <c r="E11" t="s">
        <v>200</v>
      </c>
      <c r="F11" t="s">
        <v>65</v>
      </c>
      <c r="G11">
        <v>13002530</v>
      </c>
      <c r="H11" t="s">
        <v>400</v>
      </c>
      <c r="I11" s="15">
        <v>39073</v>
      </c>
      <c r="J11" t="s">
        <v>66</v>
      </c>
      <c r="K11">
        <v>8</v>
      </c>
      <c r="L11" s="1">
        <v>5851.43</v>
      </c>
      <c r="M11" s="1">
        <v>914.4</v>
      </c>
      <c r="N11" s="1">
        <v>4937.03</v>
      </c>
      <c r="O11" s="1"/>
      <c r="P11" s="1"/>
      <c r="Q11" s="1"/>
      <c r="R11" s="1"/>
      <c r="S11" s="1"/>
      <c r="T11" s="41">
        <v>2.64E-2</v>
      </c>
      <c r="U11" s="7">
        <f t="shared" si="0"/>
        <v>154.47775200000001</v>
      </c>
      <c r="V11" s="7">
        <f t="shared" si="1"/>
        <v>5091.5077519999995</v>
      </c>
      <c r="W11" s="7">
        <f t="shared" si="2"/>
        <v>4937.03</v>
      </c>
      <c r="X11" s="7">
        <f t="shared" si="3"/>
        <v>5014.2688760000001</v>
      </c>
      <c r="Y11" s="7">
        <f t="shared" si="4"/>
        <v>154.47775200000001</v>
      </c>
    </row>
    <row r="12" spans="1:25">
      <c r="B12" t="s">
        <v>0</v>
      </c>
      <c r="C12" t="s">
        <v>273</v>
      </c>
      <c r="D12" t="s">
        <v>221</v>
      </c>
      <c r="E12" t="s">
        <v>347</v>
      </c>
      <c r="F12" t="s">
        <v>65</v>
      </c>
      <c r="G12">
        <v>13002580</v>
      </c>
      <c r="H12" t="s">
        <v>348</v>
      </c>
      <c r="I12" s="15">
        <v>39142</v>
      </c>
      <c r="J12" t="s">
        <v>66</v>
      </c>
      <c r="K12">
        <v>1</v>
      </c>
      <c r="L12" s="1">
        <v>1220.04</v>
      </c>
      <c r="M12" s="1">
        <v>160.94</v>
      </c>
      <c r="N12" s="1">
        <v>1059.0999999999999</v>
      </c>
      <c r="O12" s="1"/>
      <c r="P12" s="1"/>
      <c r="Q12" s="1"/>
      <c r="R12" s="1"/>
      <c r="S12" s="1"/>
      <c r="T12" s="41">
        <v>2.64E-2</v>
      </c>
      <c r="U12" s="7">
        <f t="shared" si="0"/>
        <v>32.209055999999997</v>
      </c>
      <c r="V12" s="7">
        <f t="shared" si="1"/>
        <v>1091.3090559999998</v>
      </c>
      <c r="W12" s="7">
        <f t="shared" si="2"/>
        <v>1059.0999999999999</v>
      </c>
      <c r="X12" s="7">
        <f t="shared" si="3"/>
        <v>1075.2045279999998</v>
      </c>
      <c r="Y12" s="7">
        <f t="shared" si="4"/>
        <v>32.209055999999997</v>
      </c>
    </row>
    <row r="13" spans="1:25">
      <c r="B13" t="s">
        <v>0</v>
      </c>
      <c r="C13" t="s">
        <v>273</v>
      </c>
      <c r="D13" t="s">
        <v>221</v>
      </c>
      <c r="E13" t="s">
        <v>347</v>
      </c>
      <c r="F13" t="s">
        <v>65</v>
      </c>
      <c r="G13">
        <v>13002582</v>
      </c>
      <c r="H13" t="s">
        <v>349</v>
      </c>
      <c r="I13" s="15">
        <v>39142</v>
      </c>
      <c r="J13" t="s">
        <v>66</v>
      </c>
      <c r="K13">
        <v>1</v>
      </c>
      <c r="L13" s="1">
        <v>63437.41</v>
      </c>
      <c r="M13" s="1">
        <v>8368.17</v>
      </c>
      <c r="N13" s="1">
        <v>55069.24</v>
      </c>
      <c r="O13" s="1"/>
      <c r="P13" s="1"/>
      <c r="Q13" s="1"/>
      <c r="R13" s="1"/>
      <c r="S13" s="1"/>
      <c r="T13" s="41">
        <v>2.64E-2</v>
      </c>
      <c r="U13" s="7">
        <f t="shared" si="0"/>
        <v>1674.7476240000001</v>
      </c>
      <c r="V13" s="7">
        <f t="shared" si="1"/>
        <v>56743.987624000001</v>
      </c>
      <c r="W13" s="7">
        <f t="shared" si="2"/>
        <v>55069.24</v>
      </c>
      <c r="X13" s="7">
        <f t="shared" si="3"/>
        <v>55906.613811999996</v>
      </c>
      <c r="Y13" s="7">
        <f t="shared" si="4"/>
        <v>1674.7476240000001</v>
      </c>
    </row>
    <row r="14" spans="1:25">
      <c r="B14" t="s">
        <v>0</v>
      </c>
      <c r="C14" t="s">
        <v>273</v>
      </c>
      <c r="D14" t="s">
        <v>221</v>
      </c>
      <c r="E14" t="s">
        <v>347</v>
      </c>
      <c r="F14" t="s">
        <v>65</v>
      </c>
      <c r="G14">
        <v>13002583</v>
      </c>
      <c r="H14" t="s">
        <v>350</v>
      </c>
      <c r="I14" s="15">
        <v>39142</v>
      </c>
      <c r="J14" t="s">
        <v>66</v>
      </c>
      <c r="K14">
        <v>1</v>
      </c>
      <c r="L14" s="1">
        <v>3811.7</v>
      </c>
      <c r="M14" s="1">
        <v>502.81</v>
      </c>
      <c r="N14" s="1">
        <v>3308.89</v>
      </c>
      <c r="O14" s="1"/>
      <c r="P14" s="1"/>
      <c r="Q14" s="1"/>
      <c r="R14" s="1"/>
      <c r="S14" s="1"/>
      <c r="T14" s="41">
        <v>2.64E-2</v>
      </c>
      <c r="U14" s="7">
        <f t="shared" si="0"/>
        <v>100.62888</v>
      </c>
      <c r="V14" s="7">
        <f t="shared" si="1"/>
        <v>3409.5188800000001</v>
      </c>
      <c r="W14" s="7">
        <f t="shared" si="2"/>
        <v>3308.89</v>
      </c>
      <c r="X14" s="7">
        <f t="shared" si="3"/>
        <v>3359.20444</v>
      </c>
      <c r="Y14" s="7">
        <f t="shared" si="4"/>
        <v>100.62888</v>
      </c>
    </row>
    <row r="15" spans="1:25">
      <c r="B15" t="s">
        <v>468</v>
      </c>
      <c r="I15" s="15"/>
      <c r="L15" s="7">
        <f>SUM(L7:L14)</f>
        <v>159982.09000000003</v>
      </c>
      <c r="M15" s="7">
        <f t="shared" ref="M15:N15" si="5">SUM(M7:M14)</f>
        <v>23332.59</v>
      </c>
      <c r="N15" s="7">
        <f t="shared" si="5"/>
        <v>136649.50000000003</v>
      </c>
      <c r="O15" s="1"/>
      <c r="P15" s="1"/>
      <c r="Q15" s="1"/>
      <c r="R15" s="1"/>
      <c r="S15" s="1"/>
      <c r="T15" s="41"/>
      <c r="U15" s="7"/>
      <c r="V15" s="7"/>
      <c r="W15" s="7"/>
      <c r="X15" s="7">
        <f>SUM(X7:X14)</f>
        <v>138761.263588</v>
      </c>
      <c r="Y15" s="7">
        <f>SUM(Y7:Y14)</f>
        <v>4223.5271760000005</v>
      </c>
    </row>
    <row r="16" spans="1:25">
      <c r="I16" s="15"/>
      <c r="L16" s="1"/>
      <c r="M16" s="1"/>
      <c r="N16" s="1"/>
      <c r="O16" s="1"/>
      <c r="P16" s="1"/>
      <c r="Q16" s="1"/>
      <c r="R16" s="1"/>
      <c r="S16" s="1"/>
      <c r="W16" s="7"/>
      <c r="X16" s="7"/>
      <c r="Y16" s="9"/>
    </row>
    <row r="17" spans="2:25">
      <c r="B17" t="s">
        <v>0</v>
      </c>
      <c r="C17" t="s">
        <v>266</v>
      </c>
      <c r="D17" t="s">
        <v>191</v>
      </c>
      <c r="E17" t="s">
        <v>200</v>
      </c>
      <c r="F17" t="s">
        <v>65</v>
      </c>
      <c r="G17">
        <v>12199590</v>
      </c>
      <c r="H17" t="s">
        <v>401</v>
      </c>
      <c r="I17" s="15">
        <v>39073</v>
      </c>
      <c r="J17" t="s">
        <v>66</v>
      </c>
      <c r="K17">
        <v>0</v>
      </c>
      <c r="L17" s="1">
        <v>51706.07</v>
      </c>
      <c r="M17" s="1">
        <v>5321.26</v>
      </c>
      <c r="N17" s="1">
        <v>46384.81</v>
      </c>
      <c r="O17" s="1"/>
      <c r="P17" s="1"/>
      <c r="Q17" s="1"/>
      <c r="R17" s="1"/>
      <c r="S17" s="1"/>
      <c r="T17" s="41">
        <v>1.8200000000000001E-2</v>
      </c>
      <c r="U17" s="7">
        <f>+L17*T17</f>
        <v>941.05047400000001</v>
      </c>
      <c r="V17" s="7">
        <f>+U17+N17</f>
        <v>47325.860474000001</v>
      </c>
      <c r="W17" s="7">
        <f t="shared" ref="W17" si="6">+N17</f>
        <v>46384.81</v>
      </c>
      <c r="X17" s="7">
        <f t="shared" ref="X17" si="7">+(V17+W17)/2</f>
        <v>46855.335236999999</v>
      </c>
      <c r="Y17" s="7">
        <f>+L17*T17</f>
        <v>941.05047400000001</v>
      </c>
    </row>
    <row r="18" spans="2:25">
      <c r="B18" t="s">
        <v>468</v>
      </c>
      <c r="I18" s="15"/>
      <c r="L18" s="9">
        <f>SUM(L17)</f>
        <v>51706.07</v>
      </c>
      <c r="M18" s="9">
        <f t="shared" ref="M18:N18" si="8">SUM(M17)</f>
        <v>5321.26</v>
      </c>
      <c r="N18" s="9">
        <f t="shared" si="8"/>
        <v>46384.81</v>
      </c>
      <c r="O18" s="40" t="s">
        <v>461</v>
      </c>
      <c r="P18" s="1"/>
      <c r="Q18" s="1"/>
      <c r="R18" s="1"/>
      <c r="S18" s="1"/>
      <c r="X18" s="9">
        <f>SUM(X17)</f>
        <v>46855.335236999999</v>
      </c>
      <c r="Y18" s="9">
        <f>SUM(Y17)</f>
        <v>941.05047400000001</v>
      </c>
    </row>
    <row r="19" spans="2:25">
      <c r="I19" s="15"/>
      <c r="L19" s="1"/>
      <c r="M19" s="1"/>
      <c r="N19" s="1"/>
      <c r="O19" s="40"/>
      <c r="P19" s="1"/>
      <c r="Q19" s="1"/>
      <c r="R19" s="1"/>
      <c r="S19" s="1"/>
    </row>
    <row r="20" spans="2:25">
      <c r="B20" t="s">
        <v>0</v>
      </c>
      <c r="C20" t="s">
        <v>64</v>
      </c>
      <c r="D20" t="s">
        <v>191</v>
      </c>
      <c r="E20" t="s">
        <v>402</v>
      </c>
      <c r="F20" t="s">
        <v>65</v>
      </c>
      <c r="G20">
        <v>4612</v>
      </c>
      <c r="H20" t="s">
        <v>403</v>
      </c>
      <c r="I20" s="15">
        <v>27942</v>
      </c>
      <c r="J20" t="s">
        <v>66</v>
      </c>
      <c r="L20" s="1">
        <v>3994.66</v>
      </c>
      <c r="M20" s="1">
        <v>3378.87</v>
      </c>
      <c r="N20" s="1">
        <v>615.79</v>
      </c>
      <c r="O20">
        <v>1</v>
      </c>
      <c r="P20" s="1"/>
      <c r="Q20" s="1"/>
      <c r="R20" s="1"/>
      <c r="S20" s="1"/>
    </row>
    <row r="21" spans="2:25">
      <c r="B21" t="s">
        <v>0</v>
      </c>
      <c r="C21" t="s">
        <v>64</v>
      </c>
      <c r="D21" t="s">
        <v>191</v>
      </c>
      <c r="E21" t="s">
        <v>402</v>
      </c>
      <c r="F21" t="s">
        <v>65</v>
      </c>
      <c r="G21">
        <v>5184</v>
      </c>
      <c r="H21" t="s">
        <v>404</v>
      </c>
      <c r="I21" s="15">
        <v>27942</v>
      </c>
      <c r="J21" t="s">
        <v>66</v>
      </c>
      <c r="K21" s="30">
        <v>1</v>
      </c>
      <c r="L21" s="1">
        <v>5294.92</v>
      </c>
      <c r="M21" s="1">
        <v>4478.6899999999996</v>
      </c>
      <c r="N21" s="1">
        <v>816.23</v>
      </c>
      <c r="O21" s="1"/>
      <c r="P21" s="1">
        <f>IF(K21&gt;0,K21,0)</f>
        <v>1</v>
      </c>
      <c r="Q21" s="1">
        <f t="shared" ref="Q21:Q52" si="9">IF(P21&gt;0,L21,0)</f>
        <v>5294.92</v>
      </c>
      <c r="R21" s="1">
        <f>IF(P21&gt;0,M21,0)</f>
        <v>4478.6899999999996</v>
      </c>
      <c r="S21" s="1">
        <f t="shared" ref="S21:S52" si="10">IF(P21&gt;0,N21,0)</f>
        <v>816.23</v>
      </c>
      <c r="T21" s="41">
        <v>3.0300000000000001E-2</v>
      </c>
      <c r="U21" s="7">
        <f t="shared" ref="U21:U52" si="11">IF(S21&gt;0,L21*T21,0)</f>
        <v>160.43607600000001</v>
      </c>
      <c r="V21" s="7">
        <f t="shared" ref="V21:V52" si="12">+U21+N21</f>
        <v>976.66607599999998</v>
      </c>
      <c r="W21" s="7">
        <f>+N21</f>
        <v>816.23</v>
      </c>
      <c r="X21" s="7">
        <f>+(V21+W21)/2</f>
        <v>896.448038</v>
      </c>
      <c r="Y21" s="7">
        <f t="shared" ref="Y21:Y52" si="13">+L21*T21</f>
        <v>160.43607600000001</v>
      </c>
    </row>
    <row r="22" spans="2:25">
      <c r="B22" t="s">
        <v>0</v>
      </c>
      <c r="C22" t="s">
        <v>64</v>
      </c>
      <c r="D22" t="s">
        <v>191</v>
      </c>
      <c r="E22" t="s">
        <v>402</v>
      </c>
      <c r="F22" t="s">
        <v>65</v>
      </c>
      <c r="G22">
        <v>21618</v>
      </c>
      <c r="H22" t="s">
        <v>405</v>
      </c>
      <c r="I22" s="15">
        <v>27942</v>
      </c>
      <c r="J22" t="s">
        <v>66</v>
      </c>
      <c r="L22" s="1">
        <v>261.66000000000003</v>
      </c>
      <c r="M22" s="1">
        <v>221.32</v>
      </c>
      <c r="N22" s="1">
        <v>40.340000000000003</v>
      </c>
      <c r="O22">
        <v>1</v>
      </c>
      <c r="P22" s="1">
        <f t="shared" ref="P22:P85" si="14">IF(K22&gt;0,K22,0)</f>
        <v>0</v>
      </c>
      <c r="Q22" s="1">
        <f t="shared" si="9"/>
        <v>0</v>
      </c>
      <c r="R22" s="1">
        <f t="shared" ref="R22:R85" si="15">IF(P22&gt;0,M22,0)</f>
        <v>0</v>
      </c>
      <c r="S22" s="1">
        <f t="shared" si="10"/>
        <v>0</v>
      </c>
      <c r="T22" s="41">
        <v>3.0300000000000001E-2</v>
      </c>
      <c r="U22" s="7">
        <f t="shared" si="11"/>
        <v>0</v>
      </c>
      <c r="V22" s="7">
        <f t="shared" si="12"/>
        <v>40.340000000000003</v>
      </c>
      <c r="W22" s="7">
        <f t="shared" ref="W22:W85" si="16">+N22</f>
        <v>40.340000000000003</v>
      </c>
      <c r="X22" s="7">
        <f t="shared" ref="X22:X85" si="17">+(V22+W22)/2</f>
        <v>40.340000000000003</v>
      </c>
      <c r="Y22" s="7">
        <f t="shared" si="13"/>
        <v>7.9282980000000007</v>
      </c>
    </row>
    <row r="23" spans="2:25">
      <c r="B23" t="s">
        <v>0</v>
      </c>
      <c r="C23" t="s">
        <v>64</v>
      </c>
      <c r="D23" t="s">
        <v>191</v>
      </c>
      <c r="E23" t="s">
        <v>402</v>
      </c>
      <c r="F23" t="s">
        <v>65</v>
      </c>
      <c r="G23">
        <v>50215</v>
      </c>
      <c r="H23" t="s">
        <v>406</v>
      </c>
      <c r="I23" s="15">
        <v>27942</v>
      </c>
      <c r="J23" t="s">
        <v>66</v>
      </c>
      <c r="K23" s="30">
        <v>1</v>
      </c>
      <c r="L23" s="1">
        <v>11410.86</v>
      </c>
      <c r="M23" s="1">
        <v>9651.84</v>
      </c>
      <c r="N23" s="1">
        <v>1759.02</v>
      </c>
      <c r="O23" s="1"/>
      <c r="P23" s="1">
        <f t="shared" si="14"/>
        <v>1</v>
      </c>
      <c r="Q23" s="1">
        <f t="shared" si="9"/>
        <v>11410.86</v>
      </c>
      <c r="R23" s="1">
        <f t="shared" si="15"/>
        <v>9651.84</v>
      </c>
      <c r="S23" s="1">
        <f t="shared" si="10"/>
        <v>1759.02</v>
      </c>
      <c r="T23" s="41">
        <v>3.0300000000000001E-2</v>
      </c>
      <c r="U23" s="7">
        <f t="shared" si="11"/>
        <v>345.74905800000005</v>
      </c>
      <c r="V23" s="7">
        <f t="shared" si="12"/>
        <v>2104.7690579999999</v>
      </c>
      <c r="W23" s="7">
        <f t="shared" si="16"/>
        <v>1759.02</v>
      </c>
      <c r="X23" s="7">
        <f t="shared" si="17"/>
        <v>1931.8945289999999</v>
      </c>
      <c r="Y23" s="7">
        <f t="shared" si="13"/>
        <v>345.74905800000005</v>
      </c>
    </row>
    <row r="24" spans="2:25">
      <c r="B24" t="s">
        <v>0</v>
      </c>
      <c r="C24" t="s">
        <v>64</v>
      </c>
      <c r="D24" t="s">
        <v>191</v>
      </c>
      <c r="E24" t="s">
        <v>402</v>
      </c>
      <c r="F24" t="s">
        <v>65</v>
      </c>
      <c r="G24">
        <v>50216</v>
      </c>
      <c r="H24" t="s">
        <v>407</v>
      </c>
      <c r="I24" s="15">
        <v>27942</v>
      </c>
      <c r="J24" t="s">
        <v>66</v>
      </c>
      <c r="K24" s="30">
        <v>33</v>
      </c>
      <c r="L24" s="1">
        <v>843743.39</v>
      </c>
      <c r="M24" s="1">
        <v>713678.04</v>
      </c>
      <c r="N24" s="1">
        <v>130065.35</v>
      </c>
      <c r="O24" s="1"/>
      <c r="P24" s="1">
        <f t="shared" si="14"/>
        <v>33</v>
      </c>
      <c r="Q24" s="1">
        <f t="shared" si="9"/>
        <v>843743.39</v>
      </c>
      <c r="R24" s="1">
        <f t="shared" si="15"/>
        <v>713678.04</v>
      </c>
      <c r="S24" s="1">
        <f t="shared" si="10"/>
        <v>130065.35</v>
      </c>
      <c r="T24" s="41">
        <v>3.0300000000000001E-2</v>
      </c>
      <c r="U24" s="7">
        <f t="shared" si="11"/>
        <v>25565.424717000002</v>
      </c>
      <c r="V24" s="7">
        <f t="shared" si="12"/>
        <v>155630.77471700002</v>
      </c>
      <c r="W24" s="7">
        <f t="shared" si="16"/>
        <v>130065.35</v>
      </c>
      <c r="X24" s="7">
        <f t="shared" si="17"/>
        <v>142848.06235850003</v>
      </c>
      <c r="Y24" s="7">
        <f t="shared" si="13"/>
        <v>25565.424717000002</v>
      </c>
    </row>
    <row r="25" spans="2:25">
      <c r="B25" t="s">
        <v>0</v>
      </c>
      <c r="C25" t="s">
        <v>64</v>
      </c>
      <c r="D25" t="s">
        <v>191</v>
      </c>
      <c r="E25" t="s">
        <v>402</v>
      </c>
      <c r="F25" t="s">
        <v>65</v>
      </c>
      <c r="G25">
        <v>50217</v>
      </c>
      <c r="H25" t="s">
        <v>169</v>
      </c>
      <c r="I25" s="15">
        <v>27942</v>
      </c>
      <c r="J25" t="s">
        <v>66</v>
      </c>
      <c r="L25" s="1">
        <v>111032.19</v>
      </c>
      <c r="M25" s="1">
        <v>93916.27</v>
      </c>
      <c r="N25" s="1">
        <v>17115.919999999998</v>
      </c>
      <c r="O25">
        <v>1068</v>
      </c>
      <c r="P25" s="1">
        <f t="shared" si="14"/>
        <v>0</v>
      </c>
      <c r="Q25" s="1">
        <f t="shared" si="9"/>
        <v>0</v>
      </c>
      <c r="R25" s="1">
        <f t="shared" si="15"/>
        <v>0</v>
      </c>
      <c r="S25" s="1">
        <f t="shared" si="10"/>
        <v>0</v>
      </c>
      <c r="T25" s="41">
        <v>3.0300000000000001E-2</v>
      </c>
      <c r="U25" s="7">
        <f t="shared" si="11"/>
        <v>0</v>
      </c>
      <c r="V25" s="7">
        <f t="shared" si="12"/>
        <v>17115.919999999998</v>
      </c>
      <c r="W25" s="7">
        <f t="shared" si="16"/>
        <v>17115.919999999998</v>
      </c>
      <c r="X25" s="7">
        <f t="shared" si="17"/>
        <v>17115.919999999998</v>
      </c>
      <c r="Y25" s="7">
        <f t="shared" si="13"/>
        <v>3364.275357</v>
      </c>
    </row>
    <row r="26" spans="2:25">
      <c r="B26" t="s">
        <v>0</v>
      </c>
      <c r="C26" t="s">
        <v>64</v>
      </c>
      <c r="D26" t="s">
        <v>191</v>
      </c>
      <c r="E26" t="s">
        <v>402</v>
      </c>
      <c r="F26" t="s">
        <v>65</v>
      </c>
      <c r="G26">
        <v>52043</v>
      </c>
      <c r="H26" t="s">
        <v>408</v>
      </c>
      <c r="I26" s="15">
        <v>35247</v>
      </c>
      <c r="J26" t="s">
        <v>66</v>
      </c>
      <c r="L26" s="1">
        <v>0</v>
      </c>
      <c r="M26" s="1">
        <v>0</v>
      </c>
      <c r="N26" s="1">
        <v>0</v>
      </c>
      <c r="O26">
        <v>1</v>
      </c>
      <c r="P26" s="1">
        <f t="shared" si="14"/>
        <v>0</v>
      </c>
      <c r="Q26" s="1">
        <f t="shared" si="9"/>
        <v>0</v>
      </c>
      <c r="R26" s="1">
        <f t="shared" si="15"/>
        <v>0</v>
      </c>
      <c r="S26" s="1">
        <f t="shared" si="10"/>
        <v>0</v>
      </c>
      <c r="T26" s="41">
        <v>3.0300000000000001E-2</v>
      </c>
      <c r="U26" s="7">
        <f t="shared" si="11"/>
        <v>0</v>
      </c>
      <c r="V26" s="7">
        <f t="shared" si="12"/>
        <v>0</v>
      </c>
      <c r="W26" s="7">
        <f t="shared" si="16"/>
        <v>0</v>
      </c>
      <c r="X26" s="7">
        <f t="shared" si="17"/>
        <v>0</v>
      </c>
      <c r="Y26" s="7">
        <f t="shared" si="13"/>
        <v>0</v>
      </c>
    </row>
    <row r="27" spans="2:25">
      <c r="B27" t="s">
        <v>0</v>
      </c>
      <c r="C27" t="s">
        <v>64</v>
      </c>
      <c r="D27" t="s">
        <v>191</v>
      </c>
      <c r="E27" t="s">
        <v>192</v>
      </c>
      <c r="F27" t="s">
        <v>65</v>
      </c>
      <c r="G27">
        <v>4987</v>
      </c>
      <c r="H27" t="s">
        <v>193</v>
      </c>
      <c r="I27" s="15">
        <v>21002</v>
      </c>
      <c r="J27" t="s">
        <v>66</v>
      </c>
      <c r="K27" s="30">
        <v>13</v>
      </c>
      <c r="L27" s="1">
        <v>5692.45</v>
      </c>
      <c r="M27" s="1">
        <v>5577.53</v>
      </c>
      <c r="N27" s="1">
        <v>114.92</v>
      </c>
      <c r="O27" s="1"/>
      <c r="P27" s="1">
        <f t="shared" si="14"/>
        <v>13</v>
      </c>
      <c r="Q27" s="1">
        <f t="shared" si="9"/>
        <v>5692.45</v>
      </c>
      <c r="R27" s="1">
        <f t="shared" si="15"/>
        <v>5577.53</v>
      </c>
      <c r="S27" s="1">
        <f t="shared" si="10"/>
        <v>114.92</v>
      </c>
      <c r="T27" s="41">
        <v>3.0300000000000001E-2</v>
      </c>
      <c r="U27" s="7">
        <f t="shared" si="11"/>
        <v>172.481235</v>
      </c>
      <c r="V27" s="7">
        <f t="shared" si="12"/>
        <v>287.40123499999999</v>
      </c>
      <c r="W27" s="7">
        <f t="shared" si="16"/>
        <v>114.92</v>
      </c>
      <c r="X27" s="7">
        <f t="shared" si="17"/>
        <v>201.1606175</v>
      </c>
      <c r="Y27" s="7">
        <f t="shared" si="13"/>
        <v>172.481235</v>
      </c>
    </row>
    <row r="28" spans="2:25">
      <c r="B28" t="s">
        <v>0</v>
      </c>
      <c r="C28" t="s">
        <v>64</v>
      </c>
      <c r="D28" t="s">
        <v>191</v>
      </c>
      <c r="E28" t="s">
        <v>192</v>
      </c>
      <c r="F28" t="s">
        <v>65</v>
      </c>
      <c r="G28">
        <v>48706</v>
      </c>
      <c r="H28" t="s">
        <v>97</v>
      </c>
      <c r="I28" s="15">
        <v>21002</v>
      </c>
      <c r="J28" t="s">
        <v>66</v>
      </c>
      <c r="K28" s="30">
        <v>4</v>
      </c>
      <c r="L28" s="1">
        <v>620.65</v>
      </c>
      <c r="M28" s="1">
        <v>608.12</v>
      </c>
      <c r="N28" s="1">
        <v>12.53</v>
      </c>
      <c r="O28" s="1"/>
      <c r="P28" s="1">
        <f t="shared" si="14"/>
        <v>4</v>
      </c>
      <c r="Q28" s="1">
        <f t="shared" si="9"/>
        <v>620.65</v>
      </c>
      <c r="R28" s="1">
        <f t="shared" si="15"/>
        <v>608.12</v>
      </c>
      <c r="S28" s="1">
        <f t="shared" si="10"/>
        <v>12.53</v>
      </c>
      <c r="T28" s="41">
        <v>3.0300000000000001E-2</v>
      </c>
      <c r="U28" s="7">
        <f t="shared" si="11"/>
        <v>18.805695</v>
      </c>
      <c r="V28" s="7">
        <f t="shared" si="12"/>
        <v>31.335695000000001</v>
      </c>
      <c r="W28" s="7">
        <f t="shared" si="16"/>
        <v>12.53</v>
      </c>
      <c r="X28" s="7">
        <f t="shared" si="17"/>
        <v>21.932847500000001</v>
      </c>
      <c r="Y28" s="7">
        <f t="shared" si="13"/>
        <v>18.805695</v>
      </c>
    </row>
    <row r="29" spans="2:25">
      <c r="B29" t="s">
        <v>0</v>
      </c>
      <c r="C29" t="s">
        <v>64</v>
      </c>
      <c r="D29" t="s">
        <v>191</v>
      </c>
      <c r="E29" t="s">
        <v>192</v>
      </c>
      <c r="F29" t="s">
        <v>65</v>
      </c>
      <c r="G29">
        <v>48707</v>
      </c>
      <c r="H29" t="s">
        <v>194</v>
      </c>
      <c r="I29" s="15">
        <v>21002</v>
      </c>
      <c r="J29" t="s">
        <v>66</v>
      </c>
      <c r="K29" s="30">
        <v>10</v>
      </c>
      <c r="L29" s="1">
        <v>1571.17</v>
      </c>
      <c r="M29" s="1">
        <v>1539.45</v>
      </c>
      <c r="N29" s="1">
        <v>31.72</v>
      </c>
      <c r="O29" s="1"/>
      <c r="P29" s="1">
        <f t="shared" si="14"/>
        <v>10</v>
      </c>
      <c r="Q29" s="1">
        <f t="shared" si="9"/>
        <v>1571.17</v>
      </c>
      <c r="R29" s="1">
        <f t="shared" si="15"/>
        <v>1539.45</v>
      </c>
      <c r="S29" s="1">
        <f t="shared" si="10"/>
        <v>31.72</v>
      </c>
      <c r="T29" s="41">
        <v>3.0300000000000001E-2</v>
      </c>
      <c r="U29" s="7">
        <f t="shared" si="11"/>
        <v>47.606451</v>
      </c>
      <c r="V29" s="7">
        <f t="shared" si="12"/>
        <v>79.326450999999992</v>
      </c>
      <c r="W29" s="7">
        <f t="shared" si="16"/>
        <v>31.72</v>
      </c>
      <c r="X29" s="7">
        <f t="shared" si="17"/>
        <v>55.523225499999995</v>
      </c>
      <c r="Y29" s="7">
        <f t="shared" si="13"/>
        <v>47.606451</v>
      </c>
    </row>
    <row r="30" spans="2:25">
      <c r="B30" t="s">
        <v>0</v>
      </c>
      <c r="C30" t="s">
        <v>64</v>
      </c>
      <c r="D30" t="s">
        <v>191</v>
      </c>
      <c r="E30" t="s">
        <v>192</v>
      </c>
      <c r="F30" t="s">
        <v>65</v>
      </c>
      <c r="G30">
        <v>48708</v>
      </c>
      <c r="H30" t="s">
        <v>116</v>
      </c>
      <c r="I30" s="15">
        <v>21002</v>
      </c>
      <c r="J30" t="s">
        <v>66</v>
      </c>
      <c r="K30" s="30">
        <v>6</v>
      </c>
      <c r="L30" s="1">
        <v>984.93</v>
      </c>
      <c r="M30" s="1">
        <v>965.05</v>
      </c>
      <c r="N30" s="1">
        <v>19.88</v>
      </c>
      <c r="O30" s="1"/>
      <c r="P30" s="1">
        <f t="shared" si="14"/>
        <v>6</v>
      </c>
      <c r="Q30" s="1">
        <f t="shared" si="9"/>
        <v>984.93</v>
      </c>
      <c r="R30" s="1">
        <f t="shared" si="15"/>
        <v>965.05</v>
      </c>
      <c r="S30" s="1">
        <f t="shared" si="10"/>
        <v>19.88</v>
      </c>
      <c r="T30" s="41">
        <v>3.0300000000000001E-2</v>
      </c>
      <c r="U30" s="7">
        <f t="shared" si="11"/>
        <v>29.843378999999999</v>
      </c>
      <c r="V30" s="7">
        <f t="shared" si="12"/>
        <v>49.723378999999994</v>
      </c>
      <c r="W30" s="7">
        <f t="shared" si="16"/>
        <v>19.88</v>
      </c>
      <c r="X30" s="7">
        <f t="shared" si="17"/>
        <v>34.801689499999995</v>
      </c>
      <c r="Y30" s="7">
        <f t="shared" si="13"/>
        <v>29.843378999999999</v>
      </c>
    </row>
    <row r="31" spans="2:25">
      <c r="B31" t="s">
        <v>0</v>
      </c>
      <c r="C31" t="s">
        <v>64</v>
      </c>
      <c r="D31" t="s">
        <v>191</v>
      </c>
      <c r="E31" t="s">
        <v>192</v>
      </c>
      <c r="F31" t="s">
        <v>65</v>
      </c>
      <c r="G31">
        <v>51033</v>
      </c>
      <c r="H31" t="s">
        <v>195</v>
      </c>
      <c r="I31" s="15">
        <v>29768</v>
      </c>
      <c r="J31" t="s">
        <v>66</v>
      </c>
      <c r="K31" s="30">
        <v>1</v>
      </c>
      <c r="L31" s="1">
        <v>1380.55</v>
      </c>
      <c r="M31" s="1">
        <v>1057.6400000000001</v>
      </c>
      <c r="N31" s="1">
        <v>322.91000000000003</v>
      </c>
      <c r="O31" s="1"/>
      <c r="P31" s="1">
        <f t="shared" si="14"/>
        <v>1</v>
      </c>
      <c r="Q31" s="1">
        <f t="shared" si="9"/>
        <v>1380.55</v>
      </c>
      <c r="R31" s="1">
        <f t="shared" si="15"/>
        <v>1057.6400000000001</v>
      </c>
      <c r="S31" s="1">
        <f t="shared" si="10"/>
        <v>322.91000000000003</v>
      </c>
      <c r="T31" s="41">
        <v>3.0300000000000001E-2</v>
      </c>
      <c r="U31" s="7">
        <f t="shared" si="11"/>
        <v>41.830664999999996</v>
      </c>
      <c r="V31" s="7">
        <f t="shared" si="12"/>
        <v>364.74066500000004</v>
      </c>
      <c r="W31" s="7">
        <f t="shared" si="16"/>
        <v>322.91000000000003</v>
      </c>
      <c r="X31" s="7">
        <f t="shared" si="17"/>
        <v>343.82533250000006</v>
      </c>
      <c r="Y31" s="7">
        <f t="shared" si="13"/>
        <v>41.830664999999996</v>
      </c>
    </row>
    <row r="32" spans="2:25">
      <c r="B32" t="s">
        <v>0</v>
      </c>
      <c r="C32" t="s">
        <v>64</v>
      </c>
      <c r="D32" t="s">
        <v>191</v>
      </c>
      <c r="E32" t="s">
        <v>192</v>
      </c>
      <c r="F32" t="s">
        <v>65</v>
      </c>
      <c r="G32">
        <v>51579</v>
      </c>
      <c r="H32" t="s">
        <v>100</v>
      </c>
      <c r="I32" s="15">
        <v>31594</v>
      </c>
      <c r="J32" t="s">
        <v>66</v>
      </c>
      <c r="K32" s="30">
        <v>6</v>
      </c>
      <c r="L32" s="1">
        <v>7387.42</v>
      </c>
      <c r="M32" s="1">
        <v>4920.03</v>
      </c>
      <c r="N32" s="1">
        <v>2467.39</v>
      </c>
      <c r="O32" s="1"/>
      <c r="P32" s="1">
        <f t="shared" si="14"/>
        <v>6</v>
      </c>
      <c r="Q32" s="1">
        <f t="shared" si="9"/>
        <v>7387.42</v>
      </c>
      <c r="R32" s="1">
        <f t="shared" si="15"/>
        <v>4920.03</v>
      </c>
      <c r="S32" s="1">
        <f t="shared" si="10"/>
        <v>2467.39</v>
      </c>
      <c r="T32" s="41">
        <v>3.0300000000000001E-2</v>
      </c>
      <c r="U32" s="7">
        <f t="shared" si="11"/>
        <v>223.83882600000001</v>
      </c>
      <c r="V32" s="7">
        <f t="shared" si="12"/>
        <v>2691.228826</v>
      </c>
      <c r="W32" s="7">
        <f t="shared" si="16"/>
        <v>2467.39</v>
      </c>
      <c r="X32" s="7">
        <f t="shared" si="17"/>
        <v>2579.3094129999999</v>
      </c>
      <c r="Y32" s="7">
        <f t="shared" si="13"/>
        <v>223.83882600000001</v>
      </c>
    </row>
    <row r="33" spans="2:25">
      <c r="B33" t="s">
        <v>0</v>
      </c>
      <c r="C33" t="s">
        <v>64</v>
      </c>
      <c r="D33" t="s">
        <v>191</v>
      </c>
      <c r="E33" t="s">
        <v>192</v>
      </c>
      <c r="F33" t="s">
        <v>65</v>
      </c>
      <c r="G33">
        <v>51645</v>
      </c>
      <c r="H33" t="s">
        <v>132</v>
      </c>
      <c r="I33" s="15">
        <v>31959</v>
      </c>
      <c r="J33" t="s">
        <v>66</v>
      </c>
      <c r="K33" s="30">
        <v>3</v>
      </c>
      <c r="L33" s="1">
        <v>2578.87</v>
      </c>
      <c r="M33" s="1">
        <v>1660.02</v>
      </c>
      <c r="N33" s="1">
        <v>918.85</v>
      </c>
      <c r="O33" s="1"/>
      <c r="P33" s="1">
        <f t="shared" si="14"/>
        <v>3</v>
      </c>
      <c r="Q33" s="1">
        <f t="shared" si="9"/>
        <v>2578.87</v>
      </c>
      <c r="R33" s="1">
        <f t="shared" si="15"/>
        <v>1660.02</v>
      </c>
      <c r="S33" s="1">
        <f t="shared" si="10"/>
        <v>918.85</v>
      </c>
      <c r="T33" s="41">
        <v>3.0300000000000001E-2</v>
      </c>
      <c r="U33" s="7">
        <f t="shared" si="11"/>
        <v>78.139760999999993</v>
      </c>
      <c r="V33" s="7">
        <f t="shared" si="12"/>
        <v>996.98976100000004</v>
      </c>
      <c r="W33" s="7">
        <f t="shared" si="16"/>
        <v>918.85</v>
      </c>
      <c r="X33" s="7">
        <f t="shared" si="17"/>
        <v>957.91988050000009</v>
      </c>
      <c r="Y33" s="7">
        <f t="shared" si="13"/>
        <v>78.139760999999993</v>
      </c>
    </row>
    <row r="34" spans="2:25">
      <c r="B34" t="s">
        <v>0</v>
      </c>
      <c r="C34" t="s">
        <v>64</v>
      </c>
      <c r="D34" t="s">
        <v>191</v>
      </c>
      <c r="E34" t="s">
        <v>192</v>
      </c>
      <c r="F34" t="s">
        <v>65</v>
      </c>
      <c r="G34">
        <v>51646</v>
      </c>
      <c r="H34" t="s">
        <v>133</v>
      </c>
      <c r="I34" s="15">
        <v>31959</v>
      </c>
      <c r="J34" t="s">
        <v>66</v>
      </c>
      <c r="K34" s="30">
        <v>4</v>
      </c>
      <c r="L34" s="1">
        <v>7086.78</v>
      </c>
      <c r="M34" s="1">
        <v>4561.78</v>
      </c>
      <c r="N34" s="1">
        <v>2525</v>
      </c>
      <c r="O34" s="1"/>
      <c r="P34" s="1">
        <f t="shared" si="14"/>
        <v>4</v>
      </c>
      <c r="Q34" s="1">
        <f t="shared" si="9"/>
        <v>7086.78</v>
      </c>
      <c r="R34" s="1">
        <f t="shared" si="15"/>
        <v>4561.78</v>
      </c>
      <c r="S34" s="1">
        <f t="shared" si="10"/>
        <v>2525</v>
      </c>
      <c r="T34" s="41">
        <v>3.0300000000000001E-2</v>
      </c>
      <c r="U34" s="7">
        <f t="shared" si="11"/>
        <v>214.729434</v>
      </c>
      <c r="V34" s="7">
        <f t="shared" si="12"/>
        <v>2739.7294339999999</v>
      </c>
      <c r="W34" s="7">
        <f t="shared" si="16"/>
        <v>2525</v>
      </c>
      <c r="X34" s="7">
        <f t="shared" si="17"/>
        <v>2632.3647169999999</v>
      </c>
      <c r="Y34" s="7">
        <f t="shared" si="13"/>
        <v>214.729434</v>
      </c>
    </row>
    <row r="35" spans="2:25">
      <c r="B35" t="s">
        <v>0</v>
      </c>
      <c r="C35" t="s">
        <v>64</v>
      </c>
      <c r="D35" t="s">
        <v>191</v>
      </c>
      <c r="E35" t="s">
        <v>192</v>
      </c>
      <c r="F35" t="s">
        <v>65</v>
      </c>
      <c r="G35">
        <v>52071</v>
      </c>
      <c r="H35" t="s">
        <v>196</v>
      </c>
      <c r="I35" s="15">
        <v>35612</v>
      </c>
      <c r="J35" t="s">
        <v>66</v>
      </c>
      <c r="K35" s="30">
        <v>1</v>
      </c>
      <c r="L35" s="1">
        <v>14267.68</v>
      </c>
      <c r="M35" s="1">
        <v>5583.54</v>
      </c>
      <c r="N35" s="1">
        <v>8684.14</v>
      </c>
      <c r="O35" s="1"/>
      <c r="P35" s="1">
        <f t="shared" si="14"/>
        <v>1</v>
      </c>
      <c r="Q35" s="1">
        <f t="shared" si="9"/>
        <v>14267.68</v>
      </c>
      <c r="R35" s="1">
        <f t="shared" si="15"/>
        <v>5583.54</v>
      </c>
      <c r="S35" s="1">
        <f t="shared" si="10"/>
        <v>8684.14</v>
      </c>
      <c r="T35" s="41">
        <v>3.0300000000000001E-2</v>
      </c>
      <c r="U35" s="7">
        <f t="shared" si="11"/>
        <v>432.31070400000004</v>
      </c>
      <c r="V35" s="7">
        <f t="shared" si="12"/>
        <v>9116.450703999999</v>
      </c>
      <c r="W35" s="7">
        <f t="shared" si="16"/>
        <v>8684.14</v>
      </c>
      <c r="X35" s="7">
        <f t="shared" si="17"/>
        <v>8900.2953519999992</v>
      </c>
      <c r="Y35" s="7">
        <f t="shared" si="13"/>
        <v>432.31070400000004</v>
      </c>
    </row>
    <row r="36" spans="2:25">
      <c r="B36" t="s">
        <v>0</v>
      </c>
      <c r="C36" t="s">
        <v>64</v>
      </c>
      <c r="D36" t="s">
        <v>191</v>
      </c>
      <c r="E36" t="s">
        <v>192</v>
      </c>
      <c r="F36" t="s">
        <v>65</v>
      </c>
      <c r="G36">
        <v>52072</v>
      </c>
      <c r="H36" t="s">
        <v>197</v>
      </c>
      <c r="I36" s="15">
        <v>35612</v>
      </c>
      <c r="J36" t="s">
        <v>66</v>
      </c>
      <c r="K36" s="30">
        <v>1</v>
      </c>
      <c r="L36" s="1">
        <v>14816.06</v>
      </c>
      <c r="M36" s="1">
        <v>5798.15</v>
      </c>
      <c r="N36" s="1">
        <v>9017.91</v>
      </c>
      <c r="O36" s="1"/>
      <c r="P36" s="1">
        <f t="shared" si="14"/>
        <v>1</v>
      </c>
      <c r="Q36" s="1">
        <f t="shared" si="9"/>
        <v>14816.06</v>
      </c>
      <c r="R36" s="1">
        <f t="shared" si="15"/>
        <v>5798.15</v>
      </c>
      <c r="S36" s="1">
        <f t="shared" si="10"/>
        <v>9017.91</v>
      </c>
      <c r="T36" s="41">
        <v>3.0300000000000001E-2</v>
      </c>
      <c r="U36" s="7">
        <f t="shared" si="11"/>
        <v>448.92661800000002</v>
      </c>
      <c r="V36" s="7">
        <f t="shared" si="12"/>
        <v>9466.8366179999994</v>
      </c>
      <c r="W36" s="7">
        <f t="shared" si="16"/>
        <v>9017.91</v>
      </c>
      <c r="X36" s="7">
        <f t="shared" si="17"/>
        <v>9242.3733089999987</v>
      </c>
      <c r="Y36" s="7">
        <f t="shared" si="13"/>
        <v>448.92661800000002</v>
      </c>
    </row>
    <row r="37" spans="2:25">
      <c r="B37" t="s">
        <v>0</v>
      </c>
      <c r="C37" t="s">
        <v>64</v>
      </c>
      <c r="D37" t="s">
        <v>191</v>
      </c>
      <c r="E37" t="s">
        <v>192</v>
      </c>
      <c r="F37" t="s">
        <v>65</v>
      </c>
      <c r="G37">
        <v>52195</v>
      </c>
      <c r="H37" t="s">
        <v>198</v>
      </c>
      <c r="I37" s="15">
        <v>35977</v>
      </c>
      <c r="J37" t="s">
        <v>66</v>
      </c>
      <c r="K37" s="30">
        <v>1</v>
      </c>
      <c r="L37" s="1">
        <v>11097.71</v>
      </c>
      <c r="M37" s="1">
        <v>4044.33</v>
      </c>
      <c r="N37" s="1">
        <v>7053.38</v>
      </c>
      <c r="O37" s="1"/>
      <c r="P37" s="1">
        <f t="shared" si="14"/>
        <v>1</v>
      </c>
      <c r="Q37" s="1">
        <f t="shared" si="9"/>
        <v>11097.71</v>
      </c>
      <c r="R37" s="1">
        <f t="shared" si="15"/>
        <v>4044.33</v>
      </c>
      <c r="S37" s="1">
        <f t="shared" si="10"/>
        <v>7053.38</v>
      </c>
      <c r="T37" s="41">
        <v>3.0300000000000001E-2</v>
      </c>
      <c r="U37" s="7">
        <f t="shared" si="11"/>
        <v>336.26061299999998</v>
      </c>
      <c r="V37" s="7">
        <f t="shared" si="12"/>
        <v>7389.6406130000005</v>
      </c>
      <c r="W37" s="7">
        <f t="shared" si="16"/>
        <v>7053.38</v>
      </c>
      <c r="X37" s="7">
        <f t="shared" si="17"/>
        <v>7221.5103065000003</v>
      </c>
      <c r="Y37" s="7">
        <f t="shared" si="13"/>
        <v>336.26061299999998</v>
      </c>
    </row>
    <row r="38" spans="2:25">
      <c r="B38" t="s">
        <v>0</v>
      </c>
      <c r="C38" t="s">
        <v>64</v>
      </c>
      <c r="D38" t="s">
        <v>191</v>
      </c>
      <c r="E38" t="s">
        <v>192</v>
      </c>
      <c r="F38" t="s">
        <v>67</v>
      </c>
      <c r="G38">
        <v>19146078</v>
      </c>
      <c r="H38" t="s">
        <v>199</v>
      </c>
      <c r="I38" s="15">
        <v>41240</v>
      </c>
      <c r="J38" t="s">
        <v>66</v>
      </c>
      <c r="L38" s="1">
        <v>33098.269999999997</v>
      </c>
      <c r="M38" s="1">
        <v>355.07</v>
      </c>
      <c r="N38" s="1">
        <v>32743.200000000001</v>
      </c>
      <c r="O38">
        <v>2</v>
      </c>
      <c r="P38" s="1">
        <f t="shared" si="14"/>
        <v>0</v>
      </c>
      <c r="Q38" s="1">
        <f t="shared" si="9"/>
        <v>0</v>
      </c>
      <c r="R38" s="1">
        <f t="shared" si="15"/>
        <v>0</v>
      </c>
      <c r="S38" s="1">
        <f t="shared" si="10"/>
        <v>0</v>
      </c>
      <c r="T38" s="41">
        <v>3.0300000000000001E-2</v>
      </c>
      <c r="U38" s="7">
        <f t="shared" si="11"/>
        <v>0</v>
      </c>
      <c r="V38" s="7">
        <f t="shared" si="12"/>
        <v>32743.200000000001</v>
      </c>
      <c r="W38" s="7">
        <f t="shared" si="16"/>
        <v>32743.200000000001</v>
      </c>
      <c r="X38" s="7">
        <f t="shared" si="17"/>
        <v>32743.200000000001</v>
      </c>
      <c r="Y38" s="7">
        <f t="shared" si="13"/>
        <v>1002.877581</v>
      </c>
    </row>
    <row r="39" spans="2:25">
      <c r="B39" t="s">
        <v>0</v>
      </c>
      <c r="C39" t="s">
        <v>64</v>
      </c>
      <c r="D39" t="s">
        <v>191</v>
      </c>
      <c r="E39" t="s">
        <v>200</v>
      </c>
      <c r="F39" t="s">
        <v>65</v>
      </c>
      <c r="G39">
        <v>4986</v>
      </c>
      <c r="H39" t="s">
        <v>193</v>
      </c>
      <c r="I39" s="15">
        <v>21002</v>
      </c>
      <c r="J39" t="s">
        <v>66</v>
      </c>
      <c r="K39" s="30">
        <v>40</v>
      </c>
      <c r="L39" s="1">
        <v>17779.04</v>
      </c>
      <c r="M39" s="1">
        <v>17420.13</v>
      </c>
      <c r="N39" s="1">
        <v>358.91</v>
      </c>
      <c r="O39" s="1"/>
      <c r="P39" s="1">
        <f t="shared" si="14"/>
        <v>40</v>
      </c>
      <c r="Q39" s="1">
        <f t="shared" si="9"/>
        <v>17779.04</v>
      </c>
      <c r="R39" s="1">
        <f t="shared" si="15"/>
        <v>17420.13</v>
      </c>
      <c r="S39" s="1">
        <f t="shared" si="10"/>
        <v>358.91</v>
      </c>
      <c r="T39" s="41">
        <v>3.0300000000000001E-2</v>
      </c>
      <c r="U39" s="7">
        <f t="shared" si="11"/>
        <v>538.70491200000004</v>
      </c>
      <c r="V39" s="7">
        <f t="shared" si="12"/>
        <v>897.614912</v>
      </c>
      <c r="W39" s="7">
        <f t="shared" si="16"/>
        <v>358.91</v>
      </c>
      <c r="X39" s="7">
        <f t="shared" si="17"/>
        <v>628.26245600000004</v>
      </c>
      <c r="Y39" s="7">
        <f t="shared" si="13"/>
        <v>538.70491200000004</v>
      </c>
    </row>
    <row r="40" spans="2:25">
      <c r="B40" t="s">
        <v>0</v>
      </c>
      <c r="C40" t="s">
        <v>64</v>
      </c>
      <c r="D40" t="s">
        <v>191</v>
      </c>
      <c r="E40" t="s">
        <v>200</v>
      </c>
      <c r="F40" t="s">
        <v>65</v>
      </c>
      <c r="G40">
        <v>5015</v>
      </c>
      <c r="H40" t="s">
        <v>201</v>
      </c>
      <c r="I40" s="15">
        <v>21002</v>
      </c>
      <c r="J40" t="s">
        <v>66</v>
      </c>
      <c r="K40" s="30">
        <v>1</v>
      </c>
      <c r="L40" s="1">
        <v>1751.7</v>
      </c>
      <c r="M40" s="1">
        <v>1716.34</v>
      </c>
      <c r="N40" s="1">
        <v>35.36</v>
      </c>
      <c r="O40" s="1"/>
      <c r="P40" s="1">
        <f t="shared" si="14"/>
        <v>1</v>
      </c>
      <c r="Q40" s="1">
        <f t="shared" si="9"/>
        <v>1751.7</v>
      </c>
      <c r="R40" s="1">
        <f t="shared" si="15"/>
        <v>1716.34</v>
      </c>
      <c r="S40" s="1">
        <f t="shared" si="10"/>
        <v>35.36</v>
      </c>
      <c r="T40" s="41">
        <v>3.0300000000000001E-2</v>
      </c>
      <c r="U40" s="7">
        <f t="shared" si="11"/>
        <v>53.076509999999999</v>
      </c>
      <c r="V40" s="7">
        <f t="shared" si="12"/>
        <v>88.436509999999998</v>
      </c>
      <c r="W40" s="7">
        <f t="shared" si="16"/>
        <v>35.36</v>
      </c>
      <c r="X40" s="7">
        <f t="shared" si="17"/>
        <v>61.898254999999999</v>
      </c>
      <c r="Y40" s="7">
        <f t="shared" si="13"/>
        <v>53.076509999999999</v>
      </c>
    </row>
    <row r="41" spans="2:25">
      <c r="B41" t="s">
        <v>0</v>
      </c>
      <c r="C41" t="s">
        <v>64</v>
      </c>
      <c r="D41" t="s">
        <v>191</v>
      </c>
      <c r="E41" t="s">
        <v>200</v>
      </c>
      <c r="F41" t="s">
        <v>65</v>
      </c>
      <c r="G41">
        <v>15722</v>
      </c>
      <c r="H41" t="s">
        <v>202</v>
      </c>
      <c r="I41" s="15">
        <v>21002</v>
      </c>
      <c r="J41" t="s">
        <v>66</v>
      </c>
      <c r="K41" s="30">
        <v>11</v>
      </c>
      <c r="L41" s="1">
        <v>29723</v>
      </c>
      <c r="M41" s="1">
        <v>29122.97</v>
      </c>
      <c r="N41" s="1">
        <v>600.03</v>
      </c>
      <c r="O41" s="1"/>
      <c r="P41" s="1">
        <f t="shared" si="14"/>
        <v>11</v>
      </c>
      <c r="Q41" s="1">
        <f t="shared" si="9"/>
        <v>29723</v>
      </c>
      <c r="R41" s="1">
        <f t="shared" si="15"/>
        <v>29122.97</v>
      </c>
      <c r="S41" s="1">
        <f t="shared" si="10"/>
        <v>600.03</v>
      </c>
      <c r="T41" s="41">
        <v>3.0300000000000001E-2</v>
      </c>
      <c r="U41" s="7">
        <f t="shared" si="11"/>
        <v>900.6069</v>
      </c>
      <c r="V41" s="7">
        <f t="shared" si="12"/>
        <v>1500.6369</v>
      </c>
      <c r="W41" s="7">
        <f t="shared" si="16"/>
        <v>600.03</v>
      </c>
      <c r="X41" s="7">
        <f t="shared" si="17"/>
        <v>1050.3334500000001</v>
      </c>
      <c r="Y41" s="7">
        <f t="shared" si="13"/>
        <v>900.6069</v>
      </c>
    </row>
    <row r="42" spans="2:25">
      <c r="B42" t="s">
        <v>0</v>
      </c>
      <c r="C42" t="s">
        <v>64</v>
      </c>
      <c r="D42" t="s">
        <v>191</v>
      </c>
      <c r="E42" t="s">
        <v>200</v>
      </c>
      <c r="F42" t="s">
        <v>65</v>
      </c>
      <c r="G42">
        <v>15781</v>
      </c>
      <c r="H42" t="s">
        <v>203</v>
      </c>
      <c r="I42" s="15">
        <v>21002</v>
      </c>
      <c r="J42" t="s">
        <v>66</v>
      </c>
      <c r="K42" s="30">
        <v>1</v>
      </c>
      <c r="L42" s="1">
        <v>1502.37</v>
      </c>
      <c r="M42" s="1">
        <v>1472.04</v>
      </c>
      <c r="N42" s="1">
        <v>30.33</v>
      </c>
      <c r="O42" s="1"/>
      <c r="P42" s="1">
        <f t="shared" si="14"/>
        <v>1</v>
      </c>
      <c r="Q42" s="1">
        <f t="shared" si="9"/>
        <v>1502.37</v>
      </c>
      <c r="R42" s="1">
        <f t="shared" si="15"/>
        <v>1472.04</v>
      </c>
      <c r="S42" s="1">
        <f t="shared" si="10"/>
        <v>30.33</v>
      </c>
      <c r="T42" s="41">
        <v>3.0300000000000001E-2</v>
      </c>
      <c r="U42" s="7">
        <f t="shared" si="11"/>
        <v>45.521811</v>
      </c>
      <c r="V42" s="7">
        <f t="shared" si="12"/>
        <v>75.851810999999998</v>
      </c>
      <c r="W42" s="7">
        <f t="shared" si="16"/>
        <v>30.33</v>
      </c>
      <c r="X42" s="7">
        <f t="shared" si="17"/>
        <v>53.090905499999998</v>
      </c>
      <c r="Y42" s="7">
        <f t="shared" si="13"/>
        <v>45.521811</v>
      </c>
    </row>
    <row r="43" spans="2:25">
      <c r="B43" t="s">
        <v>0</v>
      </c>
      <c r="C43" t="s">
        <v>64</v>
      </c>
      <c r="D43" t="s">
        <v>191</v>
      </c>
      <c r="E43" t="s">
        <v>200</v>
      </c>
      <c r="F43" t="s">
        <v>65</v>
      </c>
      <c r="G43">
        <v>48709</v>
      </c>
      <c r="H43" t="s">
        <v>97</v>
      </c>
      <c r="I43" s="15">
        <v>21002</v>
      </c>
      <c r="J43" t="s">
        <v>66</v>
      </c>
      <c r="K43" s="30">
        <v>11</v>
      </c>
      <c r="L43" s="1">
        <v>1763.89</v>
      </c>
      <c r="M43" s="1">
        <v>1728.28</v>
      </c>
      <c r="N43" s="1">
        <v>35.61</v>
      </c>
      <c r="O43" s="1"/>
      <c r="P43" s="1">
        <f t="shared" si="14"/>
        <v>11</v>
      </c>
      <c r="Q43" s="1">
        <f t="shared" si="9"/>
        <v>1763.89</v>
      </c>
      <c r="R43" s="1">
        <f t="shared" si="15"/>
        <v>1728.28</v>
      </c>
      <c r="S43" s="1">
        <f t="shared" si="10"/>
        <v>35.61</v>
      </c>
      <c r="T43" s="41">
        <v>3.0300000000000001E-2</v>
      </c>
      <c r="U43" s="7">
        <f t="shared" si="11"/>
        <v>53.445867000000007</v>
      </c>
      <c r="V43" s="7">
        <f t="shared" si="12"/>
        <v>89.055867000000006</v>
      </c>
      <c r="W43" s="7">
        <f t="shared" si="16"/>
        <v>35.61</v>
      </c>
      <c r="X43" s="7">
        <f t="shared" si="17"/>
        <v>62.332933500000003</v>
      </c>
      <c r="Y43" s="7">
        <f t="shared" si="13"/>
        <v>53.445867000000007</v>
      </c>
    </row>
    <row r="44" spans="2:25">
      <c r="B44" t="s">
        <v>0</v>
      </c>
      <c r="C44" t="s">
        <v>64</v>
      </c>
      <c r="D44" t="s">
        <v>191</v>
      </c>
      <c r="E44" t="s">
        <v>200</v>
      </c>
      <c r="F44" t="s">
        <v>65</v>
      </c>
      <c r="G44">
        <v>48710</v>
      </c>
      <c r="H44" t="s">
        <v>194</v>
      </c>
      <c r="I44" s="15">
        <v>21002</v>
      </c>
      <c r="J44" t="s">
        <v>66</v>
      </c>
      <c r="K44" s="30">
        <v>47</v>
      </c>
      <c r="L44" s="1">
        <v>12154.08</v>
      </c>
      <c r="M44" s="1">
        <v>11908.72</v>
      </c>
      <c r="N44" s="1">
        <v>245.36</v>
      </c>
      <c r="O44" s="1"/>
      <c r="P44" s="1">
        <f t="shared" si="14"/>
        <v>47</v>
      </c>
      <c r="Q44" s="1">
        <f t="shared" si="9"/>
        <v>12154.08</v>
      </c>
      <c r="R44" s="1">
        <f t="shared" si="15"/>
        <v>11908.72</v>
      </c>
      <c r="S44" s="1">
        <f t="shared" si="10"/>
        <v>245.36</v>
      </c>
      <c r="T44" s="41">
        <v>3.0300000000000001E-2</v>
      </c>
      <c r="U44" s="7">
        <f t="shared" si="11"/>
        <v>368.26862399999999</v>
      </c>
      <c r="V44" s="7">
        <f t="shared" si="12"/>
        <v>613.62862399999995</v>
      </c>
      <c r="W44" s="7">
        <f t="shared" si="16"/>
        <v>245.36</v>
      </c>
      <c r="X44" s="7">
        <f t="shared" si="17"/>
        <v>429.49431199999998</v>
      </c>
      <c r="Y44" s="7">
        <f t="shared" si="13"/>
        <v>368.26862399999999</v>
      </c>
    </row>
    <row r="45" spans="2:25">
      <c r="B45" t="s">
        <v>0</v>
      </c>
      <c r="C45" t="s">
        <v>64</v>
      </c>
      <c r="D45" t="s">
        <v>191</v>
      </c>
      <c r="E45" t="s">
        <v>200</v>
      </c>
      <c r="F45" t="s">
        <v>65</v>
      </c>
      <c r="G45">
        <v>48711</v>
      </c>
      <c r="H45" t="s">
        <v>116</v>
      </c>
      <c r="I45" s="15">
        <v>21002</v>
      </c>
      <c r="J45" t="s">
        <v>66</v>
      </c>
      <c r="K45" s="30">
        <v>18</v>
      </c>
      <c r="L45" s="1">
        <v>2939.12</v>
      </c>
      <c r="M45" s="1">
        <v>2879.79</v>
      </c>
      <c r="N45" s="1">
        <v>59.33</v>
      </c>
      <c r="O45" s="1"/>
      <c r="P45" s="1">
        <f t="shared" si="14"/>
        <v>18</v>
      </c>
      <c r="Q45" s="1">
        <f t="shared" si="9"/>
        <v>2939.12</v>
      </c>
      <c r="R45" s="1">
        <f t="shared" si="15"/>
        <v>2879.79</v>
      </c>
      <c r="S45" s="1">
        <f t="shared" si="10"/>
        <v>59.33</v>
      </c>
      <c r="T45" s="41">
        <v>3.0300000000000001E-2</v>
      </c>
      <c r="U45" s="7">
        <f t="shared" si="11"/>
        <v>89.055335999999997</v>
      </c>
      <c r="V45" s="7">
        <f t="shared" si="12"/>
        <v>148.385336</v>
      </c>
      <c r="W45" s="7">
        <f t="shared" si="16"/>
        <v>59.33</v>
      </c>
      <c r="X45" s="7">
        <f t="shared" si="17"/>
        <v>103.85766799999999</v>
      </c>
      <c r="Y45" s="7">
        <f t="shared" si="13"/>
        <v>89.055335999999997</v>
      </c>
    </row>
    <row r="46" spans="2:25">
      <c r="B46" t="s">
        <v>0</v>
      </c>
      <c r="C46" t="s">
        <v>64</v>
      </c>
      <c r="D46" t="s">
        <v>191</v>
      </c>
      <c r="E46" t="s">
        <v>200</v>
      </c>
      <c r="F46" t="s">
        <v>65</v>
      </c>
      <c r="G46">
        <v>48712</v>
      </c>
      <c r="H46" t="s">
        <v>100</v>
      </c>
      <c r="I46" s="15">
        <v>21002</v>
      </c>
      <c r="J46" t="s">
        <v>66</v>
      </c>
      <c r="K46" s="30">
        <v>10</v>
      </c>
      <c r="L46" s="1">
        <v>8312.18</v>
      </c>
      <c r="M46" s="1">
        <v>8144.38</v>
      </c>
      <c r="N46" s="1">
        <v>167.8</v>
      </c>
      <c r="O46" s="1"/>
      <c r="P46" s="1">
        <f t="shared" si="14"/>
        <v>10</v>
      </c>
      <c r="Q46" s="1">
        <f t="shared" si="9"/>
        <v>8312.18</v>
      </c>
      <c r="R46" s="1">
        <f t="shared" si="15"/>
        <v>8144.38</v>
      </c>
      <c r="S46" s="1">
        <f t="shared" si="10"/>
        <v>167.8</v>
      </c>
      <c r="T46" s="41">
        <v>3.0300000000000001E-2</v>
      </c>
      <c r="U46" s="7">
        <f t="shared" si="11"/>
        <v>251.85905400000001</v>
      </c>
      <c r="V46" s="7">
        <f t="shared" si="12"/>
        <v>419.65905400000003</v>
      </c>
      <c r="W46" s="7">
        <f t="shared" si="16"/>
        <v>167.8</v>
      </c>
      <c r="X46" s="7">
        <f t="shared" si="17"/>
        <v>293.72952700000002</v>
      </c>
      <c r="Y46" s="7">
        <f t="shared" si="13"/>
        <v>251.85905400000001</v>
      </c>
    </row>
    <row r="47" spans="2:25">
      <c r="B47" t="s">
        <v>0</v>
      </c>
      <c r="C47" t="s">
        <v>64</v>
      </c>
      <c r="D47" t="s">
        <v>191</v>
      </c>
      <c r="E47" t="s">
        <v>200</v>
      </c>
      <c r="F47" t="s">
        <v>65</v>
      </c>
      <c r="G47">
        <v>48713</v>
      </c>
      <c r="H47" t="s">
        <v>131</v>
      </c>
      <c r="I47" s="15">
        <v>21002</v>
      </c>
      <c r="J47" t="s">
        <v>66</v>
      </c>
      <c r="K47" s="30">
        <v>10</v>
      </c>
      <c r="L47" s="1">
        <v>19315.259999999998</v>
      </c>
      <c r="M47" s="1">
        <v>18925.330000000002</v>
      </c>
      <c r="N47" s="1">
        <v>389.93</v>
      </c>
      <c r="O47" s="1"/>
      <c r="P47" s="1">
        <f t="shared" si="14"/>
        <v>10</v>
      </c>
      <c r="Q47" s="1">
        <f t="shared" si="9"/>
        <v>19315.259999999998</v>
      </c>
      <c r="R47" s="1">
        <f t="shared" si="15"/>
        <v>18925.330000000002</v>
      </c>
      <c r="S47" s="1">
        <f t="shared" si="10"/>
        <v>389.93</v>
      </c>
      <c r="T47" s="41">
        <v>3.0300000000000001E-2</v>
      </c>
      <c r="U47" s="7">
        <f t="shared" si="11"/>
        <v>585.25237799999991</v>
      </c>
      <c r="V47" s="7">
        <f t="shared" si="12"/>
        <v>975.18237799999997</v>
      </c>
      <c r="W47" s="7">
        <f t="shared" si="16"/>
        <v>389.93</v>
      </c>
      <c r="X47" s="7">
        <f t="shared" si="17"/>
        <v>682.55618900000002</v>
      </c>
      <c r="Y47" s="7">
        <f t="shared" si="13"/>
        <v>585.25237799999991</v>
      </c>
    </row>
    <row r="48" spans="2:25">
      <c r="B48" t="s">
        <v>0</v>
      </c>
      <c r="C48" t="s">
        <v>64</v>
      </c>
      <c r="D48" t="s">
        <v>191</v>
      </c>
      <c r="E48" t="s">
        <v>200</v>
      </c>
      <c r="F48" t="s">
        <v>65</v>
      </c>
      <c r="G48">
        <v>48714</v>
      </c>
      <c r="H48" t="s">
        <v>204</v>
      </c>
      <c r="I48" s="15">
        <v>21002</v>
      </c>
      <c r="J48" t="s">
        <v>66</v>
      </c>
      <c r="K48" s="30">
        <v>1</v>
      </c>
      <c r="L48" s="1">
        <v>8073.78</v>
      </c>
      <c r="M48" s="1">
        <v>7910.79</v>
      </c>
      <c r="N48" s="1">
        <v>162.99</v>
      </c>
      <c r="O48" s="1"/>
      <c r="P48" s="1">
        <f t="shared" si="14"/>
        <v>1</v>
      </c>
      <c r="Q48" s="1">
        <f t="shared" si="9"/>
        <v>8073.78</v>
      </c>
      <c r="R48" s="1">
        <f t="shared" si="15"/>
        <v>7910.79</v>
      </c>
      <c r="S48" s="1">
        <f t="shared" si="10"/>
        <v>162.99</v>
      </c>
      <c r="T48" s="41">
        <v>3.0300000000000001E-2</v>
      </c>
      <c r="U48" s="7">
        <f t="shared" si="11"/>
        <v>244.63553400000001</v>
      </c>
      <c r="V48" s="7">
        <f t="shared" si="12"/>
        <v>407.62553400000002</v>
      </c>
      <c r="W48" s="7">
        <f t="shared" si="16"/>
        <v>162.99</v>
      </c>
      <c r="X48" s="7">
        <f t="shared" si="17"/>
        <v>285.30776700000001</v>
      </c>
      <c r="Y48" s="7">
        <f t="shared" si="13"/>
        <v>244.63553400000001</v>
      </c>
    </row>
    <row r="49" spans="2:25">
      <c r="B49" t="s">
        <v>0</v>
      </c>
      <c r="C49" t="s">
        <v>64</v>
      </c>
      <c r="D49" t="s">
        <v>191</v>
      </c>
      <c r="E49" t="s">
        <v>200</v>
      </c>
      <c r="F49" t="s">
        <v>65</v>
      </c>
      <c r="G49">
        <v>51580</v>
      </c>
      <c r="H49" t="s">
        <v>195</v>
      </c>
      <c r="I49" s="15">
        <v>31594</v>
      </c>
      <c r="J49" t="s">
        <v>66</v>
      </c>
      <c r="K49" s="30">
        <v>3</v>
      </c>
      <c r="L49" s="1">
        <v>22179.81</v>
      </c>
      <c r="M49" s="1">
        <v>14771.78</v>
      </c>
      <c r="N49" s="1">
        <v>7408.03</v>
      </c>
      <c r="O49" s="1"/>
      <c r="P49" s="1">
        <f t="shared" si="14"/>
        <v>3</v>
      </c>
      <c r="Q49" s="1">
        <f t="shared" si="9"/>
        <v>22179.81</v>
      </c>
      <c r="R49" s="1">
        <f t="shared" si="15"/>
        <v>14771.78</v>
      </c>
      <c r="S49" s="1">
        <f t="shared" si="10"/>
        <v>7408.03</v>
      </c>
      <c r="T49" s="41">
        <v>3.0300000000000001E-2</v>
      </c>
      <c r="U49" s="7">
        <f t="shared" si="11"/>
        <v>672.04824300000007</v>
      </c>
      <c r="V49" s="7">
        <f t="shared" si="12"/>
        <v>8080.0782429999999</v>
      </c>
      <c r="W49" s="7">
        <f t="shared" si="16"/>
        <v>7408.03</v>
      </c>
      <c r="X49" s="7">
        <f t="shared" si="17"/>
        <v>7744.0541214999994</v>
      </c>
      <c r="Y49" s="7">
        <f t="shared" si="13"/>
        <v>672.04824300000007</v>
      </c>
    </row>
    <row r="50" spans="2:25">
      <c r="B50" t="s">
        <v>0</v>
      </c>
      <c r="C50" t="s">
        <v>64</v>
      </c>
      <c r="D50" t="s">
        <v>191</v>
      </c>
      <c r="E50" t="s">
        <v>200</v>
      </c>
      <c r="F50" t="s">
        <v>65</v>
      </c>
      <c r="G50">
        <v>51647</v>
      </c>
      <c r="H50" t="s">
        <v>132</v>
      </c>
      <c r="I50" s="15">
        <v>31959</v>
      </c>
      <c r="J50" t="s">
        <v>66</v>
      </c>
      <c r="K50" s="30">
        <v>4</v>
      </c>
      <c r="L50" s="1">
        <v>1958.54</v>
      </c>
      <c r="M50" s="1">
        <v>1260.72</v>
      </c>
      <c r="N50" s="1">
        <v>697.82</v>
      </c>
      <c r="O50" s="1"/>
      <c r="P50" s="1">
        <f t="shared" si="14"/>
        <v>4</v>
      </c>
      <c r="Q50" s="1">
        <f t="shared" si="9"/>
        <v>1958.54</v>
      </c>
      <c r="R50" s="1">
        <f t="shared" si="15"/>
        <v>1260.72</v>
      </c>
      <c r="S50" s="1">
        <f t="shared" si="10"/>
        <v>697.82</v>
      </c>
      <c r="T50" s="41">
        <v>3.0300000000000001E-2</v>
      </c>
      <c r="U50" s="7">
        <f t="shared" si="11"/>
        <v>59.343761999999998</v>
      </c>
      <c r="V50" s="7">
        <f t="shared" si="12"/>
        <v>757.16376200000002</v>
      </c>
      <c r="W50" s="7">
        <f t="shared" si="16"/>
        <v>697.82</v>
      </c>
      <c r="X50" s="7">
        <f t="shared" si="17"/>
        <v>727.49188100000003</v>
      </c>
      <c r="Y50" s="7">
        <f t="shared" si="13"/>
        <v>59.343761999999998</v>
      </c>
    </row>
    <row r="51" spans="2:25">
      <c r="B51" t="s">
        <v>0</v>
      </c>
      <c r="C51" t="s">
        <v>64</v>
      </c>
      <c r="D51" t="s">
        <v>191</v>
      </c>
      <c r="E51" t="s">
        <v>200</v>
      </c>
      <c r="F51" t="s">
        <v>65</v>
      </c>
      <c r="G51">
        <v>52044</v>
      </c>
      <c r="H51" t="s">
        <v>205</v>
      </c>
      <c r="I51" s="15">
        <v>34881</v>
      </c>
      <c r="J51" t="s">
        <v>66</v>
      </c>
      <c r="K51" s="30">
        <v>1</v>
      </c>
      <c r="L51" s="1">
        <v>21672.58</v>
      </c>
      <c r="M51" s="1">
        <v>9638.67</v>
      </c>
      <c r="N51" s="1">
        <v>12033.91</v>
      </c>
      <c r="O51" s="1"/>
      <c r="P51" s="1">
        <f t="shared" si="14"/>
        <v>1</v>
      </c>
      <c r="Q51" s="1">
        <f t="shared" si="9"/>
        <v>21672.58</v>
      </c>
      <c r="R51" s="1">
        <f t="shared" si="15"/>
        <v>9638.67</v>
      </c>
      <c r="S51" s="1">
        <f t="shared" si="10"/>
        <v>12033.91</v>
      </c>
      <c r="T51" s="41">
        <v>3.0300000000000001E-2</v>
      </c>
      <c r="U51" s="7">
        <f t="shared" si="11"/>
        <v>656.6791740000001</v>
      </c>
      <c r="V51" s="7">
        <f t="shared" si="12"/>
        <v>12690.589174000001</v>
      </c>
      <c r="W51" s="7">
        <f t="shared" si="16"/>
        <v>12033.91</v>
      </c>
      <c r="X51" s="7">
        <f t="shared" si="17"/>
        <v>12362.249587</v>
      </c>
      <c r="Y51" s="7">
        <f t="shared" si="13"/>
        <v>656.6791740000001</v>
      </c>
    </row>
    <row r="52" spans="2:25">
      <c r="B52" t="s">
        <v>0</v>
      </c>
      <c r="C52" t="s">
        <v>64</v>
      </c>
      <c r="D52" t="s">
        <v>191</v>
      </c>
      <c r="E52" t="s">
        <v>200</v>
      </c>
      <c r="F52" t="s">
        <v>65</v>
      </c>
      <c r="G52">
        <v>53031</v>
      </c>
      <c r="H52" t="s">
        <v>206</v>
      </c>
      <c r="I52" s="15">
        <v>37803</v>
      </c>
      <c r="J52" t="s">
        <v>66</v>
      </c>
      <c r="K52" s="30">
        <v>1</v>
      </c>
      <c r="L52" s="1">
        <v>11721.64</v>
      </c>
      <c r="M52" s="1">
        <v>2700.93</v>
      </c>
      <c r="N52" s="1">
        <v>9020.7099999999991</v>
      </c>
      <c r="O52" s="1"/>
      <c r="P52" s="1">
        <f t="shared" si="14"/>
        <v>1</v>
      </c>
      <c r="Q52" s="1">
        <f t="shared" si="9"/>
        <v>11721.64</v>
      </c>
      <c r="R52" s="1">
        <f t="shared" si="15"/>
        <v>2700.93</v>
      </c>
      <c r="S52" s="1">
        <f t="shared" si="10"/>
        <v>9020.7099999999991</v>
      </c>
      <c r="T52" s="41">
        <v>3.0300000000000001E-2</v>
      </c>
      <c r="U52" s="7">
        <f t="shared" si="11"/>
        <v>355.16569199999998</v>
      </c>
      <c r="V52" s="7">
        <f t="shared" si="12"/>
        <v>9375.8756919999996</v>
      </c>
      <c r="W52" s="7">
        <f t="shared" si="16"/>
        <v>9020.7099999999991</v>
      </c>
      <c r="X52" s="7">
        <f t="shared" si="17"/>
        <v>9198.2928460000003</v>
      </c>
      <c r="Y52" s="7">
        <f t="shared" si="13"/>
        <v>355.16569199999998</v>
      </c>
    </row>
    <row r="53" spans="2:25">
      <c r="B53" t="s">
        <v>0</v>
      </c>
      <c r="C53" t="s">
        <v>64</v>
      </c>
      <c r="D53" t="s">
        <v>191</v>
      </c>
      <c r="E53" t="s">
        <v>200</v>
      </c>
      <c r="F53" t="s">
        <v>65</v>
      </c>
      <c r="G53">
        <v>53032</v>
      </c>
      <c r="H53" t="s">
        <v>207</v>
      </c>
      <c r="I53" s="15">
        <v>37803</v>
      </c>
      <c r="J53" t="s">
        <v>66</v>
      </c>
      <c r="K53" s="30">
        <v>1</v>
      </c>
      <c r="L53" s="1">
        <v>6139.19</v>
      </c>
      <c r="M53" s="1">
        <v>1414.61</v>
      </c>
      <c r="N53" s="1">
        <v>4724.58</v>
      </c>
      <c r="O53" s="1"/>
      <c r="P53" s="1">
        <f t="shared" si="14"/>
        <v>1</v>
      </c>
      <c r="Q53" s="1">
        <f t="shared" ref="Q53:Q84" si="18">IF(P53&gt;0,L53,0)</f>
        <v>6139.19</v>
      </c>
      <c r="R53" s="1">
        <f t="shared" si="15"/>
        <v>1414.61</v>
      </c>
      <c r="S53" s="1">
        <f t="shared" ref="S53:S84" si="19">IF(P53&gt;0,N53,0)</f>
        <v>4724.58</v>
      </c>
      <c r="T53" s="41">
        <v>3.0300000000000001E-2</v>
      </c>
      <c r="U53" s="7">
        <f t="shared" ref="U53:U84" si="20">IF(S53&gt;0,L53*T53,0)</f>
        <v>186.01745699999998</v>
      </c>
      <c r="V53" s="7">
        <f t="shared" ref="V53:V84" si="21">+U53+N53</f>
        <v>4910.5974569999998</v>
      </c>
      <c r="W53" s="7">
        <f t="shared" si="16"/>
        <v>4724.58</v>
      </c>
      <c r="X53" s="7">
        <f t="shared" si="17"/>
        <v>4817.5887284999999</v>
      </c>
      <c r="Y53" s="7">
        <f t="shared" ref="Y53:Y84" si="22">+L53*T53</f>
        <v>186.01745699999998</v>
      </c>
    </row>
    <row r="54" spans="2:25">
      <c r="B54" t="s">
        <v>0</v>
      </c>
      <c r="C54" t="s">
        <v>64</v>
      </c>
      <c r="D54" t="s">
        <v>191</v>
      </c>
      <c r="E54" t="s">
        <v>200</v>
      </c>
      <c r="F54" t="s">
        <v>65</v>
      </c>
      <c r="G54">
        <v>5323507</v>
      </c>
      <c r="H54" t="s">
        <v>117</v>
      </c>
      <c r="I54" s="15">
        <v>37720</v>
      </c>
      <c r="J54" t="s">
        <v>66</v>
      </c>
      <c r="K54" s="30">
        <v>1</v>
      </c>
      <c r="L54" s="1">
        <v>10138.540000000001</v>
      </c>
      <c r="M54" s="1">
        <v>2336.15</v>
      </c>
      <c r="N54" s="1">
        <v>7802.39</v>
      </c>
      <c r="O54" s="1"/>
      <c r="P54" s="1">
        <f t="shared" si="14"/>
        <v>1</v>
      </c>
      <c r="Q54" s="1">
        <f t="shared" si="18"/>
        <v>10138.540000000001</v>
      </c>
      <c r="R54" s="1">
        <f t="shared" si="15"/>
        <v>2336.15</v>
      </c>
      <c r="S54" s="1">
        <f t="shared" si="19"/>
        <v>7802.39</v>
      </c>
      <c r="T54" s="41">
        <v>3.0300000000000001E-2</v>
      </c>
      <c r="U54" s="7">
        <f t="shared" si="20"/>
        <v>307.19776200000001</v>
      </c>
      <c r="V54" s="7">
        <f t="shared" si="21"/>
        <v>8109.5877620000001</v>
      </c>
      <c r="W54" s="7">
        <f t="shared" si="16"/>
        <v>7802.39</v>
      </c>
      <c r="X54" s="7">
        <f t="shared" si="17"/>
        <v>7955.9888810000002</v>
      </c>
      <c r="Y54" s="7">
        <f t="shared" si="22"/>
        <v>307.19776200000001</v>
      </c>
    </row>
    <row r="55" spans="2:25">
      <c r="B55" t="s">
        <v>0</v>
      </c>
      <c r="C55" t="s">
        <v>64</v>
      </c>
      <c r="D55" t="s">
        <v>191</v>
      </c>
      <c r="E55" t="s">
        <v>200</v>
      </c>
      <c r="F55" t="s">
        <v>65</v>
      </c>
      <c r="G55">
        <v>14676436</v>
      </c>
      <c r="H55" t="s">
        <v>158</v>
      </c>
      <c r="I55" s="15">
        <v>39797</v>
      </c>
      <c r="J55" t="s">
        <v>66</v>
      </c>
      <c r="K55" s="30">
        <v>3</v>
      </c>
      <c r="L55" s="1">
        <v>11907.08</v>
      </c>
      <c r="M55" s="1">
        <v>1226.3499999999999</v>
      </c>
      <c r="N55" s="1">
        <v>10680.73</v>
      </c>
      <c r="O55" s="1"/>
      <c r="P55" s="1">
        <f t="shared" si="14"/>
        <v>3</v>
      </c>
      <c r="Q55" s="1">
        <f t="shared" si="18"/>
        <v>11907.08</v>
      </c>
      <c r="R55" s="1">
        <f t="shared" si="15"/>
        <v>1226.3499999999999</v>
      </c>
      <c r="S55" s="1">
        <f t="shared" si="19"/>
        <v>10680.73</v>
      </c>
      <c r="T55" s="41">
        <v>3.0300000000000001E-2</v>
      </c>
      <c r="U55" s="7">
        <f t="shared" si="20"/>
        <v>360.78452399999998</v>
      </c>
      <c r="V55" s="7">
        <f t="shared" si="21"/>
        <v>11041.514524</v>
      </c>
      <c r="W55" s="7">
        <f t="shared" si="16"/>
        <v>10680.73</v>
      </c>
      <c r="X55" s="7">
        <f t="shared" si="17"/>
        <v>10861.122262000001</v>
      </c>
      <c r="Y55" s="7">
        <f t="shared" si="22"/>
        <v>360.78452399999998</v>
      </c>
    </row>
    <row r="56" spans="2:25">
      <c r="B56" t="s">
        <v>0</v>
      </c>
      <c r="C56" t="s">
        <v>64</v>
      </c>
      <c r="D56" t="s">
        <v>191</v>
      </c>
      <c r="E56" t="s">
        <v>200</v>
      </c>
      <c r="F56" t="s">
        <v>67</v>
      </c>
      <c r="G56">
        <v>14661809</v>
      </c>
      <c r="H56" t="s">
        <v>208</v>
      </c>
      <c r="I56" s="15">
        <v>39797</v>
      </c>
      <c r="J56" t="s">
        <v>66</v>
      </c>
      <c r="K56" s="30">
        <v>0</v>
      </c>
      <c r="L56" s="1">
        <v>0</v>
      </c>
      <c r="M56" s="1">
        <v>0</v>
      </c>
      <c r="N56" s="1">
        <v>0</v>
      </c>
      <c r="O56" s="1"/>
      <c r="P56" s="1">
        <f t="shared" si="14"/>
        <v>0</v>
      </c>
      <c r="Q56" s="1">
        <f t="shared" si="18"/>
        <v>0</v>
      </c>
      <c r="R56" s="1">
        <f t="shared" si="15"/>
        <v>0</v>
      </c>
      <c r="S56" s="1">
        <f t="shared" si="19"/>
        <v>0</v>
      </c>
      <c r="T56" s="41">
        <v>3.0300000000000001E-2</v>
      </c>
      <c r="U56" s="7">
        <f t="shared" si="20"/>
        <v>0</v>
      </c>
      <c r="V56" s="7">
        <f t="shared" si="21"/>
        <v>0</v>
      </c>
      <c r="W56" s="7">
        <f t="shared" si="16"/>
        <v>0</v>
      </c>
      <c r="X56" s="7">
        <f t="shared" si="17"/>
        <v>0</v>
      </c>
      <c r="Y56" s="7">
        <f t="shared" si="22"/>
        <v>0</v>
      </c>
    </row>
    <row r="57" spans="2:25">
      <c r="B57" t="s">
        <v>0</v>
      </c>
      <c r="C57" t="s">
        <v>64</v>
      </c>
      <c r="D57" t="s">
        <v>191</v>
      </c>
      <c r="E57" t="s">
        <v>209</v>
      </c>
      <c r="F57" t="s">
        <v>65</v>
      </c>
      <c r="G57">
        <v>4586</v>
      </c>
      <c r="H57" t="s">
        <v>210</v>
      </c>
      <c r="I57" s="15">
        <v>35612</v>
      </c>
      <c r="J57" t="s">
        <v>66</v>
      </c>
      <c r="K57" s="30">
        <v>1</v>
      </c>
      <c r="L57" s="1">
        <v>14816.04</v>
      </c>
      <c r="M57" s="1">
        <v>5798.14</v>
      </c>
      <c r="N57" s="1">
        <v>9017.9</v>
      </c>
      <c r="O57" s="1"/>
      <c r="P57" s="1">
        <f t="shared" si="14"/>
        <v>1</v>
      </c>
      <c r="Q57" s="1">
        <f t="shared" si="18"/>
        <v>14816.04</v>
      </c>
      <c r="R57" s="1">
        <f t="shared" si="15"/>
        <v>5798.14</v>
      </c>
      <c r="S57" s="1">
        <f t="shared" si="19"/>
        <v>9017.9</v>
      </c>
      <c r="T57" s="41">
        <v>3.0300000000000001E-2</v>
      </c>
      <c r="U57" s="7">
        <f t="shared" si="20"/>
        <v>448.92601200000001</v>
      </c>
      <c r="V57" s="7">
        <f t="shared" si="21"/>
        <v>9466.8260119999995</v>
      </c>
      <c r="W57" s="7">
        <f t="shared" si="16"/>
        <v>9017.9</v>
      </c>
      <c r="X57" s="7">
        <f t="shared" si="17"/>
        <v>9242.3630059999996</v>
      </c>
      <c r="Y57" s="7">
        <f t="shared" si="22"/>
        <v>448.92601200000001</v>
      </c>
    </row>
    <row r="58" spans="2:25">
      <c r="B58" t="s">
        <v>0</v>
      </c>
      <c r="C58" t="s">
        <v>64</v>
      </c>
      <c r="D58" t="s">
        <v>191</v>
      </c>
      <c r="E58" t="s">
        <v>209</v>
      </c>
      <c r="F58" t="s">
        <v>65</v>
      </c>
      <c r="G58">
        <v>4984</v>
      </c>
      <c r="H58" t="s">
        <v>211</v>
      </c>
      <c r="I58" s="15">
        <v>22828</v>
      </c>
      <c r="J58" t="s">
        <v>66</v>
      </c>
      <c r="K58" s="30">
        <v>8</v>
      </c>
      <c r="L58" s="1">
        <v>4357.33</v>
      </c>
      <c r="M58" s="1">
        <v>4205.8599999999997</v>
      </c>
      <c r="N58" s="1">
        <v>151.47</v>
      </c>
      <c r="O58" s="1"/>
      <c r="P58" s="1">
        <f t="shared" si="14"/>
        <v>8</v>
      </c>
      <c r="Q58" s="1">
        <f t="shared" si="18"/>
        <v>4357.33</v>
      </c>
      <c r="R58" s="1">
        <f t="shared" si="15"/>
        <v>4205.8599999999997</v>
      </c>
      <c r="S58" s="1">
        <f t="shared" si="19"/>
        <v>151.47</v>
      </c>
      <c r="T58" s="41">
        <v>3.0300000000000001E-2</v>
      </c>
      <c r="U58" s="7">
        <f t="shared" si="20"/>
        <v>132.02709899999999</v>
      </c>
      <c r="V58" s="7">
        <f t="shared" si="21"/>
        <v>283.49709899999999</v>
      </c>
      <c r="W58" s="7">
        <f t="shared" si="16"/>
        <v>151.47</v>
      </c>
      <c r="X58" s="7">
        <f t="shared" si="17"/>
        <v>217.48354949999998</v>
      </c>
      <c r="Y58" s="7">
        <f t="shared" si="22"/>
        <v>132.02709899999999</v>
      </c>
    </row>
    <row r="59" spans="2:25">
      <c r="B59" t="s">
        <v>0</v>
      </c>
      <c r="C59" t="s">
        <v>64</v>
      </c>
      <c r="D59" t="s">
        <v>191</v>
      </c>
      <c r="E59" t="s">
        <v>209</v>
      </c>
      <c r="F59" t="s">
        <v>65</v>
      </c>
      <c r="G59">
        <v>48980</v>
      </c>
      <c r="H59" t="s">
        <v>194</v>
      </c>
      <c r="I59" s="15">
        <v>22828</v>
      </c>
      <c r="J59" t="s">
        <v>66</v>
      </c>
      <c r="K59" s="30">
        <v>9</v>
      </c>
      <c r="L59" s="1">
        <v>1438.41</v>
      </c>
      <c r="M59" s="1">
        <v>1388.41</v>
      </c>
      <c r="N59" s="1">
        <v>50</v>
      </c>
      <c r="O59" s="1"/>
      <c r="P59" s="1">
        <f t="shared" si="14"/>
        <v>9</v>
      </c>
      <c r="Q59" s="1">
        <f t="shared" si="18"/>
        <v>1438.41</v>
      </c>
      <c r="R59" s="1">
        <f t="shared" si="15"/>
        <v>1388.41</v>
      </c>
      <c r="S59" s="1">
        <f t="shared" si="19"/>
        <v>50</v>
      </c>
      <c r="T59" s="41">
        <v>3.0300000000000001E-2</v>
      </c>
      <c r="U59" s="7">
        <f t="shared" si="20"/>
        <v>43.583823000000002</v>
      </c>
      <c r="V59" s="7">
        <f t="shared" si="21"/>
        <v>93.583822999999995</v>
      </c>
      <c r="W59" s="7">
        <f t="shared" si="16"/>
        <v>50</v>
      </c>
      <c r="X59" s="7">
        <f t="shared" si="17"/>
        <v>71.791911499999998</v>
      </c>
      <c r="Y59" s="7">
        <f t="shared" si="22"/>
        <v>43.583823000000002</v>
      </c>
    </row>
    <row r="60" spans="2:25">
      <c r="B60" t="s">
        <v>0</v>
      </c>
      <c r="C60" t="s">
        <v>64</v>
      </c>
      <c r="D60" t="s">
        <v>191</v>
      </c>
      <c r="E60" t="s">
        <v>209</v>
      </c>
      <c r="F60" t="s">
        <v>65</v>
      </c>
      <c r="G60">
        <v>51714</v>
      </c>
      <c r="H60" t="s">
        <v>116</v>
      </c>
      <c r="I60" s="15">
        <v>32690</v>
      </c>
      <c r="J60" t="s">
        <v>66</v>
      </c>
      <c r="K60" s="30">
        <v>8</v>
      </c>
      <c r="L60" s="1">
        <v>2711.88</v>
      </c>
      <c r="M60" s="1">
        <v>1619.27</v>
      </c>
      <c r="N60" s="1">
        <v>1092.6099999999999</v>
      </c>
      <c r="O60" s="1"/>
      <c r="P60" s="1">
        <f t="shared" si="14"/>
        <v>8</v>
      </c>
      <c r="Q60" s="1">
        <f t="shared" si="18"/>
        <v>2711.88</v>
      </c>
      <c r="R60" s="1">
        <f t="shared" si="15"/>
        <v>1619.27</v>
      </c>
      <c r="S60" s="1">
        <f t="shared" si="19"/>
        <v>1092.6099999999999</v>
      </c>
      <c r="T60" s="41">
        <v>3.0300000000000001E-2</v>
      </c>
      <c r="U60" s="7">
        <f t="shared" si="20"/>
        <v>82.169964000000007</v>
      </c>
      <c r="V60" s="7">
        <f t="shared" si="21"/>
        <v>1174.7799639999998</v>
      </c>
      <c r="W60" s="7">
        <f t="shared" si="16"/>
        <v>1092.6099999999999</v>
      </c>
      <c r="X60" s="7">
        <f t="shared" si="17"/>
        <v>1133.694982</v>
      </c>
      <c r="Y60" s="7">
        <f t="shared" si="22"/>
        <v>82.169964000000007</v>
      </c>
    </row>
    <row r="61" spans="2:25">
      <c r="B61" t="s">
        <v>0</v>
      </c>
      <c r="C61" t="s">
        <v>64</v>
      </c>
      <c r="D61" t="s">
        <v>191</v>
      </c>
      <c r="E61" t="s">
        <v>209</v>
      </c>
      <c r="F61" t="s">
        <v>65</v>
      </c>
      <c r="G61">
        <v>51715</v>
      </c>
      <c r="H61" t="s">
        <v>100</v>
      </c>
      <c r="I61" s="15">
        <v>32690</v>
      </c>
      <c r="J61" t="s">
        <v>66</v>
      </c>
      <c r="K61" s="30">
        <v>5</v>
      </c>
      <c r="L61" s="1">
        <v>2884.88</v>
      </c>
      <c r="M61" s="1">
        <v>1722.57</v>
      </c>
      <c r="N61" s="1">
        <v>1162.31</v>
      </c>
      <c r="O61" s="1"/>
      <c r="P61" s="1">
        <f t="shared" si="14"/>
        <v>5</v>
      </c>
      <c r="Q61" s="1">
        <f t="shared" si="18"/>
        <v>2884.88</v>
      </c>
      <c r="R61" s="1">
        <f t="shared" si="15"/>
        <v>1722.57</v>
      </c>
      <c r="S61" s="1">
        <f t="shared" si="19"/>
        <v>1162.31</v>
      </c>
      <c r="T61" s="41">
        <v>3.0300000000000001E-2</v>
      </c>
      <c r="U61" s="7">
        <f t="shared" si="20"/>
        <v>87.411864000000008</v>
      </c>
      <c r="V61" s="7">
        <f t="shared" si="21"/>
        <v>1249.7218639999999</v>
      </c>
      <c r="W61" s="7">
        <f t="shared" si="16"/>
        <v>1162.31</v>
      </c>
      <c r="X61" s="7">
        <f t="shared" si="17"/>
        <v>1206.0159319999998</v>
      </c>
      <c r="Y61" s="7">
        <f t="shared" si="22"/>
        <v>87.411864000000008</v>
      </c>
    </row>
    <row r="62" spans="2:25">
      <c r="B62" t="s">
        <v>0</v>
      </c>
      <c r="C62" t="s">
        <v>64</v>
      </c>
      <c r="D62" t="s">
        <v>191</v>
      </c>
      <c r="E62" t="s">
        <v>209</v>
      </c>
      <c r="F62" t="s">
        <v>65</v>
      </c>
      <c r="G62">
        <v>51716</v>
      </c>
      <c r="H62" t="s">
        <v>132</v>
      </c>
      <c r="I62" s="15">
        <v>32690</v>
      </c>
      <c r="J62" t="s">
        <v>66</v>
      </c>
      <c r="K62" s="30">
        <v>2</v>
      </c>
      <c r="L62" s="1">
        <v>2832.01</v>
      </c>
      <c r="M62" s="1">
        <v>1691</v>
      </c>
      <c r="N62" s="1">
        <v>1141.01</v>
      </c>
      <c r="O62" s="1"/>
      <c r="P62" s="1">
        <f t="shared" si="14"/>
        <v>2</v>
      </c>
      <c r="Q62" s="1">
        <f t="shared" si="18"/>
        <v>2832.01</v>
      </c>
      <c r="R62" s="1">
        <f t="shared" si="15"/>
        <v>1691</v>
      </c>
      <c r="S62" s="1">
        <f t="shared" si="19"/>
        <v>1141.01</v>
      </c>
      <c r="T62" s="41">
        <v>3.0300000000000001E-2</v>
      </c>
      <c r="U62" s="7">
        <f t="shared" si="20"/>
        <v>85.809903000000006</v>
      </c>
      <c r="V62" s="7">
        <f t="shared" si="21"/>
        <v>1226.8199030000001</v>
      </c>
      <c r="W62" s="7">
        <f t="shared" si="16"/>
        <v>1141.01</v>
      </c>
      <c r="X62" s="7">
        <f t="shared" si="17"/>
        <v>1183.9149514999999</v>
      </c>
      <c r="Y62" s="7">
        <f t="shared" si="22"/>
        <v>85.809903000000006</v>
      </c>
    </row>
    <row r="63" spans="2:25">
      <c r="B63" t="s">
        <v>0</v>
      </c>
      <c r="C63" t="s">
        <v>64</v>
      </c>
      <c r="D63" t="s">
        <v>191</v>
      </c>
      <c r="E63" t="s">
        <v>212</v>
      </c>
      <c r="F63" t="s">
        <v>65</v>
      </c>
      <c r="G63">
        <v>5067</v>
      </c>
      <c r="H63" t="s">
        <v>213</v>
      </c>
      <c r="I63" s="15">
        <v>22828</v>
      </c>
      <c r="J63" t="s">
        <v>66</v>
      </c>
      <c r="K63" s="30">
        <v>1</v>
      </c>
      <c r="L63" s="1">
        <v>1104.31</v>
      </c>
      <c r="M63" s="1">
        <v>1065.92</v>
      </c>
      <c r="N63" s="1">
        <v>38.39</v>
      </c>
      <c r="O63" s="1"/>
      <c r="P63" s="1">
        <f t="shared" si="14"/>
        <v>1</v>
      </c>
      <c r="Q63" s="1">
        <f t="shared" si="18"/>
        <v>1104.31</v>
      </c>
      <c r="R63" s="1">
        <f t="shared" si="15"/>
        <v>1065.92</v>
      </c>
      <c r="S63" s="1">
        <f t="shared" si="19"/>
        <v>38.39</v>
      </c>
      <c r="T63" s="41">
        <v>3.0300000000000001E-2</v>
      </c>
      <c r="U63" s="7">
        <f t="shared" si="20"/>
        <v>33.460592999999996</v>
      </c>
      <c r="V63" s="7">
        <f t="shared" si="21"/>
        <v>71.850593000000003</v>
      </c>
      <c r="W63" s="7">
        <f t="shared" si="16"/>
        <v>38.39</v>
      </c>
      <c r="X63" s="7">
        <f t="shared" si="17"/>
        <v>55.120296500000002</v>
      </c>
      <c r="Y63" s="7">
        <f t="shared" si="22"/>
        <v>33.460592999999996</v>
      </c>
    </row>
    <row r="64" spans="2:25">
      <c r="B64" t="s">
        <v>0</v>
      </c>
      <c r="C64" t="s">
        <v>64</v>
      </c>
      <c r="D64" t="s">
        <v>191</v>
      </c>
      <c r="E64" t="s">
        <v>212</v>
      </c>
      <c r="F64" t="s">
        <v>65</v>
      </c>
      <c r="G64">
        <v>15750</v>
      </c>
      <c r="H64" t="s">
        <v>211</v>
      </c>
      <c r="I64" s="15">
        <v>22828</v>
      </c>
      <c r="J64" t="s">
        <v>66</v>
      </c>
      <c r="K64" s="30">
        <v>64</v>
      </c>
      <c r="L64" s="1">
        <v>74651.41</v>
      </c>
      <c r="M64" s="1">
        <v>72056.42</v>
      </c>
      <c r="N64" s="1">
        <v>2594.9899999999998</v>
      </c>
      <c r="O64" s="1"/>
      <c r="P64" s="1">
        <f t="shared" si="14"/>
        <v>64</v>
      </c>
      <c r="Q64" s="1">
        <f t="shared" si="18"/>
        <v>74651.41</v>
      </c>
      <c r="R64" s="1">
        <f t="shared" si="15"/>
        <v>72056.42</v>
      </c>
      <c r="S64" s="1">
        <f t="shared" si="19"/>
        <v>2594.9899999999998</v>
      </c>
      <c r="T64" s="41">
        <v>3.0300000000000001E-2</v>
      </c>
      <c r="U64" s="7">
        <f t="shared" si="20"/>
        <v>2261.937723</v>
      </c>
      <c r="V64" s="7">
        <f t="shared" si="21"/>
        <v>4856.9277229999998</v>
      </c>
      <c r="W64" s="7">
        <f t="shared" si="16"/>
        <v>2594.9899999999998</v>
      </c>
      <c r="X64" s="7">
        <f t="shared" si="17"/>
        <v>3725.9588614999998</v>
      </c>
      <c r="Y64" s="7">
        <f t="shared" si="22"/>
        <v>2261.937723</v>
      </c>
    </row>
    <row r="65" spans="2:25">
      <c r="B65" t="s">
        <v>0</v>
      </c>
      <c r="C65" t="s">
        <v>64</v>
      </c>
      <c r="D65" t="s">
        <v>191</v>
      </c>
      <c r="E65" t="s">
        <v>212</v>
      </c>
      <c r="F65" t="s">
        <v>65</v>
      </c>
      <c r="G65">
        <v>15787</v>
      </c>
      <c r="H65" t="s">
        <v>214</v>
      </c>
      <c r="I65" s="15">
        <v>22828</v>
      </c>
      <c r="J65" t="s">
        <v>66</v>
      </c>
      <c r="K65" s="30">
        <v>1</v>
      </c>
      <c r="L65" s="1">
        <v>783.44</v>
      </c>
      <c r="M65" s="1">
        <v>756.21</v>
      </c>
      <c r="N65" s="1">
        <v>27.23</v>
      </c>
      <c r="O65" s="1"/>
      <c r="P65" s="1">
        <f t="shared" si="14"/>
        <v>1</v>
      </c>
      <c r="Q65" s="1">
        <f t="shared" si="18"/>
        <v>783.44</v>
      </c>
      <c r="R65" s="1">
        <f t="shared" si="15"/>
        <v>756.21</v>
      </c>
      <c r="S65" s="1">
        <f t="shared" si="19"/>
        <v>27.23</v>
      </c>
      <c r="T65" s="41">
        <v>3.0300000000000001E-2</v>
      </c>
      <c r="U65" s="7">
        <f t="shared" si="20"/>
        <v>23.738232000000004</v>
      </c>
      <c r="V65" s="7">
        <f t="shared" si="21"/>
        <v>50.968232</v>
      </c>
      <c r="W65" s="7">
        <f t="shared" si="16"/>
        <v>27.23</v>
      </c>
      <c r="X65" s="7">
        <f t="shared" si="17"/>
        <v>39.099116000000002</v>
      </c>
      <c r="Y65" s="7">
        <f t="shared" si="22"/>
        <v>23.738232000000004</v>
      </c>
    </row>
    <row r="66" spans="2:25">
      <c r="B66" t="s">
        <v>0</v>
      </c>
      <c r="C66" t="s">
        <v>64</v>
      </c>
      <c r="D66" t="s">
        <v>191</v>
      </c>
      <c r="E66" t="s">
        <v>212</v>
      </c>
      <c r="F66" t="s">
        <v>65</v>
      </c>
      <c r="G66">
        <v>15928</v>
      </c>
      <c r="H66" t="s">
        <v>215</v>
      </c>
      <c r="I66" s="15">
        <v>37073</v>
      </c>
      <c r="J66" t="s">
        <v>66</v>
      </c>
      <c r="K66" s="30">
        <v>1</v>
      </c>
      <c r="L66" s="1">
        <v>27158.080000000002</v>
      </c>
      <c r="M66" s="1">
        <v>7703.82</v>
      </c>
      <c r="N66" s="1">
        <v>19454.259999999998</v>
      </c>
      <c r="O66" s="1"/>
      <c r="P66" s="1">
        <f t="shared" si="14"/>
        <v>1</v>
      </c>
      <c r="Q66" s="1">
        <f t="shared" si="18"/>
        <v>27158.080000000002</v>
      </c>
      <c r="R66" s="1">
        <f t="shared" si="15"/>
        <v>7703.82</v>
      </c>
      <c r="S66" s="1">
        <f t="shared" si="19"/>
        <v>19454.259999999998</v>
      </c>
      <c r="T66" s="41">
        <v>3.0300000000000001E-2</v>
      </c>
      <c r="U66" s="7">
        <f t="shared" si="20"/>
        <v>822.88982400000009</v>
      </c>
      <c r="V66" s="7">
        <f t="shared" si="21"/>
        <v>20277.149824</v>
      </c>
      <c r="W66" s="7">
        <f t="shared" si="16"/>
        <v>19454.259999999998</v>
      </c>
      <c r="X66" s="7">
        <f t="shared" si="17"/>
        <v>19865.704912000001</v>
      </c>
      <c r="Y66" s="7">
        <f t="shared" si="22"/>
        <v>822.88982400000009</v>
      </c>
    </row>
    <row r="67" spans="2:25">
      <c r="B67" t="s">
        <v>0</v>
      </c>
      <c r="C67" t="s">
        <v>64</v>
      </c>
      <c r="D67" t="s">
        <v>191</v>
      </c>
      <c r="E67" t="s">
        <v>212</v>
      </c>
      <c r="F67" t="s">
        <v>65</v>
      </c>
      <c r="G67">
        <v>22445</v>
      </c>
      <c r="H67" t="s">
        <v>216</v>
      </c>
      <c r="I67" s="15">
        <v>22828</v>
      </c>
      <c r="J67" t="s">
        <v>66</v>
      </c>
      <c r="K67" s="30">
        <v>1</v>
      </c>
      <c r="L67" s="1">
        <v>1807.74</v>
      </c>
      <c r="M67" s="1">
        <v>1744.9</v>
      </c>
      <c r="N67" s="1">
        <v>62.84</v>
      </c>
      <c r="O67" s="1"/>
      <c r="P67" s="1">
        <f t="shared" si="14"/>
        <v>1</v>
      </c>
      <c r="Q67" s="1">
        <f t="shared" si="18"/>
        <v>1807.74</v>
      </c>
      <c r="R67" s="1">
        <f t="shared" si="15"/>
        <v>1744.9</v>
      </c>
      <c r="S67" s="1">
        <f t="shared" si="19"/>
        <v>62.84</v>
      </c>
      <c r="T67" s="41">
        <v>3.0300000000000001E-2</v>
      </c>
      <c r="U67" s="7">
        <f t="shared" si="20"/>
        <v>54.774522000000005</v>
      </c>
      <c r="V67" s="7">
        <f t="shared" si="21"/>
        <v>117.61452200000001</v>
      </c>
      <c r="W67" s="7">
        <f t="shared" si="16"/>
        <v>62.84</v>
      </c>
      <c r="X67" s="7">
        <f t="shared" si="17"/>
        <v>90.227260999999999</v>
      </c>
      <c r="Y67" s="7">
        <f t="shared" si="22"/>
        <v>54.774522000000005</v>
      </c>
    </row>
    <row r="68" spans="2:25">
      <c r="B68" t="s">
        <v>0</v>
      </c>
      <c r="C68" t="s">
        <v>64</v>
      </c>
      <c r="D68" t="s">
        <v>191</v>
      </c>
      <c r="E68" t="s">
        <v>212</v>
      </c>
      <c r="F68" t="s">
        <v>65</v>
      </c>
      <c r="G68">
        <v>48981</v>
      </c>
      <c r="H68" t="s">
        <v>194</v>
      </c>
      <c r="I68" s="15">
        <v>22828</v>
      </c>
      <c r="J68" t="s">
        <v>66</v>
      </c>
      <c r="K68" s="30">
        <v>41</v>
      </c>
      <c r="L68" s="1">
        <v>6689.81</v>
      </c>
      <c r="M68" s="1">
        <v>6457.26</v>
      </c>
      <c r="N68" s="1">
        <v>232.55</v>
      </c>
      <c r="O68" s="1"/>
      <c r="P68" s="1">
        <f t="shared" si="14"/>
        <v>41</v>
      </c>
      <c r="Q68" s="1">
        <f t="shared" si="18"/>
        <v>6689.81</v>
      </c>
      <c r="R68" s="1">
        <f t="shared" si="15"/>
        <v>6457.26</v>
      </c>
      <c r="S68" s="1">
        <f t="shared" si="19"/>
        <v>232.55</v>
      </c>
      <c r="T68" s="41">
        <v>3.0300000000000001E-2</v>
      </c>
      <c r="U68" s="7">
        <f t="shared" si="20"/>
        <v>202.70124300000001</v>
      </c>
      <c r="V68" s="7">
        <f t="shared" si="21"/>
        <v>435.25124300000004</v>
      </c>
      <c r="W68" s="7">
        <f t="shared" si="16"/>
        <v>232.55</v>
      </c>
      <c r="X68" s="7">
        <f t="shared" si="17"/>
        <v>333.90062150000006</v>
      </c>
      <c r="Y68" s="7">
        <f t="shared" si="22"/>
        <v>202.70124300000001</v>
      </c>
    </row>
    <row r="69" spans="2:25">
      <c r="B69" t="s">
        <v>0</v>
      </c>
      <c r="C69" t="s">
        <v>64</v>
      </c>
      <c r="D69" t="s">
        <v>191</v>
      </c>
      <c r="E69" t="s">
        <v>212</v>
      </c>
      <c r="F69" t="s">
        <v>65</v>
      </c>
      <c r="G69">
        <v>48982</v>
      </c>
      <c r="H69" t="s">
        <v>116</v>
      </c>
      <c r="I69" s="15">
        <v>22828</v>
      </c>
      <c r="J69" t="s">
        <v>66</v>
      </c>
      <c r="K69" s="30">
        <v>22</v>
      </c>
      <c r="L69" s="1">
        <v>4285.59</v>
      </c>
      <c r="M69" s="1">
        <v>4136.62</v>
      </c>
      <c r="N69" s="1">
        <v>148.97</v>
      </c>
      <c r="O69" s="1"/>
      <c r="P69" s="1">
        <f t="shared" si="14"/>
        <v>22</v>
      </c>
      <c r="Q69" s="1">
        <f t="shared" si="18"/>
        <v>4285.59</v>
      </c>
      <c r="R69" s="1">
        <f t="shared" si="15"/>
        <v>4136.62</v>
      </c>
      <c r="S69" s="1">
        <f t="shared" si="19"/>
        <v>148.97</v>
      </c>
      <c r="T69" s="41">
        <v>3.0300000000000001E-2</v>
      </c>
      <c r="U69" s="7">
        <f t="shared" si="20"/>
        <v>129.85337699999999</v>
      </c>
      <c r="V69" s="7">
        <f t="shared" si="21"/>
        <v>278.82337699999999</v>
      </c>
      <c r="W69" s="7">
        <f t="shared" si="16"/>
        <v>148.97</v>
      </c>
      <c r="X69" s="7">
        <f t="shared" si="17"/>
        <v>213.89668849999998</v>
      </c>
      <c r="Y69" s="7">
        <f t="shared" si="22"/>
        <v>129.85337699999999</v>
      </c>
    </row>
    <row r="70" spans="2:25">
      <c r="B70" t="s">
        <v>0</v>
      </c>
      <c r="C70" t="s">
        <v>64</v>
      </c>
      <c r="D70" t="s">
        <v>191</v>
      </c>
      <c r="E70" t="s">
        <v>212</v>
      </c>
      <c r="F70" t="s">
        <v>65</v>
      </c>
      <c r="G70">
        <v>48983</v>
      </c>
      <c r="H70" t="s">
        <v>100</v>
      </c>
      <c r="I70" s="15">
        <v>22828</v>
      </c>
      <c r="J70" t="s">
        <v>66</v>
      </c>
      <c r="K70" s="30">
        <v>11</v>
      </c>
      <c r="L70" s="1">
        <v>8918.93</v>
      </c>
      <c r="M70" s="1">
        <v>8608.9</v>
      </c>
      <c r="N70" s="1">
        <v>310.02999999999997</v>
      </c>
      <c r="O70" s="1"/>
      <c r="P70" s="1">
        <f t="shared" si="14"/>
        <v>11</v>
      </c>
      <c r="Q70" s="1">
        <f t="shared" si="18"/>
        <v>8918.93</v>
      </c>
      <c r="R70" s="1">
        <f t="shared" si="15"/>
        <v>8608.9</v>
      </c>
      <c r="S70" s="1">
        <f t="shared" si="19"/>
        <v>310.02999999999997</v>
      </c>
      <c r="T70" s="41">
        <v>3.0300000000000001E-2</v>
      </c>
      <c r="U70" s="7">
        <f t="shared" si="20"/>
        <v>270.24357900000001</v>
      </c>
      <c r="V70" s="7">
        <f t="shared" si="21"/>
        <v>580.27357899999993</v>
      </c>
      <c r="W70" s="7">
        <f t="shared" si="16"/>
        <v>310.02999999999997</v>
      </c>
      <c r="X70" s="7">
        <f t="shared" si="17"/>
        <v>445.15178949999995</v>
      </c>
      <c r="Y70" s="7">
        <f t="shared" si="22"/>
        <v>270.24357900000001</v>
      </c>
    </row>
    <row r="71" spans="2:25">
      <c r="B71" t="s">
        <v>0</v>
      </c>
      <c r="C71" t="s">
        <v>64</v>
      </c>
      <c r="D71" t="s">
        <v>191</v>
      </c>
      <c r="E71" t="s">
        <v>212</v>
      </c>
      <c r="F71" t="s">
        <v>65</v>
      </c>
      <c r="G71">
        <v>48984</v>
      </c>
      <c r="H71" t="s">
        <v>131</v>
      </c>
      <c r="I71" s="15">
        <v>22828</v>
      </c>
      <c r="J71" t="s">
        <v>66</v>
      </c>
      <c r="K71" s="30">
        <v>9</v>
      </c>
      <c r="L71" s="1">
        <v>16503.28</v>
      </c>
      <c r="M71" s="1">
        <v>15929.6</v>
      </c>
      <c r="N71" s="1">
        <v>573.67999999999995</v>
      </c>
      <c r="O71" s="1"/>
      <c r="P71" s="1">
        <f t="shared" si="14"/>
        <v>9</v>
      </c>
      <c r="Q71" s="1">
        <f t="shared" si="18"/>
        <v>16503.28</v>
      </c>
      <c r="R71" s="1">
        <f t="shared" si="15"/>
        <v>15929.6</v>
      </c>
      <c r="S71" s="1">
        <f t="shared" si="19"/>
        <v>573.67999999999995</v>
      </c>
      <c r="T71" s="41">
        <v>3.0300000000000001E-2</v>
      </c>
      <c r="U71" s="7">
        <f t="shared" si="20"/>
        <v>500.04938399999998</v>
      </c>
      <c r="V71" s="7">
        <f t="shared" si="21"/>
        <v>1073.729384</v>
      </c>
      <c r="W71" s="7">
        <f t="shared" si="16"/>
        <v>573.67999999999995</v>
      </c>
      <c r="X71" s="7">
        <f t="shared" si="17"/>
        <v>823.70469200000002</v>
      </c>
      <c r="Y71" s="7">
        <f t="shared" si="22"/>
        <v>500.04938399999998</v>
      </c>
    </row>
    <row r="72" spans="2:25">
      <c r="B72" t="s">
        <v>0</v>
      </c>
      <c r="C72" t="s">
        <v>64</v>
      </c>
      <c r="D72" t="s">
        <v>191</v>
      </c>
      <c r="E72" t="s">
        <v>212</v>
      </c>
      <c r="F72" t="s">
        <v>65</v>
      </c>
      <c r="G72">
        <v>48985</v>
      </c>
      <c r="H72" t="s">
        <v>132</v>
      </c>
      <c r="I72" s="15">
        <v>22828</v>
      </c>
      <c r="J72" t="s">
        <v>66</v>
      </c>
      <c r="K72" s="30">
        <v>10</v>
      </c>
      <c r="L72" s="1">
        <v>3850.49</v>
      </c>
      <c r="M72" s="1">
        <v>3716.64</v>
      </c>
      <c r="N72" s="1">
        <v>133.85</v>
      </c>
      <c r="O72" s="1"/>
      <c r="P72" s="1">
        <f t="shared" si="14"/>
        <v>10</v>
      </c>
      <c r="Q72" s="1">
        <f t="shared" si="18"/>
        <v>3850.49</v>
      </c>
      <c r="R72" s="1">
        <f t="shared" si="15"/>
        <v>3716.64</v>
      </c>
      <c r="S72" s="1">
        <f t="shared" si="19"/>
        <v>133.85</v>
      </c>
      <c r="T72" s="41">
        <v>3.0300000000000001E-2</v>
      </c>
      <c r="U72" s="7">
        <f t="shared" si="20"/>
        <v>116.66984699999999</v>
      </c>
      <c r="V72" s="7">
        <f t="shared" si="21"/>
        <v>250.51984699999997</v>
      </c>
      <c r="W72" s="7">
        <f t="shared" si="16"/>
        <v>133.85</v>
      </c>
      <c r="X72" s="7">
        <f t="shared" si="17"/>
        <v>192.18492349999997</v>
      </c>
      <c r="Y72" s="7">
        <f t="shared" si="22"/>
        <v>116.66984699999999</v>
      </c>
    </row>
    <row r="73" spans="2:25">
      <c r="B73" t="s">
        <v>0</v>
      </c>
      <c r="C73" t="s">
        <v>64</v>
      </c>
      <c r="D73" t="s">
        <v>191</v>
      </c>
      <c r="E73" t="s">
        <v>212</v>
      </c>
      <c r="F73" t="s">
        <v>65</v>
      </c>
      <c r="G73">
        <v>51648</v>
      </c>
      <c r="H73" t="s">
        <v>217</v>
      </c>
      <c r="I73" s="15">
        <v>31959</v>
      </c>
      <c r="J73" t="s">
        <v>66</v>
      </c>
      <c r="L73" s="1">
        <v>14072.15</v>
      </c>
      <c r="M73" s="1">
        <v>9058.2800000000007</v>
      </c>
      <c r="N73" s="1">
        <v>5013.87</v>
      </c>
      <c r="O73">
        <v>1</v>
      </c>
      <c r="P73" s="1">
        <f t="shared" si="14"/>
        <v>0</v>
      </c>
      <c r="Q73" s="1">
        <f t="shared" si="18"/>
        <v>0</v>
      </c>
      <c r="R73" s="1">
        <f t="shared" si="15"/>
        <v>0</v>
      </c>
      <c r="S73" s="1">
        <f t="shared" si="19"/>
        <v>0</v>
      </c>
      <c r="T73" s="41">
        <v>3.0300000000000001E-2</v>
      </c>
      <c r="U73" s="7">
        <f t="shared" si="20"/>
        <v>0</v>
      </c>
      <c r="V73" s="7">
        <f t="shared" si="21"/>
        <v>5013.87</v>
      </c>
      <c r="W73" s="7">
        <f t="shared" si="16"/>
        <v>5013.87</v>
      </c>
      <c r="X73" s="7">
        <f t="shared" si="17"/>
        <v>5013.87</v>
      </c>
      <c r="Y73" s="7">
        <f t="shared" si="22"/>
        <v>426.386145</v>
      </c>
    </row>
    <row r="74" spans="2:25">
      <c r="B74" t="s">
        <v>0</v>
      </c>
      <c r="C74" t="s">
        <v>64</v>
      </c>
      <c r="D74" t="s">
        <v>191</v>
      </c>
      <c r="E74" t="s">
        <v>212</v>
      </c>
      <c r="F74" t="s">
        <v>65</v>
      </c>
      <c r="G74">
        <v>51649</v>
      </c>
      <c r="H74" t="s">
        <v>169</v>
      </c>
      <c r="I74" s="15">
        <v>31959</v>
      </c>
      <c r="J74" t="s">
        <v>66</v>
      </c>
      <c r="L74" s="1">
        <v>21340.77</v>
      </c>
      <c r="M74" s="1">
        <v>13737.1</v>
      </c>
      <c r="N74" s="1">
        <v>7603.67</v>
      </c>
      <c r="O74">
        <v>3</v>
      </c>
      <c r="P74" s="1">
        <f t="shared" si="14"/>
        <v>0</v>
      </c>
      <c r="Q74" s="1">
        <f t="shared" si="18"/>
        <v>0</v>
      </c>
      <c r="R74" s="1">
        <f t="shared" si="15"/>
        <v>0</v>
      </c>
      <c r="S74" s="1">
        <f t="shared" si="19"/>
        <v>0</v>
      </c>
      <c r="T74" s="41">
        <v>3.0300000000000001E-2</v>
      </c>
      <c r="U74" s="7">
        <f t="shared" si="20"/>
        <v>0</v>
      </c>
      <c r="V74" s="7">
        <f t="shared" si="21"/>
        <v>7603.67</v>
      </c>
      <c r="W74" s="7">
        <f t="shared" si="16"/>
        <v>7603.67</v>
      </c>
      <c r="X74" s="7">
        <f t="shared" si="17"/>
        <v>7603.67</v>
      </c>
      <c r="Y74" s="7">
        <f t="shared" si="22"/>
        <v>646.62533100000007</v>
      </c>
    </row>
    <row r="75" spans="2:25">
      <c r="B75" t="s">
        <v>0</v>
      </c>
      <c r="C75" t="s">
        <v>64</v>
      </c>
      <c r="D75" t="s">
        <v>191</v>
      </c>
      <c r="E75" t="s">
        <v>212</v>
      </c>
      <c r="F75" t="s">
        <v>65</v>
      </c>
      <c r="G75">
        <v>51717</v>
      </c>
      <c r="H75" t="s">
        <v>102</v>
      </c>
      <c r="I75" s="15">
        <v>32690</v>
      </c>
      <c r="J75" t="s">
        <v>66</v>
      </c>
      <c r="K75" s="30">
        <v>4</v>
      </c>
      <c r="L75" s="1">
        <v>36077.15</v>
      </c>
      <c r="M75" s="1">
        <v>21541.71</v>
      </c>
      <c r="N75" s="1">
        <v>14535.44</v>
      </c>
      <c r="O75" s="1"/>
      <c r="P75" s="1">
        <f t="shared" si="14"/>
        <v>4</v>
      </c>
      <c r="Q75" s="1">
        <f t="shared" si="18"/>
        <v>36077.15</v>
      </c>
      <c r="R75" s="1">
        <f t="shared" si="15"/>
        <v>21541.71</v>
      </c>
      <c r="S75" s="1">
        <f t="shared" si="19"/>
        <v>14535.44</v>
      </c>
      <c r="T75" s="41">
        <v>3.0300000000000001E-2</v>
      </c>
      <c r="U75" s="7">
        <f t="shared" si="20"/>
        <v>1093.137645</v>
      </c>
      <c r="V75" s="7">
        <f t="shared" si="21"/>
        <v>15628.577645000001</v>
      </c>
      <c r="W75" s="7">
        <f t="shared" si="16"/>
        <v>14535.44</v>
      </c>
      <c r="X75" s="7">
        <f t="shared" si="17"/>
        <v>15082.0088225</v>
      </c>
      <c r="Y75" s="7">
        <f t="shared" si="22"/>
        <v>1093.137645</v>
      </c>
    </row>
    <row r="76" spans="2:25">
      <c r="B76" t="s">
        <v>0</v>
      </c>
      <c r="C76" t="s">
        <v>64</v>
      </c>
      <c r="D76" t="s">
        <v>191</v>
      </c>
      <c r="E76" t="s">
        <v>212</v>
      </c>
      <c r="F76" t="s">
        <v>65</v>
      </c>
      <c r="G76">
        <v>51718</v>
      </c>
      <c r="H76" t="s">
        <v>218</v>
      </c>
      <c r="I76" s="15">
        <v>32690</v>
      </c>
      <c r="J76" t="s">
        <v>66</v>
      </c>
      <c r="K76" s="30">
        <v>2</v>
      </c>
      <c r="L76" s="1">
        <v>43245.02</v>
      </c>
      <c r="M76" s="1">
        <v>25821.66</v>
      </c>
      <c r="N76" s="1">
        <v>17423.36</v>
      </c>
      <c r="O76" s="1"/>
      <c r="P76" s="1">
        <f t="shared" si="14"/>
        <v>2</v>
      </c>
      <c r="Q76" s="1">
        <f t="shared" si="18"/>
        <v>43245.02</v>
      </c>
      <c r="R76" s="1">
        <f t="shared" si="15"/>
        <v>25821.66</v>
      </c>
      <c r="S76" s="1">
        <f t="shared" si="19"/>
        <v>17423.36</v>
      </c>
      <c r="T76" s="41">
        <v>3.0300000000000001E-2</v>
      </c>
      <c r="U76" s="7">
        <f t="shared" si="20"/>
        <v>1310.324106</v>
      </c>
      <c r="V76" s="7">
        <f t="shared" si="21"/>
        <v>18733.684106000001</v>
      </c>
      <c r="W76" s="7">
        <f t="shared" si="16"/>
        <v>17423.36</v>
      </c>
      <c r="X76" s="7">
        <f t="shared" si="17"/>
        <v>18078.522053000001</v>
      </c>
      <c r="Y76" s="7">
        <f t="shared" si="22"/>
        <v>1310.324106</v>
      </c>
    </row>
    <row r="77" spans="2:25">
      <c r="B77" t="s">
        <v>0</v>
      </c>
      <c r="C77" t="s">
        <v>64</v>
      </c>
      <c r="D77" t="s">
        <v>191</v>
      </c>
      <c r="E77" t="s">
        <v>212</v>
      </c>
      <c r="F77" t="s">
        <v>65</v>
      </c>
      <c r="G77">
        <v>52730</v>
      </c>
      <c r="H77" t="s">
        <v>219</v>
      </c>
      <c r="I77" s="15">
        <v>37073</v>
      </c>
      <c r="J77" t="s">
        <v>66</v>
      </c>
      <c r="K77" s="30">
        <v>9</v>
      </c>
      <c r="L77" s="1">
        <v>222434.6</v>
      </c>
      <c r="M77" s="1">
        <v>63097.07</v>
      </c>
      <c r="N77" s="1">
        <v>159337.53</v>
      </c>
      <c r="O77" s="1"/>
      <c r="P77" s="1">
        <f t="shared" si="14"/>
        <v>9</v>
      </c>
      <c r="Q77" s="1">
        <f t="shared" si="18"/>
        <v>222434.6</v>
      </c>
      <c r="R77" s="1">
        <f t="shared" si="15"/>
        <v>63097.07</v>
      </c>
      <c r="S77" s="1">
        <f t="shared" si="19"/>
        <v>159337.53</v>
      </c>
      <c r="T77" s="41">
        <v>3.0300000000000001E-2</v>
      </c>
      <c r="U77" s="7">
        <f t="shared" si="20"/>
        <v>6739.7683800000004</v>
      </c>
      <c r="V77" s="7">
        <f t="shared" si="21"/>
        <v>166077.29837999999</v>
      </c>
      <c r="W77" s="7">
        <f t="shared" si="16"/>
        <v>159337.53</v>
      </c>
      <c r="X77" s="7">
        <f t="shared" si="17"/>
        <v>162707.41418999998</v>
      </c>
      <c r="Y77" s="7">
        <f t="shared" si="22"/>
        <v>6739.7683800000004</v>
      </c>
    </row>
    <row r="78" spans="2:25">
      <c r="B78" t="s">
        <v>0</v>
      </c>
      <c r="C78" t="s">
        <v>64</v>
      </c>
      <c r="D78" t="s">
        <v>191</v>
      </c>
      <c r="E78" t="s">
        <v>212</v>
      </c>
      <c r="F78" t="s">
        <v>65</v>
      </c>
      <c r="G78">
        <v>53033</v>
      </c>
      <c r="H78" t="s">
        <v>220</v>
      </c>
      <c r="I78" s="15">
        <v>37803</v>
      </c>
      <c r="J78" t="s">
        <v>66</v>
      </c>
      <c r="L78" s="1">
        <v>5740.75</v>
      </c>
      <c r="M78" s="1">
        <v>1322.8</v>
      </c>
      <c r="N78" s="1">
        <v>4417.95</v>
      </c>
      <c r="O78">
        <v>2</v>
      </c>
      <c r="P78" s="1">
        <f t="shared" si="14"/>
        <v>0</v>
      </c>
      <c r="Q78" s="1">
        <f t="shared" si="18"/>
        <v>0</v>
      </c>
      <c r="R78" s="1">
        <f t="shared" si="15"/>
        <v>0</v>
      </c>
      <c r="S78" s="1">
        <f t="shared" si="19"/>
        <v>0</v>
      </c>
      <c r="T78" s="41">
        <v>3.0300000000000001E-2</v>
      </c>
      <c r="U78" s="7">
        <f t="shared" si="20"/>
        <v>0</v>
      </c>
      <c r="V78" s="7">
        <f t="shared" si="21"/>
        <v>4417.95</v>
      </c>
      <c r="W78" s="7">
        <f t="shared" si="16"/>
        <v>4417.95</v>
      </c>
      <c r="X78" s="7">
        <f t="shared" si="17"/>
        <v>4417.95</v>
      </c>
      <c r="Y78" s="7">
        <f t="shared" si="22"/>
        <v>173.94472500000001</v>
      </c>
    </row>
    <row r="79" spans="2:25">
      <c r="B79" t="s">
        <v>0</v>
      </c>
      <c r="C79" t="s">
        <v>64</v>
      </c>
      <c r="D79" s="3" t="s">
        <v>191</v>
      </c>
      <c r="E79" t="s">
        <v>212</v>
      </c>
      <c r="F79" t="s">
        <v>65</v>
      </c>
      <c r="G79">
        <v>53034</v>
      </c>
      <c r="H79" t="s">
        <v>206</v>
      </c>
      <c r="I79" s="15">
        <v>37803</v>
      </c>
      <c r="J79" t="s">
        <v>66</v>
      </c>
      <c r="K79" s="30">
        <v>1</v>
      </c>
      <c r="L79" s="1">
        <v>11721.62</v>
      </c>
      <c r="M79" s="1">
        <v>2700.93</v>
      </c>
      <c r="N79" s="1">
        <v>9020.69</v>
      </c>
      <c r="O79" s="1"/>
      <c r="P79" s="1">
        <f t="shared" si="14"/>
        <v>1</v>
      </c>
      <c r="Q79" s="1">
        <f t="shared" si="18"/>
        <v>11721.62</v>
      </c>
      <c r="R79" s="1">
        <f t="shared" si="15"/>
        <v>2700.93</v>
      </c>
      <c r="S79" s="1">
        <f t="shared" si="19"/>
        <v>9020.69</v>
      </c>
      <c r="T79" s="41">
        <v>3.0300000000000001E-2</v>
      </c>
      <c r="U79" s="7">
        <f t="shared" si="20"/>
        <v>355.16508600000003</v>
      </c>
      <c r="V79" s="7">
        <f t="shared" si="21"/>
        <v>9375.8550860000014</v>
      </c>
      <c r="W79" s="7">
        <f t="shared" si="16"/>
        <v>9020.69</v>
      </c>
      <c r="X79" s="7">
        <f t="shared" si="17"/>
        <v>9198.272543000001</v>
      </c>
      <c r="Y79" s="7">
        <f t="shared" si="22"/>
        <v>355.16508600000003</v>
      </c>
    </row>
    <row r="80" spans="2:25">
      <c r="B80" t="s">
        <v>0</v>
      </c>
      <c r="C80" t="s">
        <v>64</v>
      </c>
      <c r="D80" s="3" t="s">
        <v>191</v>
      </c>
      <c r="E80" t="s">
        <v>212</v>
      </c>
      <c r="F80" t="s">
        <v>65</v>
      </c>
      <c r="G80">
        <v>53035</v>
      </c>
      <c r="H80" t="s">
        <v>207</v>
      </c>
      <c r="I80" s="15">
        <v>37803</v>
      </c>
      <c r="J80" t="s">
        <v>66</v>
      </c>
      <c r="K80" s="30">
        <v>2</v>
      </c>
      <c r="L80" s="1">
        <v>5400.39</v>
      </c>
      <c r="M80" s="1">
        <v>1244.3699999999999</v>
      </c>
      <c r="N80" s="1">
        <v>4156.0200000000004</v>
      </c>
      <c r="O80" s="1"/>
      <c r="P80" s="1">
        <f t="shared" si="14"/>
        <v>2</v>
      </c>
      <c r="Q80" s="1">
        <f t="shared" si="18"/>
        <v>5400.39</v>
      </c>
      <c r="R80" s="1">
        <f t="shared" si="15"/>
        <v>1244.3699999999999</v>
      </c>
      <c r="S80" s="1">
        <f t="shared" si="19"/>
        <v>4156.0200000000004</v>
      </c>
      <c r="T80" s="41">
        <v>3.0300000000000001E-2</v>
      </c>
      <c r="U80" s="7">
        <f t="shared" si="20"/>
        <v>163.63181700000001</v>
      </c>
      <c r="V80" s="7">
        <f t="shared" si="21"/>
        <v>4319.6518170000008</v>
      </c>
      <c r="W80" s="7">
        <f t="shared" si="16"/>
        <v>4156.0200000000004</v>
      </c>
      <c r="X80" s="7">
        <f t="shared" si="17"/>
        <v>4237.8359085000011</v>
      </c>
      <c r="Y80" s="7">
        <f t="shared" si="22"/>
        <v>163.63181700000001</v>
      </c>
    </row>
    <row r="81" spans="2:25">
      <c r="B81" t="s">
        <v>0</v>
      </c>
      <c r="C81" t="s">
        <v>64</v>
      </c>
      <c r="D81" s="3" t="s">
        <v>191</v>
      </c>
      <c r="E81" t="s">
        <v>212</v>
      </c>
      <c r="F81" t="s">
        <v>65</v>
      </c>
      <c r="G81">
        <v>53036</v>
      </c>
      <c r="H81" t="s">
        <v>164</v>
      </c>
      <c r="I81" s="15">
        <v>37803</v>
      </c>
      <c r="J81" t="s">
        <v>66</v>
      </c>
      <c r="K81" s="30">
        <v>2</v>
      </c>
      <c r="L81" s="1">
        <v>7361.12</v>
      </c>
      <c r="M81" s="1">
        <v>1696.17</v>
      </c>
      <c r="N81" s="1">
        <v>5664.95</v>
      </c>
      <c r="O81" s="1"/>
      <c r="P81" s="1">
        <f t="shared" si="14"/>
        <v>2</v>
      </c>
      <c r="Q81" s="1">
        <f t="shared" si="18"/>
        <v>7361.12</v>
      </c>
      <c r="R81" s="1">
        <f t="shared" si="15"/>
        <v>1696.17</v>
      </c>
      <c r="S81" s="1">
        <f t="shared" si="19"/>
        <v>5664.95</v>
      </c>
      <c r="T81" s="41">
        <v>3.0300000000000001E-2</v>
      </c>
      <c r="U81" s="7">
        <f t="shared" si="20"/>
        <v>223.04193599999999</v>
      </c>
      <c r="V81" s="7">
        <f t="shared" si="21"/>
        <v>5887.9919359999994</v>
      </c>
      <c r="W81" s="7">
        <f t="shared" si="16"/>
        <v>5664.95</v>
      </c>
      <c r="X81" s="7">
        <f t="shared" si="17"/>
        <v>5776.4709679999996</v>
      </c>
      <c r="Y81" s="7">
        <f t="shared" si="22"/>
        <v>223.04193599999999</v>
      </c>
    </row>
    <row r="82" spans="2:25">
      <c r="B82" t="s">
        <v>0</v>
      </c>
      <c r="C82" t="s">
        <v>64</v>
      </c>
      <c r="D82" s="3" t="s">
        <v>221</v>
      </c>
      <c r="E82" t="s">
        <v>222</v>
      </c>
      <c r="F82" t="s">
        <v>65</v>
      </c>
      <c r="G82">
        <v>5032</v>
      </c>
      <c r="H82" t="s">
        <v>203</v>
      </c>
      <c r="I82" s="15">
        <v>21732</v>
      </c>
      <c r="J82" t="s">
        <v>66</v>
      </c>
      <c r="K82" s="30">
        <v>1</v>
      </c>
      <c r="L82" s="1">
        <v>1140.27</v>
      </c>
      <c r="M82" s="1">
        <v>1111.54</v>
      </c>
      <c r="N82" s="1">
        <v>28.73</v>
      </c>
      <c r="O82" s="1"/>
      <c r="P82" s="1">
        <f t="shared" si="14"/>
        <v>1</v>
      </c>
      <c r="Q82" s="1">
        <f t="shared" si="18"/>
        <v>1140.27</v>
      </c>
      <c r="R82" s="1">
        <f t="shared" si="15"/>
        <v>1111.54</v>
      </c>
      <c r="S82" s="1">
        <f t="shared" si="19"/>
        <v>28.73</v>
      </c>
      <c r="T82" s="41">
        <v>3.0300000000000001E-2</v>
      </c>
      <c r="U82" s="7">
        <f t="shared" si="20"/>
        <v>34.550181000000002</v>
      </c>
      <c r="V82" s="7">
        <f t="shared" si="21"/>
        <v>63.280180999999999</v>
      </c>
      <c r="W82" s="7">
        <f t="shared" si="16"/>
        <v>28.73</v>
      </c>
      <c r="X82" s="7">
        <f t="shared" si="17"/>
        <v>46.005090500000001</v>
      </c>
      <c r="Y82" s="7">
        <f t="shared" si="22"/>
        <v>34.550181000000002</v>
      </c>
    </row>
    <row r="83" spans="2:25">
      <c r="B83" t="s">
        <v>0</v>
      </c>
      <c r="C83" t="s">
        <v>64</v>
      </c>
      <c r="D83" s="3" t="s">
        <v>221</v>
      </c>
      <c r="E83" t="s">
        <v>222</v>
      </c>
      <c r="F83" t="s">
        <v>65</v>
      </c>
      <c r="G83">
        <v>5042</v>
      </c>
      <c r="H83" t="s">
        <v>214</v>
      </c>
      <c r="I83" s="15">
        <v>21732</v>
      </c>
      <c r="J83" t="s">
        <v>66</v>
      </c>
      <c r="K83" s="30">
        <v>1</v>
      </c>
      <c r="L83" s="1">
        <v>1087.26</v>
      </c>
      <c r="M83" s="1">
        <v>1059.8699999999999</v>
      </c>
      <c r="N83" s="1">
        <v>27.39</v>
      </c>
      <c r="O83" s="1"/>
      <c r="P83" s="1">
        <f t="shared" si="14"/>
        <v>1</v>
      </c>
      <c r="Q83" s="1">
        <f t="shared" si="18"/>
        <v>1087.26</v>
      </c>
      <c r="R83" s="1">
        <f t="shared" si="15"/>
        <v>1059.8699999999999</v>
      </c>
      <c r="S83" s="1">
        <f t="shared" si="19"/>
        <v>27.39</v>
      </c>
      <c r="T83" s="41">
        <v>3.0300000000000001E-2</v>
      </c>
      <c r="U83" s="7">
        <f t="shared" si="20"/>
        <v>32.943978000000001</v>
      </c>
      <c r="V83" s="7">
        <f t="shared" si="21"/>
        <v>60.333978000000002</v>
      </c>
      <c r="W83" s="7">
        <f t="shared" si="16"/>
        <v>27.39</v>
      </c>
      <c r="X83" s="7">
        <f t="shared" si="17"/>
        <v>43.861989000000001</v>
      </c>
      <c r="Y83" s="7">
        <f t="shared" si="22"/>
        <v>32.943978000000001</v>
      </c>
    </row>
    <row r="84" spans="2:25">
      <c r="B84" t="s">
        <v>0</v>
      </c>
      <c r="C84" t="s">
        <v>64</v>
      </c>
      <c r="D84" s="3" t="s">
        <v>221</v>
      </c>
      <c r="E84" t="s">
        <v>222</v>
      </c>
      <c r="F84" t="s">
        <v>65</v>
      </c>
      <c r="G84">
        <v>15753</v>
      </c>
      <c r="H84" t="s">
        <v>211</v>
      </c>
      <c r="I84" s="15">
        <v>21732</v>
      </c>
      <c r="J84" t="s">
        <v>66</v>
      </c>
      <c r="K84" s="30">
        <v>7</v>
      </c>
      <c r="L84" s="1">
        <v>4940.09</v>
      </c>
      <c r="M84" s="1">
        <v>4815.6400000000003</v>
      </c>
      <c r="N84" s="1">
        <v>124.45</v>
      </c>
      <c r="O84" s="1"/>
      <c r="P84" s="1">
        <f t="shared" si="14"/>
        <v>7</v>
      </c>
      <c r="Q84" s="1">
        <f t="shared" si="18"/>
        <v>4940.09</v>
      </c>
      <c r="R84" s="1">
        <f t="shared" si="15"/>
        <v>4815.6400000000003</v>
      </c>
      <c r="S84" s="1">
        <f t="shared" si="19"/>
        <v>124.45</v>
      </c>
      <c r="T84" s="41">
        <v>3.0300000000000001E-2</v>
      </c>
      <c r="U84" s="7">
        <f t="shared" si="20"/>
        <v>149.68472700000001</v>
      </c>
      <c r="V84" s="7">
        <f t="shared" si="21"/>
        <v>274.134727</v>
      </c>
      <c r="W84" s="7">
        <f t="shared" si="16"/>
        <v>124.45</v>
      </c>
      <c r="X84" s="7">
        <f t="shared" si="17"/>
        <v>199.29236349999999</v>
      </c>
      <c r="Y84" s="7">
        <f t="shared" si="22"/>
        <v>149.68472700000001</v>
      </c>
    </row>
    <row r="85" spans="2:25">
      <c r="B85" t="s">
        <v>0</v>
      </c>
      <c r="C85" t="s">
        <v>64</v>
      </c>
      <c r="D85" s="3" t="s">
        <v>221</v>
      </c>
      <c r="E85" t="s">
        <v>222</v>
      </c>
      <c r="F85" t="s">
        <v>65</v>
      </c>
      <c r="G85">
        <v>48785</v>
      </c>
      <c r="H85" t="s">
        <v>97</v>
      </c>
      <c r="I85" s="15">
        <v>21732</v>
      </c>
      <c r="J85" t="s">
        <v>66</v>
      </c>
      <c r="K85" s="30">
        <v>3</v>
      </c>
      <c r="L85" s="1">
        <v>506.58</v>
      </c>
      <c r="M85" s="1">
        <v>493.82</v>
      </c>
      <c r="N85" s="1">
        <v>12.76</v>
      </c>
      <c r="O85" s="1"/>
      <c r="P85" s="1">
        <f t="shared" si="14"/>
        <v>3</v>
      </c>
      <c r="Q85" s="1">
        <f t="shared" ref="Q85:Q115" si="23">IF(P85&gt;0,L85,0)</f>
        <v>506.58</v>
      </c>
      <c r="R85" s="1">
        <f t="shared" si="15"/>
        <v>493.82</v>
      </c>
      <c r="S85" s="1">
        <f t="shared" ref="S85:S115" si="24">IF(P85&gt;0,N85,0)</f>
        <v>12.76</v>
      </c>
      <c r="T85" s="41">
        <v>3.0300000000000001E-2</v>
      </c>
      <c r="U85" s="7">
        <f t="shared" ref="U85:U115" si="25">IF(S85&gt;0,L85*T85,0)</f>
        <v>15.349373999999999</v>
      </c>
      <c r="V85" s="7">
        <f t="shared" ref="V85:V115" si="26">+U85+N85</f>
        <v>28.109373999999999</v>
      </c>
      <c r="W85" s="7">
        <f t="shared" si="16"/>
        <v>12.76</v>
      </c>
      <c r="X85" s="7">
        <f t="shared" si="17"/>
        <v>20.434687</v>
      </c>
      <c r="Y85" s="7">
        <f t="shared" ref="Y85:Y115" si="27">+L85*T85</f>
        <v>15.349373999999999</v>
      </c>
    </row>
    <row r="86" spans="2:25">
      <c r="B86" t="s">
        <v>0</v>
      </c>
      <c r="C86" t="s">
        <v>64</v>
      </c>
      <c r="D86" s="3" t="s">
        <v>221</v>
      </c>
      <c r="E86" t="s">
        <v>222</v>
      </c>
      <c r="F86" t="s">
        <v>65</v>
      </c>
      <c r="G86">
        <v>48786</v>
      </c>
      <c r="H86" t="s">
        <v>223</v>
      </c>
      <c r="I86" s="15">
        <v>21732</v>
      </c>
      <c r="J86" t="s">
        <v>66</v>
      </c>
      <c r="K86" s="30">
        <v>2</v>
      </c>
      <c r="L86" s="1">
        <v>1123.27</v>
      </c>
      <c r="M86" s="1">
        <v>1094.97</v>
      </c>
      <c r="N86" s="1">
        <v>28.3</v>
      </c>
      <c r="O86" s="1"/>
      <c r="P86" s="1">
        <f t="shared" ref="P86:P115" si="28">IF(K86&gt;0,K86,0)</f>
        <v>2</v>
      </c>
      <c r="Q86" s="1">
        <f t="shared" si="23"/>
        <v>1123.27</v>
      </c>
      <c r="R86" s="1">
        <f t="shared" ref="R86:R115" si="29">IF(P86&gt;0,M86,0)</f>
        <v>1094.97</v>
      </c>
      <c r="S86" s="1">
        <f t="shared" si="24"/>
        <v>28.3</v>
      </c>
      <c r="T86" s="41">
        <v>3.0300000000000001E-2</v>
      </c>
      <c r="U86" s="7">
        <f t="shared" si="25"/>
        <v>34.035080999999998</v>
      </c>
      <c r="V86" s="7">
        <f t="shared" si="26"/>
        <v>62.335081000000002</v>
      </c>
      <c r="W86" s="7">
        <f t="shared" ref="W86:W115" si="30">+N86</f>
        <v>28.3</v>
      </c>
      <c r="X86" s="7">
        <f t="shared" ref="X86:X114" si="31">+(V86+W86)/2</f>
        <v>45.3175405</v>
      </c>
      <c r="Y86" s="7">
        <f t="shared" si="27"/>
        <v>34.035080999999998</v>
      </c>
    </row>
    <row r="87" spans="2:25">
      <c r="B87" t="s">
        <v>0</v>
      </c>
      <c r="C87" t="s">
        <v>64</v>
      </c>
      <c r="D87" s="3" t="s">
        <v>221</v>
      </c>
      <c r="E87" t="s">
        <v>222</v>
      </c>
      <c r="F87" t="s">
        <v>65</v>
      </c>
      <c r="G87">
        <v>48787</v>
      </c>
      <c r="H87" t="s">
        <v>100</v>
      </c>
      <c r="I87" s="15">
        <v>21732</v>
      </c>
      <c r="J87" t="s">
        <v>66</v>
      </c>
      <c r="K87" s="30">
        <v>12</v>
      </c>
      <c r="L87" s="1">
        <v>4724.18</v>
      </c>
      <c r="M87" s="1">
        <v>4605.17</v>
      </c>
      <c r="N87" s="1">
        <v>119.01</v>
      </c>
      <c r="O87" s="1"/>
      <c r="P87" s="1">
        <f t="shared" si="28"/>
        <v>12</v>
      </c>
      <c r="Q87" s="1">
        <f t="shared" si="23"/>
        <v>4724.18</v>
      </c>
      <c r="R87" s="1">
        <f t="shared" si="29"/>
        <v>4605.17</v>
      </c>
      <c r="S87" s="1">
        <f t="shared" si="24"/>
        <v>119.01</v>
      </c>
      <c r="T87" s="41">
        <v>3.0300000000000001E-2</v>
      </c>
      <c r="U87" s="7">
        <f t="shared" si="25"/>
        <v>143.14265400000002</v>
      </c>
      <c r="V87" s="7">
        <f t="shared" si="26"/>
        <v>262.15265400000004</v>
      </c>
      <c r="W87" s="7">
        <f t="shared" si="30"/>
        <v>119.01</v>
      </c>
      <c r="X87" s="7">
        <f t="shared" si="31"/>
        <v>190.58132700000002</v>
      </c>
      <c r="Y87" s="7">
        <f t="shared" si="27"/>
        <v>143.14265400000002</v>
      </c>
    </row>
    <row r="88" spans="2:25">
      <c r="B88" t="s">
        <v>0</v>
      </c>
      <c r="C88" t="s">
        <v>64</v>
      </c>
      <c r="D88" s="3" t="s">
        <v>221</v>
      </c>
      <c r="E88" t="s">
        <v>222</v>
      </c>
      <c r="F88" t="s">
        <v>65</v>
      </c>
      <c r="G88">
        <v>51685</v>
      </c>
      <c r="H88" t="s">
        <v>181</v>
      </c>
      <c r="I88" s="15">
        <v>32325</v>
      </c>
      <c r="J88" t="s">
        <v>66</v>
      </c>
      <c r="L88" s="1">
        <v>10685.34</v>
      </c>
      <c r="M88" s="1">
        <v>6632.64</v>
      </c>
      <c r="N88" s="1">
        <v>4052.7</v>
      </c>
      <c r="O88">
        <v>1</v>
      </c>
      <c r="P88" s="1">
        <f t="shared" si="28"/>
        <v>0</v>
      </c>
      <c r="Q88" s="1">
        <f t="shared" si="23"/>
        <v>0</v>
      </c>
      <c r="R88" s="1">
        <f t="shared" si="29"/>
        <v>0</v>
      </c>
      <c r="S88" s="1">
        <f t="shared" si="24"/>
        <v>0</v>
      </c>
      <c r="T88" s="41">
        <v>3.0300000000000001E-2</v>
      </c>
      <c r="U88" s="7">
        <f t="shared" si="25"/>
        <v>0</v>
      </c>
      <c r="V88" s="7">
        <f t="shared" si="26"/>
        <v>4052.7</v>
      </c>
      <c r="W88" s="7">
        <f t="shared" si="30"/>
        <v>4052.7</v>
      </c>
      <c r="X88" s="7">
        <f t="shared" si="31"/>
        <v>4052.7</v>
      </c>
      <c r="Y88" s="7">
        <f t="shared" si="27"/>
        <v>323.76580200000001</v>
      </c>
    </row>
    <row r="89" spans="2:25">
      <c r="B89" t="s">
        <v>0</v>
      </c>
      <c r="C89" t="s">
        <v>64</v>
      </c>
      <c r="D89" s="3" t="s">
        <v>221</v>
      </c>
      <c r="E89" t="s">
        <v>222</v>
      </c>
      <c r="F89" t="s">
        <v>65</v>
      </c>
      <c r="G89">
        <v>5668684</v>
      </c>
      <c r="H89" t="s">
        <v>88</v>
      </c>
      <c r="I89" s="15">
        <v>38410</v>
      </c>
      <c r="J89" t="s">
        <v>66</v>
      </c>
      <c r="L89" s="1">
        <v>-12565.37</v>
      </c>
      <c r="M89" s="1">
        <v>-2239.65</v>
      </c>
      <c r="N89" s="1">
        <v>-10325.719999999999</v>
      </c>
      <c r="O89">
        <v>2</v>
      </c>
      <c r="P89" s="1">
        <f t="shared" si="28"/>
        <v>0</v>
      </c>
      <c r="Q89" s="1">
        <f t="shared" si="23"/>
        <v>0</v>
      </c>
      <c r="R89" s="1">
        <f t="shared" si="29"/>
        <v>0</v>
      </c>
      <c r="S89" s="1">
        <f t="shared" si="24"/>
        <v>0</v>
      </c>
      <c r="T89" s="41">
        <v>3.0300000000000001E-2</v>
      </c>
      <c r="U89" s="7">
        <f t="shared" si="25"/>
        <v>0</v>
      </c>
      <c r="V89" s="7">
        <f t="shared" si="26"/>
        <v>-10325.719999999999</v>
      </c>
      <c r="W89" s="7">
        <f t="shared" si="30"/>
        <v>-10325.719999999999</v>
      </c>
      <c r="X89" s="7">
        <f t="shared" si="31"/>
        <v>-10325.719999999999</v>
      </c>
      <c r="Y89" s="7">
        <f t="shared" si="27"/>
        <v>-380.73071100000004</v>
      </c>
    </row>
    <row r="90" spans="2:25">
      <c r="B90" t="s">
        <v>0</v>
      </c>
      <c r="C90" t="s">
        <v>64</v>
      </c>
      <c r="D90" s="3" t="s">
        <v>221</v>
      </c>
      <c r="E90" t="s">
        <v>222</v>
      </c>
      <c r="F90" t="s">
        <v>67</v>
      </c>
      <c r="G90">
        <v>5635424</v>
      </c>
      <c r="H90" t="s">
        <v>224</v>
      </c>
      <c r="I90" s="15">
        <v>38410</v>
      </c>
      <c r="J90" t="s">
        <v>66</v>
      </c>
      <c r="K90" s="30">
        <v>0</v>
      </c>
      <c r="L90" s="1">
        <v>0</v>
      </c>
      <c r="M90" s="1">
        <v>0</v>
      </c>
      <c r="N90" s="1">
        <v>0</v>
      </c>
      <c r="O90" s="1"/>
      <c r="P90" s="1">
        <f t="shared" si="28"/>
        <v>0</v>
      </c>
      <c r="Q90" s="1">
        <f t="shared" si="23"/>
        <v>0</v>
      </c>
      <c r="R90" s="1">
        <f t="shared" si="29"/>
        <v>0</v>
      </c>
      <c r="S90" s="1">
        <f t="shared" si="24"/>
        <v>0</v>
      </c>
      <c r="T90" s="41">
        <v>3.0300000000000001E-2</v>
      </c>
      <c r="U90" s="7">
        <f t="shared" si="25"/>
        <v>0</v>
      </c>
      <c r="V90" s="7">
        <f t="shared" si="26"/>
        <v>0</v>
      </c>
      <c r="W90" s="7">
        <f t="shared" si="30"/>
        <v>0</v>
      </c>
      <c r="X90" s="7">
        <f t="shared" si="31"/>
        <v>0</v>
      </c>
      <c r="Y90" s="7">
        <f t="shared" si="27"/>
        <v>0</v>
      </c>
    </row>
    <row r="91" spans="2:25">
      <c r="B91" t="s">
        <v>0</v>
      </c>
      <c r="C91" t="s">
        <v>64</v>
      </c>
      <c r="D91" s="3" t="s">
        <v>225</v>
      </c>
      <c r="E91" t="s">
        <v>226</v>
      </c>
      <c r="F91" t="s">
        <v>65</v>
      </c>
      <c r="G91">
        <v>5068</v>
      </c>
      <c r="H91" t="s">
        <v>227</v>
      </c>
      <c r="I91" s="15">
        <v>21732</v>
      </c>
      <c r="J91" t="s">
        <v>66</v>
      </c>
      <c r="K91" s="30">
        <v>1</v>
      </c>
      <c r="L91" s="1">
        <v>1506.45</v>
      </c>
      <c r="M91" s="1">
        <v>1468.5</v>
      </c>
      <c r="N91" s="1">
        <v>37.950000000000003</v>
      </c>
      <c r="O91" s="1"/>
      <c r="P91" s="1">
        <f t="shared" si="28"/>
        <v>1</v>
      </c>
      <c r="Q91" s="1">
        <f t="shared" si="23"/>
        <v>1506.45</v>
      </c>
      <c r="R91" s="1">
        <f t="shared" si="29"/>
        <v>1468.5</v>
      </c>
      <c r="S91" s="1">
        <f t="shared" si="24"/>
        <v>37.950000000000003</v>
      </c>
      <c r="T91" s="41">
        <v>3.0300000000000001E-2</v>
      </c>
      <c r="U91" s="7">
        <f t="shared" si="25"/>
        <v>45.645434999999999</v>
      </c>
      <c r="V91" s="7">
        <f t="shared" si="26"/>
        <v>83.595435000000009</v>
      </c>
      <c r="W91" s="7">
        <f t="shared" si="30"/>
        <v>37.950000000000003</v>
      </c>
      <c r="X91" s="7">
        <f t="shared" si="31"/>
        <v>60.772717500000006</v>
      </c>
      <c r="Y91" s="7">
        <f t="shared" si="27"/>
        <v>45.645434999999999</v>
      </c>
    </row>
    <row r="92" spans="2:25">
      <c r="B92" t="s">
        <v>0</v>
      </c>
      <c r="C92" t="s">
        <v>64</v>
      </c>
      <c r="D92" s="3" t="s">
        <v>225</v>
      </c>
      <c r="E92" t="s">
        <v>226</v>
      </c>
      <c r="F92" t="s">
        <v>65</v>
      </c>
      <c r="G92">
        <v>5069</v>
      </c>
      <c r="H92" t="s">
        <v>228</v>
      </c>
      <c r="I92" s="15">
        <v>21732</v>
      </c>
      <c r="J92" t="s">
        <v>66</v>
      </c>
      <c r="K92" s="30">
        <v>2</v>
      </c>
      <c r="L92" s="1">
        <v>1883.06</v>
      </c>
      <c r="M92" s="1">
        <v>1835.62</v>
      </c>
      <c r="N92" s="1">
        <v>47.44</v>
      </c>
      <c r="O92" s="1"/>
      <c r="P92" s="1">
        <f t="shared" si="28"/>
        <v>2</v>
      </c>
      <c r="Q92" s="1">
        <f t="shared" si="23"/>
        <v>1883.06</v>
      </c>
      <c r="R92" s="1">
        <f t="shared" si="29"/>
        <v>1835.62</v>
      </c>
      <c r="S92" s="1">
        <f t="shared" si="24"/>
        <v>47.44</v>
      </c>
      <c r="T92" s="41">
        <v>3.0300000000000001E-2</v>
      </c>
      <c r="U92" s="7">
        <f t="shared" si="25"/>
        <v>57.056717999999996</v>
      </c>
      <c r="V92" s="7">
        <f t="shared" si="26"/>
        <v>104.49671799999999</v>
      </c>
      <c r="W92" s="7">
        <f t="shared" si="30"/>
        <v>47.44</v>
      </c>
      <c r="X92" s="7">
        <f t="shared" si="31"/>
        <v>75.968358999999992</v>
      </c>
      <c r="Y92" s="7">
        <f t="shared" si="27"/>
        <v>57.056717999999996</v>
      </c>
    </row>
    <row r="93" spans="2:25">
      <c r="B93" t="s">
        <v>0</v>
      </c>
      <c r="C93" t="s">
        <v>64</v>
      </c>
      <c r="D93" s="3" t="s">
        <v>225</v>
      </c>
      <c r="E93" t="s">
        <v>226</v>
      </c>
      <c r="F93" t="s">
        <v>65</v>
      </c>
      <c r="G93">
        <v>5070</v>
      </c>
      <c r="H93" t="s">
        <v>229</v>
      </c>
      <c r="I93" s="15">
        <v>21732</v>
      </c>
      <c r="J93" t="s">
        <v>66</v>
      </c>
      <c r="K93" s="30">
        <v>4</v>
      </c>
      <c r="L93" s="1">
        <v>2937.57</v>
      </c>
      <c r="M93" s="1">
        <v>2863.56</v>
      </c>
      <c r="N93" s="1">
        <v>74.010000000000005</v>
      </c>
      <c r="O93" s="1"/>
      <c r="P93" s="1">
        <f t="shared" si="28"/>
        <v>4</v>
      </c>
      <c r="Q93" s="1">
        <f t="shared" si="23"/>
        <v>2937.57</v>
      </c>
      <c r="R93" s="1">
        <f t="shared" si="29"/>
        <v>2863.56</v>
      </c>
      <c r="S93" s="1">
        <f t="shared" si="24"/>
        <v>74.010000000000005</v>
      </c>
      <c r="T93" s="41">
        <v>3.0300000000000001E-2</v>
      </c>
      <c r="U93" s="7">
        <f t="shared" si="25"/>
        <v>89.008371000000011</v>
      </c>
      <c r="V93" s="7">
        <f t="shared" si="26"/>
        <v>163.018371</v>
      </c>
      <c r="W93" s="7">
        <f t="shared" si="30"/>
        <v>74.010000000000005</v>
      </c>
      <c r="X93" s="7">
        <f t="shared" si="31"/>
        <v>118.5141855</v>
      </c>
      <c r="Y93" s="7">
        <f t="shared" si="27"/>
        <v>89.008371000000011</v>
      </c>
    </row>
    <row r="94" spans="2:25">
      <c r="B94" t="s">
        <v>0</v>
      </c>
      <c r="C94" t="s">
        <v>64</v>
      </c>
      <c r="D94" s="3" t="s">
        <v>225</v>
      </c>
      <c r="E94" t="s">
        <v>226</v>
      </c>
      <c r="F94" t="s">
        <v>65</v>
      </c>
      <c r="G94">
        <v>5071</v>
      </c>
      <c r="H94" t="s">
        <v>230</v>
      </c>
      <c r="I94" s="15">
        <v>21732</v>
      </c>
      <c r="J94" t="s">
        <v>66</v>
      </c>
      <c r="K94" s="30">
        <v>3</v>
      </c>
      <c r="L94" s="1">
        <v>1129.8399999999999</v>
      </c>
      <c r="M94" s="1">
        <v>1101.3800000000001</v>
      </c>
      <c r="N94" s="1">
        <v>28.46</v>
      </c>
      <c r="O94" s="1"/>
      <c r="P94" s="1">
        <f t="shared" si="28"/>
        <v>3</v>
      </c>
      <c r="Q94" s="1">
        <f t="shared" si="23"/>
        <v>1129.8399999999999</v>
      </c>
      <c r="R94" s="1">
        <f t="shared" si="29"/>
        <v>1101.3800000000001</v>
      </c>
      <c r="S94" s="1">
        <f t="shared" si="24"/>
        <v>28.46</v>
      </c>
      <c r="T94" s="41">
        <v>3.0300000000000001E-2</v>
      </c>
      <c r="U94" s="7">
        <f t="shared" si="25"/>
        <v>34.234151999999995</v>
      </c>
      <c r="V94" s="7">
        <f t="shared" si="26"/>
        <v>62.694151999999995</v>
      </c>
      <c r="W94" s="7">
        <f t="shared" si="30"/>
        <v>28.46</v>
      </c>
      <c r="X94" s="7">
        <f t="shared" si="31"/>
        <v>45.577075999999998</v>
      </c>
      <c r="Y94" s="7">
        <f t="shared" si="27"/>
        <v>34.234151999999995</v>
      </c>
    </row>
    <row r="95" spans="2:25">
      <c r="B95" t="s">
        <v>0</v>
      </c>
      <c r="C95" t="s">
        <v>64</v>
      </c>
      <c r="D95" s="3" t="s">
        <v>225</v>
      </c>
      <c r="E95" t="s">
        <v>226</v>
      </c>
      <c r="F95" t="s">
        <v>65</v>
      </c>
      <c r="G95">
        <v>5072</v>
      </c>
      <c r="H95" t="s">
        <v>231</v>
      </c>
      <c r="I95" s="15">
        <v>21732</v>
      </c>
      <c r="J95" t="s">
        <v>66</v>
      </c>
      <c r="K95" s="30">
        <v>64</v>
      </c>
      <c r="L95" s="1">
        <v>20310.900000000001</v>
      </c>
      <c r="M95" s="1">
        <v>19799.21</v>
      </c>
      <c r="N95" s="1">
        <v>511.69</v>
      </c>
      <c r="O95" s="1"/>
      <c r="P95" s="1">
        <f t="shared" si="28"/>
        <v>64</v>
      </c>
      <c r="Q95" s="1">
        <f t="shared" si="23"/>
        <v>20310.900000000001</v>
      </c>
      <c r="R95" s="1">
        <f t="shared" si="29"/>
        <v>19799.21</v>
      </c>
      <c r="S95" s="1">
        <f t="shared" si="24"/>
        <v>511.69</v>
      </c>
      <c r="T95" s="41">
        <v>3.0300000000000001E-2</v>
      </c>
      <c r="U95" s="7">
        <f t="shared" si="25"/>
        <v>615.42027000000007</v>
      </c>
      <c r="V95" s="7">
        <f t="shared" si="26"/>
        <v>1127.1102700000001</v>
      </c>
      <c r="W95" s="7">
        <f t="shared" si="30"/>
        <v>511.69</v>
      </c>
      <c r="X95" s="7">
        <f t="shared" si="31"/>
        <v>819.40013500000009</v>
      </c>
      <c r="Y95" s="7">
        <f t="shared" si="27"/>
        <v>615.42027000000007</v>
      </c>
    </row>
    <row r="96" spans="2:25">
      <c r="B96" t="s">
        <v>0</v>
      </c>
      <c r="C96" t="s">
        <v>64</v>
      </c>
      <c r="D96" t="s">
        <v>225</v>
      </c>
      <c r="E96" t="s">
        <v>226</v>
      </c>
      <c r="F96" t="s">
        <v>65</v>
      </c>
      <c r="G96">
        <v>15805</v>
      </c>
      <c r="H96" t="s">
        <v>232</v>
      </c>
      <c r="I96" s="15">
        <v>21732</v>
      </c>
      <c r="J96" t="s">
        <v>66</v>
      </c>
      <c r="K96" s="30">
        <v>1</v>
      </c>
      <c r="L96" s="1">
        <v>1883.06</v>
      </c>
      <c r="M96" s="1">
        <v>1835.62</v>
      </c>
      <c r="N96" s="1">
        <v>47.44</v>
      </c>
      <c r="O96" s="1"/>
      <c r="P96" s="1">
        <f t="shared" si="28"/>
        <v>1</v>
      </c>
      <c r="Q96" s="1">
        <f t="shared" si="23"/>
        <v>1883.06</v>
      </c>
      <c r="R96" s="1">
        <f t="shared" si="29"/>
        <v>1835.62</v>
      </c>
      <c r="S96" s="1">
        <f t="shared" si="24"/>
        <v>47.44</v>
      </c>
      <c r="T96" s="41">
        <v>3.0300000000000001E-2</v>
      </c>
      <c r="U96" s="7">
        <f t="shared" si="25"/>
        <v>57.056717999999996</v>
      </c>
      <c r="V96" s="7">
        <f t="shared" si="26"/>
        <v>104.49671799999999</v>
      </c>
      <c r="W96" s="7">
        <f t="shared" si="30"/>
        <v>47.44</v>
      </c>
      <c r="X96" s="7">
        <f t="shared" si="31"/>
        <v>75.968358999999992</v>
      </c>
      <c r="Y96" s="7">
        <f t="shared" si="27"/>
        <v>57.056717999999996</v>
      </c>
    </row>
    <row r="97" spans="2:25">
      <c r="B97" t="s">
        <v>0</v>
      </c>
      <c r="C97" t="s">
        <v>64</v>
      </c>
      <c r="D97" t="s">
        <v>225</v>
      </c>
      <c r="E97" t="s">
        <v>226</v>
      </c>
      <c r="F97" t="s">
        <v>65</v>
      </c>
      <c r="G97">
        <v>21641</v>
      </c>
      <c r="H97" t="s">
        <v>233</v>
      </c>
      <c r="I97" s="15">
        <v>21732</v>
      </c>
      <c r="J97" t="s">
        <v>66</v>
      </c>
      <c r="K97" s="30">
        <v>2</v>
      </c>
      <c r="L97" s="1">
        <v>753.22</v>
      </c>
      <c r="M97" s="1">
        <v>734.24</v>
      </c>
      <c r="N97" s="1">
        <v>18.98</v>
      </c>
      <c r="O97" s="1"/>
      <c r="P97" s="1">
        <f t="shared" si="28"/>
        <v>2</v>
      </c>
      <c r="Q97" s="1">
        <f t="shared" si="23"/>
        <v>753.22</v>
      </c>
      <c r="R97" s="1">
        <f t="shared" si="29"/>
        <v>734.24</v>
      </c>
      <c r="S97" s="1">
        <f t="shared" si="24"/>
        <v>18.98</v>
      </c>
      <c r="T97" s="41">
        <v>3.0300000000000001E-2</v>
      </c>
      <c r="U97" s="7">
        <f t="shared" si="25"/>
        <v>22.822566000000002</v>
      </c>
      <c r="V97" s="7">
        <f t="shared" si="26"/>
        <v>41.802565999999999</v>
      </c>
      <c r="W97" s="7">
        <f t="shared" si="30"/>
        <v>18.98</v>
      </c>
      <c r="X97" s="7">
        <f t="shared" si="31"/>
        <v>30.391283000000001</v>
      </c>
      <c r="Y97" s="7">
        <f t="shared" si="27"/>
        <v>22.822566000000002</v>
      </c>
    </row>
    <row r="98" spans="2:25">
      <c r="B98" t="s">
        <v>0</v>
      </c>
      <c r="C98" t="s">
        <v>64</v>
      </c>
      <c r="D98" t="s">
        <v>225</v>
      </c>
      <c r="E98" t="s">
        <v>226</v>
      </c>
      <c r="F98" t="s">
        <v>65</v>
      </c>
      <c r="G98">
        <v>48777</v>
      </c>
      <c r="H98" t="s">
        <v>189</v>
      </c>
      <c r="I98" s="15">
        <v>21732</v>
      </c>
      <c r="J98" t="s">
        <v>66</v>
      </c>
      <c r="L98" s="1">
        <v>1660.55</v>
      </c>
      <c r="M98" s="1">
        <v>1618.72</v>
      </c>
      <c r="N98" s="1">
        <v>41.83</v>
      </c>
      <c r="O98">
        <v>48</v>
      </c>
      <c r="P98" s="1">
        <f t="shared" si="28"/>
        <v>0</v>
      </c>
      <c r="Q98" s="1">
        <f t="shared" si="23"/>
        <v>0</v>
      </c>
      <c r="R98" s="1">
        <f t="shared" si="29"/>
        <v>0</v>
      </c>
      <c r="S98" s="1">
        <f t="shared" si="24"/>
        <v>0</v>
      </c>
      <c r="T98" s="41">
        <v>3.0300000000000001E-2</v>
      </c>
      <c r="U98" s="7">
        <f t="shared" si="25"/>
        <v>0</v>
      </c>
      <c r="V98" s="7">
        <f t="shared" si="26"/>
        <v>41.83</v>
      </c>
      <c r="W98" s="7">
        <f t="shared" si="30"/>
        <v>41.83</v>
      </c>
      <c r="X98" s="7">
        <f t="shared" si="31"/>
        <v>41.83</v>
      </c>
      <c r="Y98" s="7">
        <f t="shared" si="27"/>
        <v>50.314664999999998</v>
      </c>
    </row>
    <row r="99" spans="2:25">
      <c r="B99" t="s">
        <v>0</v>
      </c>
      <c r="C99" t="s">
        <v>64</v>
      </c>
      <c r="D99" t="s">
        <v>225</v>
      </c>
      <c r="E99" t="s">
        <v>226</v>
      </c>
      <c r="F99" t="s">
        <v>65</v>
      </c>
      <c r="G99">
        <v>48778</v>
      </c>
      <c r="H99" t="s">
        <v>234</v>
      </c>
      <c r="I99" s="15">
        <v>21732</v>
      </c>
      <c r="J99" t="s">
        <v>66</v>
      </c>
      <c r="K99" s="30">
        <v>2</v>
      </c>
      <c r="L99" s="1">
        <v>119.94</v>
      </c>
      <c r="M99" s="1">
        <v>116.92</v>
      </c>
      <c r="N99" s="1">
        <v>3.02</v>
      </c>
      <c r="O99" s="1"/>
      <c r="P99" s="1">
        <f t="shared" si="28"/>
        <v>2</v>
      </c>
      <c r="Q99" s="1">
        <f t="shared" si="23"/>
        <v>119.94</v>
      </c>
      <c r="R99" s="1">
        <f t="shared" si="29"/>
        <v>116.92</v>
      </c>
      <c r="S99" s="1">
        <f t="shared" si="24"/>
        <v>3.02</v>
      </c>
      <c r="T99" s="41">
        <v>3.0300000000000001E-2</v>
      </c>
      <c r="U99" s="7">
        <f t="shared" si="25"/>
        <v>3.634182</v>
      </c>
      <c r="V99" s="7">
        <f t="shared" si="26"/>
        <v>6.6541820000000005</v>
      </c>
      <c r="W99" s="7">
        <f t="shared" si="30"/>
        <v>3.02</v>
      </c>
      <c r="X99" s="7">
        <f t="shared" si="31"/>
        <v>4.837091</v>
      </c>
      <c r="Y99" s="7">
        <f t="shared" si="27"/>
        <v>3.634182</v>
      </c>
    </row>
    <row r="100" spans="2:25">
      <c r="B100" t="s">
        <v>0</v>
      </c>
      <c r="C100" t="s">
        <v>64</v>
      </c>
      <c r="D100" t="s">
        <v>225</v>
      </c>
      <c r="E100" t="s">
        <v>226</v>
      </c>
      <c r="F100" t="s">
        <v>65</v>
      </c>
      <c r="G100">
        <v>48779</v>
      </c>
      <c r="H100" t="s">
        <v>115</v>
      </c>
      <c r="I100" s="15">
        <v>21732</v>
      </c>
      <c r="J100" t="s">
        <v>66</v>
      </c>
      <c r="K100" s="30">
        <v>3</v>
      </c>
      <c r="L100" s="1">
        <v>486.6</v>
      </c>
      <c r="M100" s="1">
        <v>474.34</v>
      </c>
      <c r="N100" s="1">
        <v>12.26</v>
      </c>
      <c r="O100" s="1"/>
      <c r="P100" s="1">
        <f t="shared" si="28"/>
        <v>3</v>
      </c>
      <c r="Q100" s="1">
        <f t="shared" si="23"/>
        <v>486.6</v>
      </c>
      <c r="R100" s="1">
        <f t="shared" si="29"/>
        <v>474.34</v>
      </c>
      <c r="S100" s="1">
        <f t="shared" si="24"/>
        <v>12.26</v>
      </c>
      <c r="T100" s="41">
        <v>3.0300000000000001E-2</v>
      </c>
      <c r="U100" s="7">
        <f t="shared" si="25"/>
        <v>14.743980000000001</v>
      </c>
      <c r="V100" s="7">
        <f t="shared" si="26"/>
        <v>27.003979999999999</v>
      </c>
      <c r="W100" s="7">
        <f t="shared" si="30"/>
        <v>12.26</v>
      </c>
      <c r="X100" s="7">
        <f t="shared" si="31"/>
        <v>19.631989999999998</v>
      </c>
      <c r="Y100" s="7">
        <f t="shared" si="27"/>
        <v>14.743980000000001</v>
      </c>
    </row>
    <row r="101" spans="2:25">
      <c r="B101" t="s">
        <v>0</v>
      </c>
      <c r="C101" t="s">
        <v>64</v>
      </c>
      <c r="D101" s="3" t="s">
        <v>225</v>
      </c>
      <c r="E101" t="s">
        <v>226</v>
      </c>
      <c r="F101" t="s">
        <v>65</v>
      </c>
      <c r="G101">
        <v>48780</v>
      </c>
      <c r="H101" t="s">
        <v>194</v>
      </c>
      <c r="I101" s="15">
        <v>21732</v>
      </c>
      <c r="J101" t="s">
        <v>66</v>
      </c>
      <c r="K101" s="30">
        <v>6</v>
      </c>
      <c r="L101" s="1">
        <v>1236.94</v>
      </c>
      <c r="M101" s="1">
        <v>1205.78</v>
      </c>
      <c r="N101" s="1">
        <v>31.16</v>
      </c>
      <c r="O101" s="1"/>
      <c r="P101" s="1">
        <f t="shared" si="28"/>
        <v>6</v>
      </c>
      <c r="Q101" s="1">
        <f t="shared" si="23"/>
        <v>1236.94</v>
      </c>
      <c r="R101" s="1">
        <f t="shared" si="29"/>
        <v>1205.78</v>
      </c>
      <c r="S101" s="1">
        <f t="shared" si="24"/>
        <v>31.16</v>
      </c>
      <c r="T101" s="41">
        <v>3.0300000000000001E-2</v>
      </c>
      <c r="U101" s="7">
        <f t="shared" si="25"/>
        <v>37.479282000000005</v>
      </c>
      <c r="V101" s="7">
        <f t="shared" si="26"/>
        <v>68.639282000000009</v>
      </c>
      <c r="W101" s="7">
        <f t="shared" si="30"/>
        <v>31.16</v>
      </c>
      <c r="X101" s="7">
        <f t="shared" si="31"/>
        <v>49.899641000000003</v>
      </c>
      <c r="Y101" s="7">
        <f t="shared" si="27"/>
        <v>37.479282000000005</v>
      </c>
    </row>
    <row r="102" spans="2:25">
      <c r="B102" t="s">
        <v>0</v>
      </c>
      <c r="C102" t="s">
        <v>64</v>
      </c>
      <c r="D102" s="3" t="s">
        <v>225</v>
      </c>
      <c r="E102" t="s">
        <v>226</v>
      </c>
      <c r="F102" t="s">
        <v>65</v>
      </c>
      <c r="G102">
        <v>48781</v>
      </c>
      <c r="H102" t="s">
        <v>116</v>
      </c>
      <c r="I102" s="15">
        <v>21732</v>
      </c>
      <c r="J102" t="s">
        <v>66</v>
      </c>
      <c r="K102" s="30">
        <v>10</v>
      </c>
      <c r="L102" s="1">
        <v>2489.75</v>
      </c>
      <c r="M102" s="1">
        <v>2427.0300000000002</v>
      </c>
      <c r="N102" s="1">
        <v>62.72</v>
      </c>
      <c r="O102" s="1"/>
      <c r="P102" s="1">
        <f t="shared" si="28"/>
        <v>10</v>
      </c>
      <c r="Q102" s="1">
        <f t="shared" si="23"/>
        <v>2489.75</v>
      </c>
      <c r="R102" s="1">
        <f t="shared" si="29"/>
        <v>2427.0300000000002</v>
      </c>
      <c r="S102" s="1">
        <f t="shared" si="24"/>
        <v>62.72</v>
      </c>
      <c r="T102" s="41">
        <v>3.0300000000000001E-2</v>
      </c>
      <c r="U102" s="7">
        <f t="shared" si="25"/>
        <v>75.439425</v>
      </c>
      <c r="V102" s="7">
        <f t="shared" si="26"/>
        <v>138.159425</v>
      </c>
      <c r="W102" s="7">
        <f t="shared" si="30"/>
        <v>62.72</v>
      </c>
      <c r="X102" s="7">
        <f t="shared" si="31"/>
        <v>100.4397125</v>
      </c>
      <c r="Y102" s="7">
        <f t="shared" si="27"/>
        <v>75.439425</v>
      </c>
    </row>
    <row r="103" spans="2:25">
      <c r="B103" t="s">
        <v>0</v>
      </c>
      <c r="C103" t="s">
        <v>64</v>
      </c>
      <c r="D103" s="3" t="s">
        <v>225</v>
      </c>
      <c r="E103" t="s">
        <v>226</v>
      </c>
      <c r="F103" t="s">
        <v>65</v>
      </c>
      <c r="G103">
        <v>48782</v>
      </c>
      <c r="H103" t="s">
        <v>131</v>
      </c>
      <c r="I103" s="15">
        <v>21732</v>
      </c>
      <c r="J103" t="s">
        <v>66</v>
      </c>
      <c r="K103" s="30">
        <v>4</v>
      </c>
      <c r="L103" s="1">
        <v>840.23</v>
      </c>
      <c r="M103" s="1">
        <v>819.06</v>
      </c>
      <c r="N103" s="1">
        <v>21.17</v>
      </c>
      <c r="O103" s="1"/>
      <c r="P103" s="1">
        <f t="shared" si="28"/>
        <v>4</v>
      </c>
      <c r="Q103" s="1">
        <f t="shared" si="23"/>
        <v>840.23</v>
      </c>
      <c r="R103" s="1">
        <f t="shared" si="29"/>
        <v>819.06</v>
      </c>
      <c r="S103" s="1">
        <f t="shared" si="24"/>
        <v>21.17</v>
      </c>
      <c r="T103" s="41">
        <v>3.0300000000000001E-2</v>
      </c>
      <c r="U103" s="7">
        <f t="shared" si="25"/>
        <v>25.458969</v>
      </c>
      <c r="V103" s="7">
        <f t="shared" si="26"/>
        <v>46.628968999999998</v>
      </c>
      <c r="W103" s="7">
        <f t="shared" si="30"/>
        <v>21.17</v>
      </c>
      <c r="X103" s="7">
        <f t="shared" si="31"/>
        <v>33.8994845</v>
      </c>
      <c r="Y103" s="7">
        <f t="shared" si="27"/>
        <v>25.458969</v>
      </c>
    </row>
    <row r="104" spans="2:25">
      <c r="B104" t="s">
        <v>0</v>
      </c>
      <c r="C104" t="s">
        <v>64</v>
      </c>
      <c r="D104" s="3" t="s">
        <v>225</v>
      </c>
      <c r="E104" t="s">
        <v>226</v>
      </c>
      <c r="F104" t="s">
        <v>65</v>
      </c>
      <c r="G104">
        <v>48783</v>
      </c>
      <c r="H104" t="s">
        <v>132</v>
      </c>
      <c r="I104" s="15">
        <v>21732</v>
      </c>
      <c r="J104" t="s">
        <v>66</v>
      </c>
      <c r="K104" s="30">
        <v>4</v>
      </c>
      <c r="L104" s="1">
        <v>933.88</v>
      </c>
      <c r="M104" s="1">
        <v>910.35</v>
      </c>
      <c r="N104" s="1">
        <v>23.53</v>
      </c>
      <c r="O104" s="1"/>
      <c r="P104" s="1">
        <f t="shared" si="28"/>
        <v>4</v>
      </c>
      <c r="Q104" s="1">
        <f t="shared" si="23"/>
        <v>933.88</v>
      </c>
      <c r="R104" s="1">
        <f t="shared" si="29"/>
        <v>910.35</v>
      </c>
      <c r="S104" s="1">
        <f t="shared" si="24"/>
        <v>23.53</v>
      </c>
      <c r="T104" s="41">
        <v>3.0300000000000001E-2</v>
      </c>
      <c r="U104" s="7">
        <f t="shared" si="25"/>
        <v>28.296564</v>
      </c>
      <c r="V104" s="7">
        <f t="shared" si="26"/>
        <v>51.826564000000005</v>
      </c>
      <c r="W104" s="7">
        <f t="shared" si="30"/>
        <v>23.53</v>
      </c>
      <c r="X104" s="7">
        <f t="shared" si="31"/>
        <v>37.678282000000003</v>
      </c>
      <c r="Y104" s="7">
        <f t="shared" si="27"/>
        <v>28.296564</v>
      </c>
    </row>
    <row r="105" spans="2:25">
      <c r="B105" t="s">
        <v>0</v>
      </c>
      <c r="C105" t="s">
        <v>64</v>
      </c>
      <c r="D105" s="3" t="s">
        <v>225</v>
      </c>
      <c r="E105" t="s">
        <v>226</v>
      </c>
      <c r="F105" t="s">
        <v>65</v>
      </c>
      <c r="G105">
        <v>48784</v>
      </c>
      <c r="H105" t="s">
        <v>169</v>
      </c>
      <c r="I105" s="15">
        <v>21732</v>
      </c>
      <c r="J105" t="s">
        <v>66</v>
      </c>
      <c r="L105" s="1">
        <v>9598.3700000000008</v>
      </c>
      <c r="M105" s="1">
        <v>9356.56</v>
      </c>
      <c r="N105" s="1">
        <v>241.81</v>
      </c>
      <c r="O105" s="3">
        <v>185</v>
      </c>
      <c r="P105" s="1">
        <f t="shared" si="28"/>
        <v>0</v>
      </c>
      <c r="Q105" s="1">
        <f t="shared" si="23"/>
        <v>0</v>
      </c>
      <c r="R105" s="1">
        <f t="shared" si="29"/>
        <v>0</v>
      </c>
      <c r="S105" s="1">
        <f t="shared" si="24"/>
        <v>0</v>
      </c>
      <c r="T105" s="41">
        <v>3.0300000000000001E-2</v>
      </c>
      <c r="U105" s="7">
        <f t="shared" si="25"/>
        <v>0</v>
      </c>
      <c r="V105" s="7">
        <f t="shared" si="26"/>
        <v>241.81</v>
      </c>
      <c r="W105" s="7">
        <f t="shared" si="30"/>
        <v>241.81</v>
      </c>
      <c r="X105" s="7">
        <f t="shared" si="31"/>
        <v>241.81</v>
      </c>
      <c r="Y105" s="7">
        <f t="shared" si="27"/>
        <v>290.83061100000003</v>
      </c>
    </row>
    <row r="106" spans="2:25">
      <c r="B106" t="s">
        <v>0</v>
      </c>
      <c r="C106" t="s">
        <v>64</v>
      </c>
      <c r="D106" s="3" t="s">
        <v>225</v>
      </c>
      <c r="E106" t="s">
        <v>226</v>
      </c>
      <c r="F106" t="s">
        <v>65</v>
      </c>
      <c r="G106">
        <v>48948</v>
      </c>
      <c r="H106" t="s">
        <v>235</v>
      </c>
      <c r="I106" s="15">
        <v>22828</v>
      </c>
      <c r="J106" t="s">
        <v>66</v>
      </c>
      <c r="K106" s="30">
        <v>2</v>
      </c>
      <c r="L106" s="1">
        <v>309.45999999999998</v>
      </c>
      <c r="M106" s="1">
        <v>298.7</v>
      </c>
      <c r="N106" s="1">
        <v>10.76</v>
      </c>
      <c r="O106" s="1"/>
      <c r="P106" s="1">
        <f t="shared" si="28"/>
        <v>2</v>
      </c>
      <c r="Q106" s="1">
        <f t="shared" si="23"/>
        <v>309.45999999999998</v>
      </c>
      <c r="R106" s="1">
        <f t="shared" si="29"/>
        <v>298.7</v>
      </c>
      <c r="S106" s="1">
        <f t="shared" si="24"/>
        <v>10.76</v>
      </c>
      <c r="T106" s="41">
        <v>3.0300000000000001E-2</v>
      </c>
      <c r="U106" s="7">
        <f t="shared" si="25"/>
        <v>9.3766379999999998</v>
      </c>
      <c r="V106" s="7">
        <f t="shared" si="26"/>
        <v>20.136637999999998</v>
      </c>
      <c r="W106" s="7">
        <f t="shared" si="30"/>
        <v>10.76</v>
      </c>
      <c r="X106" s="7">
        <f t="shared" si="31"/>
        <v>15.448318999999998</v>
      </c>
      <c r="Y106" s="7">
        <f t="shared" si="27"/>
        <v>9.3766379999999998</v>
      </c>
    </row>
    <row r="107" spans="2:25">
      <c r="B107" t="s">
        <v>0</v>
      </c>
      <c r="C107" t="s">
        <v>64</v>
      </c>
      <c r="D107" s="3" t="s">
        <v>225</v>
      </c>
      <c r="E107" t="s">
        <v>226</v>
      </c>
      <c r="F107" t="s">
        <v>65</v>
      </c>
      <c r="G107">
        <v>49134</v>
      </c>
      <c r="H107" t="s">
        <v>129</v>
      </c>
      <c r="I107" s="15">
        <v>24289</v>
      </c>
      <c r="J107" t="s">
        <v>66</v>
      </c>
      <c r="K107" s="30">
        <v>4</v>
      </c>
      <c r="L107" s="1">
        <v>650.87</v>
      </c>
      <c r="M107" s="1">
        <v>615.83000000000004</v>
      </c>
      <c r="N107" s="1">
        <v>35.04</v>
      </c>
      <c r="O107" s="1"/>
      <c r="P107" s="1">
        <f t="shared" si="28"/>
        <v>4</v>
      </c>
      <c r="Q107" s="1">
        <f t="shared" si="23"/>
        <v>650.87</v>
      </c>
      <c r="R107" s="1">
        <f t="shared" si="29"/>
        <v>615.83000000000004</v>
      </c>
      <c r="S107" s="1">
        <f t="shared" si="24"/>
        <v>35.04</v>
      </c>
      <c r="T107" s="41">
        <v>3.0300000000000001E-2</v>
      </c>
      <c r="U107" s="7">
        <f t="shared" si="25"/>
        <v>19.721361000000002</v>
      </c>
      <c r="V107" s="7">
        <f t="shared" si="26"/>
        <v>54.761361000000001</v>
      </c>
      <c r="W107" s="7">
        <f t="shared" si="30"/>
        <v>35.04</v>
      </c>
      <c r="X107" s="7">
        <f t="shared" si="31"/>
        <v>44.9006805</v>
      </c>
      <c r="Y107" s="7">
        <f t="shared" si="27"/>
        <v>19.721361000000002</v>
      </c>
    </row>
    <row r="108" spans="2:25">
      <c r="B108" t="s">
        <v>0</v>
      </c>
      <c r="C108" t="s">
        <v>64</v>
      </c>
      <c r="D108" s="3" t="s">
        <v>172</v>
      </c>
      <c r="E108" t="s">
        <v>173</v>
      </c>
      <c r="F108" t="s">
        <v>65</v>
      </c>
      <c r="G108">
        <v>4975</v>
      </c>
      <c r="H108" t="s">
        <v>174</v>
      </c>
      <c r="I108" s="15">
        <v>28672</v>
      </c>
      <c r="J108" t="s">
        <v>66</v>
      </c>
      <c r="K108" s="30">
        <v>11</v>
      </c>
      <c r="L108" s="1">
        <v>20663.18</v>
      </c>
      <c r="M108" s="1">
        <v>16869.310000000001</v>
      </c>
      <c r="N108" s="1">
        <v>3793.87</v>
      </c>
      <c r="O108" s="1"/>
      <c r="P108" s="1">
        <f t="shared" si="28"/>
        <v>11</v>
      </c>
      <c r="Q108" s="1">
        <f t="shared" si="23"/>
        <v>20663.18</v>
      </c>
      <c r="R108" s="1">
        <f t="shared" si="29"/>
        <v>16869.310000000001</v>
      </c>
      <c r="S108" s="1">
        <f t="shared" si="24"/>
        <v>3793.87</v>
      </c>
      <c r="T108" s="41">
        <v>3.0300000000000001E-2</v>
      </c>
      <c r="U108" s="7">
        <f t="shared" si="25"/>
        <v>626.09435400000007</v>
      </c>
      <c r="V108" s="7">
        <f t="shared" si="26"/>
        <v>4419.9643539999997</v>
      </c>
      <c r="W108" s="7">
        <f t="shared" si="30"/>
        <v>3793.87</v>
      </c>
      <c r="X108" s="7">
        <f t="shared" si="31"/>
        <v>4106.9171769999994</v>
      </c>
      <c r="Y108" s="7">
        <f t="shared" si="27"/>
        <v>626.09435400000007</v>
      </c>
    </row>
    <row r="109" spans="2:25">
      <c r="B109" t="s">
        <v>0</v>
      </c>
      <c r="C109" t="s">
        <v>64</v>
      </c>
      <c r="D109" s="3" t="s">
        <v>172</v>
      </c>
      <c r="E109" t="s">
        <v>173</v>
      </c>
      <c r="F109" t="s">
        <v>65</v>
      </c>
      <c r="G109">
        <v>5044</v>
      </c>
      <c r="H109" t="s">
        <v>175</v>
      </c>
      <c r="I109" s="15">
        <v>28672</v>
      </c>
      <c r="J109" t="s">
        <v>66</v>
      </c>
      <c r="K109" s="30">
        <v>1</v>
      </c>
      <c r="L109" s="1">
        <v>2093.85</v>
      </c>
      <c r="M109" s="1">
        <v>1709.41</v>
      </c>
      <c r="N109" s="1">
        <v>384.44</v>
      </c>
      <c r="O109" s="1"/>
      <c r="P109" s="1">
        <f t="shared" si="28"/>
        <v>1</v>
      </c>
      <c r="Q109" s="1">
        <f t="shared" si="23"/>
        <v>2093.85</v>
      </c>
      <c r="R109" s="1">
        <f t="shared" si="29"/>
        <v>1709.41</v>
      </c>
      <c r="S109" s="1">
        <f t="shared" si="24"/>
        <v>384.44</v>
      </c>
      <c r="T109" s="41">
        <v>3.0300000000000001E-2</v>
      </c>
      <c r="U109" s="7">
        <f t="shared" si="25"/>
        <v>63.443655</v>
      </c>
      <c r="V109" s="7">
        <f t="shared" si="26"/>
        <v>447.88365499999998</v>
      </c>
      <c r="W109" s="7">
        <f t="shared" si="30"/>
        <v>384.44</v>
      </c>
      <c r="X109" s="7">
        <f t="shared" si="31"/>
        <v>416.16182749999996</v>
      </c>
      <c r="Y109" s="7">
        <f t="shared" si="27"/>
        <v>63.443655</v>
      </c>
    </row>
    <row r="110" spans="2:25">
      <c r="B110" t="s">
        <v>0</v>
      </c>
      <c r="C110" t="s">
        <v>64</v>
      </c>
      <c r="D110" s="3" t="s">
        <v>172</v>
      </c>
      <c r="E110" t="s">
        <v>173</v>
      </c>
      <c r="F110" t="s">
        <v>65</v>
      </c>
      <c r="G110">
        <v>22575</v>
      </c>
      <c r="H110" t="s">
        <v>176</v>
      </c>
      <c r="I110" s="15">
        <v>28672</v>
      </c>
      <c r="J110" t="s">
        <v>66</v>
      </c>
      <c r="K110" s="30">
        <v>1</v>
      </c>
      <c r="L110" s="1">
        <v>2093.81</v>
      </c>
      <c r="M110" s="1">
        <v>1709.38</v>
      </c>
      <c r="N110" s="1">
        <v>384.43</v>
      </c>
      <c r="O110" s="1"/>
      <c r="P110" s="1">
        <f t="shared" si="28"/>
        <v>1</v>
      </c>
      <c r="Q110" s="1">
        <f t="shared" si="23"/>
        <v>2093.81</v>
      </c>
      <c r="R110" s="1">
        <f t="shared" si="29"/>
        <v>1709.38</v>
      </c>
      <c r="S110" s="1">
        <f t="shared" si="24"/>
        <v>384.43</v>
      </c>
      <c r="T110" s="41">
        <v>3.0300000000000001E-2</v>
      </c>
      <c r="U110" s="7">
        <f t="shared" si="25"/>
        <v>63.442442999999997</v>
      </c>
      <c r="V110" s="7">
        <f t="shared" si="26"/>
        <v>447.87244299999998</v>
      </c>
      <c r="W110" s="7">
        <f t="shared" si="30"/>
        <v>384.43</v>
      </c>
      <c r="X110" s="7">
        <f t="shared" si="31"/>
        <v>416.15122150000002</v>
      </c>
      <c r="Y110" s="7">
        <f t="shared" si="27"/>
        <v>63.442442999999997</v>
      </c>
    </row>
    <row r="111" spans="2:25">
      <c r="B111" t="s">
        <v>0</v>
      </c>
      <c r="C111" t="s">
        <v>64</v>
      </c>
      <c r="D111" s="3" t="s">
        <v>172</v>
      </c>
      <c r="E111" t="s">
        <v>173</v>
      </c>
      <c r="F111" t="s">
        <v>65</v>
      </c>
      <c r="G111">
        <v>50512</v>
      </c>
      <c r="H111" t="s">
        <v>177</v>
      </c>
      <c r="I111" s="15">
        <v>28672</v>
      </c>
      <c r="J111" t="s">
        <v>66</v>
      </c>
      <c r="K111" s="30">
        <v>9</v>
      </c>
      <c r="L111" s="1">
        <v>10266.209999999999</v>
      </c>
      <c r="M111" s="1">
        <v>8381.2800000000007</v>
      </c>
      <c r="N111" s="1">
        <v>1884.93</v>
      </c>
      <c r="O111" s="1"/>
      <c r="P111" s="1">
        <f t="shared" si="28"/>
        <v>9</v>
      </c>
      <c r="Q111" s="1">
        <f t="shared" si="23"/>
        <v>10266.209999999999</v>
      </c>
      <c r="R111" s="1">
        <f t="shared" si="29"/>
        <v>8381.2800000000007</v>
      </c>
      <c r="S111" s="1">
        <f t="shared" si="24"/>
        <v>1884.93</v>
      </c>
      <c r="T111" s="41">
        <v>3.0300000000000001E-2</v>
      </c>
      <c r="U111" s="7">
        <f t="shared" si="25"/>
        <v>311.06616299999996</v>
      </c>
      <c r="V111" s="7">
        <f t="shared" si="26"/>
        <v>2195.9961629999998</v>
      </c>
      <c r="W111" s="7">
        <f t="shared" si="30"/>
        <v>1884.93</v>
      </c>
      <c r="X111" s="7">
        <f t="shared" si="31"/>
        <v>2040.4630815</v>
      </c>
      <c r="Y111" s="7">
        <f t="shared" si="27"/>
        <v>311.06616299999996</v>
      </c>
    </row>
    <row r="112" spans="2:25">
      <c r="B112" t="s">
        <v>0</v>
      </c>
      <c r="C112" t="s">
        <v>64</v>
      </c>
      <c r="D112" s="3" t="s">
        <v>172</v>
      </c>
      <c r="E112" t="s">
        <v>173</v>
      </c>
      <c r="F112" t="s">
        <v>65</v>
      </c>
      <c r="G112">
        <v>50513</v>
      </c>
      <c r="H112" t="s">
        <v>178</v>
      </c>
      <c r="I112" s="15">
        <v>28672</v>
      </c>
      <c r="J112" t="s">
        <v>66</v>
      </c>
      <c r="K112" s="30">
        <v>0</v>
      </c>
      <c r="L112" s="1">
        <v>0</v>
      </c>
      <c r="M112" s="1">
        <v>0</v>
      </c>
      <c r="N112" s="1">
        <v>0</v>
      </c>
      <c r="O112" s="1"/>
      <c r="P112" s="1">
        <f t="shared" si="28"/>
        <v>0</v>
      </c>
      <c r="Q112" s="1">
        <f t="shared" si="23"/>
        <v>0</v>
      </c>
      <c r="R112" s="1">
        <f t="shared" si="29"/>
        <v>0</v>
      </c>
      <c r="S112" s="1">
        <f t="shared" si="24"/>
        <v>0</v>
      </c>
      <c r="T112" s="41">
        <v>3.0300000000000001E-2</v>
      </c>
      <c r="U112" s="7">
        <f t="shared" si="25"/>
        <v>0</v>
      </c>
      <c r="V112" s="7">
        <f t="shared" si="26"/>
        <v>0</v>
      </c>
      <c r="W112" s="7">
        <f t="shared" si="30"/>
        <v>0</v>
      </c>
      <c r="X112" s="7">
        <f t="shared" si="31"/>
        <v>0</v>
      </c>
      <c r="Y112" s="7">
        <f t="shared" si="27"/>
        <v>0</v>
      </c>
    </row>
    <row r="113" spans="2:25">
      <c r="B113" t="s">
        <v>0</v>
      </c>
      <c r="C113" t="s">
        <v>64</v>
      </c>
      <c r="D113" s="3" t="s">
        <v>172</v>
      </c>
      <c r="E113" t="s">
        <v>173</v>
      </c>
      <c r="F113" t="s">
        <v>65</v>
      </c>
      <c r="G113">
        <v>50514</v>
      </c>
      <c r="H113" t="s">
        <v>179</v>
      </c>
      <c r="I113" s="15">
        <v>28672</v>
      </c>
      <c r="J113" t="s">
        <v>66</v>
      </c>
      <c r="K113" s="30">
        <v>13</v>
      </c>
      <c r="L113" s="1">
        <v>18103.47</v>
      </c>
      <c r="M113" s="1">
        <v>14779.58</v>
      </c>
      <c r="N113" s="1">
        <v>3323.89</v>
      </c>
      <c r="O113" s="1"/>
      <c r="P113" s="1">
        <f t="shared" si="28"/>
        <v>13</v>
      </c>
      <c r="Q113" s="1">
        <f t="shared" si="23"/>
        <v>18103.47</v>
      </c>
      <c r="R113" s="1">
        <f t="shared" si="29"/>
        <v>14779.58</v>
      </c>
      <c r="S113" s="1">
        <f t="shared" si="24"/>
        <v>3323.89</v>
      </c>
      <c r="T113" s="41">
        <v>3.0300000000000001E-2</v>
      </c>
      <c r="U113" s="7">
        <f t="shared" si="25"/>
        <v>548.53514100000007</v>
      </c>
      <c r="V113" s="7">
        <f t="shared" si="26"/>
        <v>3872.4251409999997</v>
      </c>
      <c r="W113" s="7">
        <f t="shared" si="30"/>
        <v>3323.89</v>
      </c>
      <c r="X113" s="7">
        <f t="shared" si="31"/>
        <v>3598.1575704999996</v>
      </c>
      <c r="Y113" s="7">
        <f t="shared" si="27"/>
        <v>548.53514100000007</v>
      </c>
    </row>
    <row r="114" spans="2:25">
      <c r="B114" t="s">
        <v>0</v>
      </c>
      <c r="C114" t="s">
        <v>64</v>
      </c>
      <c r="D114" s="3" t="s">
        <v>172</v>
      </c>
      <c r="E114" t="s">
        <v>173</v>
      </c>
      <c r="F114" t="s">
        <v>65</v>
      </c>
      <c r="G114">
        <v>50515</v>
      </c>
      <c r="H114" t="s">
        <v>180</v>
      </c>
      <c r="I114" s="15">
        <v>28672</v>
      </c>
      <c r="J114" t="s">
        <v>66</v>
      </c>
      <c r="K114" s="30">
        <v>4</v>
      </c>
      <c r="L114" s="1">
        <v>7362.19</v>
      </c>
      <c r="M114" s="1">
        <v>6010.45</v>
      </c>
      <c r="N114" s="1">
        <v>1351.74</v>
      </c>
      <c r="O114" s="1"/>
      <c r="P114" s="1">
        <f t="shared" si="28"/>
        <v>4</v>
      </c>
      <c r="Q114" s="1">
        <f t="shared" si="23"/>
        <v>7362.19</v>
      </c>
      <c r="R114" s="1">
        <f t="shared" si="29"/>
        <v>6010.45</v>
      </c>
      <c r="S114" s="1">
        <f t="shared" si="24"/>
        <v>1351.74</v>
      </c>
      <c r="T114" s="41">
        <v>3.0300000000000001E-2</v>
      </c>
      <c r="U114" s="7">
        <f t="shared" si="25"/>
        <v>223.07435699999999</v>
      </c>
      <c r="V114" s="7">
        <f t="shared" si="26"/>
        <v>1574.814357</v>
      </c>
      <c r="W114" s="7">
        <f t="shared" si="30"/>
        <v>1351.74</v>
      </c>
      <c r="X114" s="7">
        <f t="shared" si="31"/>
        <v>1463.2771785</v>
      </c>
      <c r="Y114" s="7">
        <f t="shared" si="27"/>
        <v>223.07435699999999</v>
      </c>
    </row>
    <row r="115" spans="2:25">
      <c r="B115" t="s">
        <v>0</v>
      </c>
      <c r="C115" t="s">
        <v>64</v>
      </c>
      <c r="D115" t="s">
        <v>172</v>
      </c>
      <c r="E115" t="s">
        <v>173</v>
      </c>
      <c r="F115" t="s">
        <v>65</v>
      </c>
      <c r="G115">
        <v>51681</v>
      </c>
      <c r="H115" t="s">
        <v>181</v>
      </c>
      <c r="I115" s="15">
        <v>32325</v>
      </c>
      <c r="J115" t="s">
        <v>66</v>
      </c>
      <c r="L115" s="1">
        <v>10735.84</v>
      </c>
      <c r="M115" s="1">
        <v>6663.99</v>
      </c>
      <c r="N115" s="1">
        <v>4071.85</v>
      </c>
      <c r="O115">
        <v>1</v>
      </c>
      <c r="P115" s="1">
        <f t="shared" si="28"/>
        <v>0</v>
      </c>
      <c r="Q115" s="1">
        <f t="shared" si="23"/>
        <v>0</v>
      </c>
      <c r="R115" s="1">
        <f t="shared" si="29"/>
        <v>0</v>
      </c>
      <c r="S115" s="1">
        <f t="shared" si="24"/>
        <v>0</v>
      </c>
      <c r="T115" s="41">
        <v>3.0300000000000001E-2</v>
      </c>
      <c r="U115" s="7">
        <f t="shared" si="25"/>
        <v>0</v>
      </c>
      <c r="V115" s="7">
        <f t="shared" si="26"/>
        <v>4071.85</v>
      </c>
      <c r="W115" s="7">
        <f t="shared" si="30"/>
        <v>4071.85</v>
      </c>
      <c r="X115" s="7">
        <f>+(V115+W115)/2</f>
        <v>4071.85</v>
      </c>
      <c r="Y115" s="7">
        <f t="shared" si="27"/>
        <v>325.295952</v>
      </c>
    </row>
    <row r="116" spans="2:25">
      <c r="B116" t="s">
        <v>468</v>
      </c>
      <c r="I116" s="15"/>
      <c r="L116" s="63">
        <f>SUM(L21:L115)</f>
        <v>1935235.4200000009</v>
      </c>
      <c r="M116" s="63">
        <f>SUM(M21:M115)</f>
        <v>1393195.3000000005</v>
      </c>
      <c r="N116" s="63">
        <f>SUM(N21:N115)</f>
        <v>542040.11999999976</v>
      </c>
      <c r="O116" s="1"/>
      <c r="P116" s="1">
        <f>SUM(P21:P115)</f>
        <v>640</v>
      </c>
      <c r="Q116" s="1">
        <f t="shared" ref="Q116:R116" si="32">SUM(Q21:Q115)</f>
        <v>1729574.9000000006</v>
      </c>
      <c r="R116" s="1">
        <f t="shared" si="32"/>
        <v>1252552.2000000007</v>
      </c>
      <c r="S116" s="1">
        <f>SUM(S21:S115)</f>
        <v>477022.7</v>
      </c>
      <c r="V116" s="7"/>
      <c r="W116" s="7"/>
      <c r="X116" s="7">
        <f>SUM(X21:X115)</f>
        <v>568243.17973500013</v>
      </c>
      <c r="Y116" s="7">
        <f>SUM(Y21:Y115)</f>
        <v>58637.633226000027</v>
      </c>
    </row>
    <row r="117" spans="2:25">
      <c r="I117" s="15"/>
      <c r="L117" s="1"/>
      <c r="M117" s="1"/>
      <c r="N117" s="1"/>
      <c r="O117" s="1"/>
      <c r="P117" s="1"/>
      <c r="Q117" s="1"/>
      <c r="R117" s="1"/>
      <c r="S117" s="1"/>
      <c r="V117" s="7"/>
      <c r="W117" s="7"/>
      <c r="X117" s="7"/>
      <c r="Y117" s="7"/>
    </row>
    <row r="118" spans="2:25">
      <c r="B118" t="s">
        <v>0</v>
      </c>
      <c r="C118" t="s">
        <v>268</v>
      </c>
      <c r="D118" t="s">
        <v>191</v>
      </c>
      <c r="E118" t="s">
        <v>192</v>
      </c>
      <c r="F118" t="s">
        <v>65</v>
      </c>
      <c r="G118">
        <v>15089</v>
      </c>
      <c r="H118" t="s">
        <v>409</v>
      </c>
      <c r="I118" s="15">
        <v>23559</v>
      </c>
      <c r="J118" t="s">
        <v>66</v>
      </c>
      <c r="K118">
        <v>0</v>
      </c>
      <c r="L118" s="1">
        <v>131.61000000000001</v>
      </c>
      <c r="M118" s="1">
        <v>131.61000000000001</v>
      </c>
      <c r="N118" s="1">
        <v>0</v>
      </c>
      <c r="O118" s="1"/>
      <c r="P118" s="1"/>
      <c r="Q118" s="1"/>
      <c r="R118" s="1"/>
      <c r="S118" s="1"/>
      <c r="T118" s="41">
        <v>8.9999999999999993E-3</v>
      </c>
      <c r="U118" s="7">
        <f t="shared" ref="U118:U156" si="33">+L118*T118</f>
        <v>1.18449</v>
      </c>
      <c r="V118" s="7">
        <f t="shared" ref="V118:V156" si="34">+U118+N118</f>
        <v>1.18449</v>
      </c>
      <c r="W118" s="7">
        <f t="shared" ref="W118:W156" si="35">+N118</f>
        <v>0</v>
      </c>
      <c r="X118" s="7">
        <f t="shared" ref="X118:X156" si="36">+(V118+W118)/2</f>
        <v>0.59224500000000002</v>
      </c>
      <c r="Y118" s="7">
        <f t="shared" ref="Y118:Y156" si="37">+L118*T118</f>
        <v>1.18449</v>
      </c>
    </row>
    <row r="119" spans="2:25">
      <c r="B119" t="s">
        <v>0</v>
      </c>
      <c r="C119" t="s">
        <v>268</v>
      </c>
      <c r="D119" t="s">
        <v>191</v>
      </c>
      <c r="E119" t="s">
        <v>192</v>
      </c>
      <c r="F119" t="s">
        <v>65</v>
      </c>
      <c r="G119">
        <v>48680</v>
      </c>
      <c r="H119" t="s">
        <v>410</v>
      </c>
      <c r="I119" s="15">
        <v>21002</v>
      </c>
      <c r="J119" t="s">
        <v>66</v>
      </c>
      <c r="K119">
        <v>0</v>
      </c>
      <c r="L119" s="1">
        <v>9126.48</v>
      </c>
      <c r="M119" s="1">
        <v>9126.48</v>
      </c>
      <c r="N119" s="1">
        <v>0</v>
      </c>
      <c r="O119" s="1"/>
      <c r="P119" s="1"/>
      <c r="Q119" s="1"/>
      <c r="R119" s="1"/>
      <c r="S119" s="1"/>
      <c r="T119" s="41">
        <v>8.9999999999999993E-3</v>
      </c>
      <c r="U119" s="7">
        <f t="shared" si="33"/>
        <v>82.138319999999993</v>
      </c>
      <c r="V119" s="7">
        <f t="shared" si="34"/>
        <v>82.138319999999993</v>
      </c>
      <c r="W119" s="7">
        <f t="shared" si="35"/>
        <v>0</v>
      </c>
      <c r="X119" s="7">
        <f t="shared" si="36"/>
        <v>41.069159999999997</v>
      </c>
      <c r="Y119" s="7">
        <f t="shared" si="37"/>
        <v>82.138319999999993</v>
      </c>
    </row>
    <row r="120" spans="2:25">
      <c r="B120" t="s">
        <v>0</v>
      </c>
      <c r="C120" t="s">
        <v>268</v>
      </c>
      <c r="D120" t="s">
        <v>191</v>
      </c>
      <c r="E120" t="s">
        <v>192</v>
      </c>
      <c r="F120" t="s">
        <v>65</v>
      </c>
      <c r="G120">
        <v>49023</v>
      </c>
      <c r="H120" t="s">
        <v>411</v>
      </c>
      <c r="I120" s="15">
        <v>23559</v>
      </c>
      <c r="J120" t="s">
        <v>66</v>
      </c>
      <c r="K120">
        <v>0</v>
      </c>
      <c r="L120" s="1">
        <v>147.25</v>
      </c>
      <c r="M120" s="1">
        <v>147.25</v>
      </c>
      <c r="N120" s="1">
        <v>0</v>
      </c>
      <c r="O120" s="1"/>
      <c r="P120" s="1"/>
      <c r="Q120" s="1"/>
      <c r="R120" s="1"/>
      <c r="S120" s="1"/>
      <c r="T120" s="41">
        <v>8.9999999999999993E-3</v>
      </c>
      <c r="U120" s="7">
        <f t="shared" si="33"/>
        <v>1.3252499999999998</v>
      </c>
      <c r="V120" s="7">
        <f t="shared" si="34"/>
        <v>1.3252499999999998</v>
      </c>
      <c r="W120" s="7">
        <f t="shared" si="35"/>
        <v>0</v>
      </c>
      <c r="X120" s="7">
        <f t="shared" si="36"/>
        <v>0.66262499999999991</v>
      </c>
      <c r="Y120" s="7">
        <f t="shared" si="37"/>
        <v>1.3252499999999998</v>
      </c>
    </row>
    <row r="121" spans="2:25">
      <c r="B121" t="s">
        <v>0</v>
      </c>
      <c r="C121" t="s">
        <v>268</v>
      </c>
      <c r="D121" t="s">
        <v>191</v>
      </c>
      <c r="E121" t="s">
        <v>200</v>
      </c>
      <c r="F121" t="s">
        <v>65</v>
      </c>
      <c r="G121">
        <v>4109</v>
      </c>
      <c r="H121" t="s">
        <v>409</v>
      </c>
      <c r="I121" s="15">
        <v>23559</v>
      </c>
      <c r="J121" t="s">
        <v>66</v>
      </c>
      <c r="K121">
        <v>1</v>
      </c>
      <c r="L121" s="1">
        <v>516.39</v>
      </c>
      <c r="M121" s="1">
        <v>516.39</v>
      </c>
      <c r="N121" s="1">
        <v>0</v>
      </c>
      <c r="O121" s="1"/>
      <c r="P121" s="1"/>
      <c r="Q121" s="1"/>
      <c r="R121" s="1"/>
      <c r="S121" s="1"/>
      <c r="T121" s="41">
        <v>8.9999999999999993E-3</v>
      </c>
      <c r="U121" s="7">
        <f t="shared" si="33"/>
        <v>4.6475099999999996</v>
      </c>
      <c r="V121" s="7">
        <f t="shared" si="34"/>
        <v>4.6475099999999996</v>
      </c>
      <c r="W121" s="7">
        <f t="shared" si="35"/>
        <v>0</v>
      </c>
      <c r="X121" s="7">
        <f t="shared" si="36"/>
        <v>2.3237549999999998</v>
      </c>
      <c r="Y121" s="7">
        <f t="shared" si="37"/>
        <v>4.6475099999999996</v>
      </c>
    </row>
    <row r="122" spans="2:25">
      <c r="B122" t="s">
        <v>0</v>
      </c>
      <c r="C122" t="s">
        <v>268</v>
      </c>
      <c r="D122" t="s">
        <v>191</v>
      </c>
      <c r="E122" t="s">
        <v>200</v>
      </c>
      <c r="F122" t="s">
        <v>65</v>
      </c>
      <c r="G122">
        <v>48681</v>
      </c>
      <c r="H122" t="s">
        <v>410</v>
      </c>
      <c r="I122" s="15">
        <v>21002</v>
      </c>
      <c r="J122" t="s">
        <v>66</v>
      </c>
      <c r="K122">
        <v>1</v>
      </c>
      <c r="L122" s="1">
        <v>35809.42</v>
      </c>
      <c r="M122" s="1">
        <v>35809.42</v>
      </c>
      <c r="N122" s="1">
        <v>0</v>
      </c>
      <c r="O122" s="1"/>
      <c r="P122" s="1"/>
      <c r="Q122" s="1"/>
      <c r="R122" s="1"/>
      <c r="S122" s="1"/>
      <c r="T122" s="41">
        <v>8.9999999999999993E-3</v>
      </c>
      <c r="U122" s="7">
        <f t="shared" si="33"/>
        <v>322.28477999999996</v>
      </c>
      <c r="V122" s="7">
        <f t="shared" si="34"/>
        <v>322.28477999999996</v>
      </c>
      <c r="W122" s="7">
        <f t="shared" si="35"/>
        <v>0</v>
      </c>
      <c r="X122" s="7">
        <f t="shared" si="36"/>
        <v>161.14238999999998</v>
      </c>
      <c r="Y122" s="7">
        <f t="shared" si="37"/>
        <v>322.28477999999996</v>
      </c>
    </row>
    <row r="123" spans="2:25">
      <c r="B123" t="s">
        <v>0</v>
      </c>
      <c r="C123" t="s">
        <v>268</v>
      </c>
      <c r="D123" t="s">
        <v>191</v>
      </c>
      <c r="E123" t="s">
        <v>209</v>
      </c>
      <c r="F123" t="s">
        <v>65</v>
      </c>
      <c r="G123">
        <v>48921</v>
      </c>
      <c r="H123" t="s">
        <v>412</v>
      </c>
      <c r="I123" s="15">
        <v>22828</v>
      </c>
      <c r="J123" t="s">
        <v>66</v>
      </c>
      <c r="K123">
        <v>0</v>
      </c>
      <c r="L123" s="1">
        <v>9332.73</v>
      </c>
      <c r="M123" s="1">
        <v>9332.73</v>
      </c>
      <c r="N123" s="1">
        <v>0</v>
      </c>
      <c r="O123" s="1"/>
      <c r="P123" s="1"/>
      <c r="Q123" s="1"/>
      <c r="R123" s="1"/>
      <c r="S123" s="1"/>
      <c r="T123" s="41">
        <v>8.9999999999999993E-3</v>
      </c>
      <c r="U123" s="7">
        <f t="shared" si="33"/>
        <v>83.994569999999996</v>
      </c>
      <c r="V123" s="7">
        <f t="shared" si="34"/>
        <v>83.994569999999996</v>
      </c>
      <c r="W123" s="7">
        <f t="shared" si="35"/>
        <v>0</v>
      </c>
      <c r="X123" s="7">
        <f t="shared" si="36"/>
        <v>41.997284999999998</v>
      </c>
      <c r="Y123" s="7">
        <f t="shared" si="37"/>
        <v>83.994569999999996</v>
      </c>
    </row>
    <row r="124" spans="2:25">
      <c r="B124" t="s">
        <v>0</v>
      </c>
      <c r="C124" t="s">
        <v>268</v>
      </c>
      <c r="D124" t="s">
        <v>191</v>
      </c>
      <c r="E124" t="s">
        <v>212</v>
      </c>
      <c r="F124" t="s">
        <v>65</v>
      </c>
      <c r="G124">
        <v>48922</v>
      </c>
      <c r="H124" t="s">
        <v>412</v>
      </c>
      <c r="I124" s="15">
        <v>22828</v>
      </c>
      <c r="J124" t="s">
        <v>66</v>
      </c>
      <c r="K124">
        <v>1</v>
      </c>
      <c r="L124" s="1">
        <v>36618.68</v>
      </c>
      <c r="M124" s="1">
        <v>36618.68</v>
      </c>
      <c r="N124" s="1">
        <v>0</v>
      </c>
      <c r="O124" s="1"/>
      <c r="P124" s="1"/>
      <c r="Q124" s="1"/>
      <c r="R124" s="1"/>
      <c r="S124" s="1"/>
      <c r="T124" s="41">
        <v>8.9999999999999993E-3</v>
      </c>
      <c r="U124" s="7">
        <f t="shared" si="33"/>
        <v>329.56811999999996</v>
      </c>
      <c r="V124" s="7">
        <f t="shared" si="34"/>
        <v>329.56811999999996</v>
      </c>
      <c r="W124" s="7">
        <f t="shared" si="35"/>
        <v>0</v>
      </c>
      <c r="X124" s="7">
        <f t="shared" si="36"/>
        <v>164.78405999999998</v>
      </c>
      <c r="Y124" s="7">
        <f t="shared" si="37"/>
        <v>329.56811999999996</v>
      </c>
    </row>
    <row r="125" spans="2:25">
      <c r="B125" t="s">
        <v>0</v>
      </c>
      <c r="C125" t="s">
        <v>268</v>
      </c>
      <c r="D125" t="s">
        <v>221</v>
      </c>
      <c r="E125" t="s">
        <v>347</v>
      </c>
      <c r="F125" t="s">
        <v>65</v>
      </c>
      <c r="G125">
        <v>4097</v>
      </c>
      <c r="H125" t="s">
        <v>351</v>
      </c>
      <c r="I125" s="15">
        <v>28307</v>
      </c>
      <c r="J125" t="s">
        <v>66</v>
      </c>
      <c r="K125">
        <v>0</v>
      </c>
      <c r="L125" s="1">
        <v>166.51</v>
      </c>
      <c r="M125" s="1">
        <v>154.85</v>
      </c>
      <c r="N125" s="1">
        <v>11.66</v>
      </c>
      <c r="O125" s="1"/>
      <c r="P125" s="1"/>
      <c r="Q125" s="1"/>
      <c r="R125" s="1"/>
      <c r="S125" s="1"/>
      <c r="T125" s="41">
        <v>8.9999999999999993E-3</v>
      </c>
      <c r="U125" s="7">
        <f t="shared" si="33"/>
        <v>1.4985899999999999</v>
      </c>
      <c r="V125" s="7">
        <f t="shared" si="34"/>
        <v>13.15859</v>
      </c>
      <c r="W125" s="7">
        <f t="shared" si="35"/>
        <v>11.66</v>
      </c>
      <c r="X125" s="7">
        <f t="shared" si="36"/>
        <v>12.409295</v>
      </c>
      <c r="Y125" s="7">
        <f t="shared" si="37"/>
        <v>1.4985899999999999</v>
      </c>
    </row>
    <row r="126" spans="2:25">
      <c r="B126" t="s">
        <v>0</v>
      </c>
      <c r="C126" t="s">
        <v>268</v>
      </c>
      <c r="D126" t="s">
        <v>221</v>
      </c>
      <c r="E126" t="s">
        <v>347</v>
      </c>
      <c r="F126" t="s">
        <v>65</v>
      </c>
      <c r="G126">
        <v>4108</v>
      </c>
      <c r="H126" t="s">
        <v>352</v>
      </c>
      <c r="I126" s="15">
        <v>27576</v>
      </c>
      <c r="J126" t="s">
        <v>66</v>
      </c>
      <c r="K126">
        <v>0</v>
      </c>
      <c r="L126" s="1">
        <v>353.4</v>
      </c>
      <c r="M126" s="1">
        <v>347.17</v>
      </c>
      <c r="N126" s="1">
        <v>6.23</v>
      </c>
      <c r="O126" s="1"/>
      <c r="P126" s="1"/>
      <c r="Q126" s="1"/>
      <c r="R126" s="1"/>
      <c r="S126" s="1"/>
      <c r="T126" s="41">
        <v>8.9999999999999993E-3</v>
      </c>
      <c r="U126" s="7">
        <f t="shared" si="33"/>
        <v>3.1805999999999996</v>
      </c>
      <c r="V126" s="7">
        <f t="shared" si="34"/>
        <v>9.4106000000000005</v>
      </c>
      <c r="W126" s="7">
        <f t="shared" si="35"/>
        <v>6.23</v>
      </c>
      <c r="X126" s="7">
        <f t="shared" si="36"/>
        <v>7.8203000000000005</v>
      </c>
      <c r="Y126" s="7">
        <f t="shared" si="37"/>
        <v>3.1805999999999996</v>
      </c>
    </row>
    <row r="127" spans="2:25">
      <c r="B127" t="s">
        <v>0</v>
      </c>
      <c r="C127" t="s">
        <v>268</v>
      </c>
      <c r="D127" t="s">
        <v>221</v>
      </c>
      <c r="E127" t="s">
        <v>347</v>
      </c>
      <c r="F127" t="s">
        <v>65</v>
      </c>
      <c r="G127">
        <v>24740</v>
      </c>
      <c r="H127" t="s">
        <v>353</v>
      </c>
      <c r="I127" s="15">
        <v>28672</v>
      </c>
      <c r="J127" t="s">
        <v>66</v>
      </c>
      <c r="K127">
        <v>0</v>
      </c>
      <c r="L127" s="1">
        <v>2379.8000000000002</v>
      </c>
      <c r="M127" s="1">
        <v>2150.81</v>
      </c>
      <c r="N127" s="1">
        <v>228.99</v>
      </c>
      <c r="O127" s="1"/>
      <c r="P127" s="1"/>
      <c r="Q127" s="1"/>
      <c r="R127" s="1"/>
      <c r="S127" s="1"/>
      <c r="T127" s="41">
        <v>8.9999999999999993E-3</v>
      </c>
      <c r="U127" s="7">
        <f t="shared" si="33"/>
        <v>21.418199999999999</v>
      </c>
      <c r="V127" s="7">
        <f t="shared" si="34"/>
        <v>250.40820000000002</v>
      </c>
      <c r="W127" s="7">
        <f t="shared" si="35"/>
        <v>228.99</v>
      </c>
      <c r="X127" s="7">
        <f t="shared" si="36"/>
        <v>239.69910000000002</v>
      </c>
      <c r="Y127" s="7">
        <f t="shared" si="37"/>
        <v>21.418199999999999</v>
      </c>
    </row>
    <row r="128" spans="2:25">
      <c r="B128" t="s">
        <v>0</v>
      </c>
      <c r="C128" t="s">
        <v>268</v>
      </c>
      <c r="D128" t="s">
        <v>221</v>
      </c>
      <c r="E128" t="s">
        <v>347</v>
      </c>
      <c r="F128" t="s">
        <v>65</v>
      </c>
      <c r="G128">
        <v>48760</v>
      </c>
      <c r="H128" t="s">
        <v>354</v>
      </c>
      <c r="I128" s="15">
        <v>21732</v>
      </c>
      <c r="J128" t="s">
        <v>66</v>
      </c>
      <c r="K128">
        <v>0</v>
      </c>
      <c r="L128" s="1">
        <v>8012.09</v>
      </c>
      <c r="M128" s="1">
        <v>8012.09</v>
      </c>
      <c r="N128" s="1">
        <v>0</v>
      </c>
      <c r="O128" s="1"/>
      <c r="P128" s="1"/>
      <c r="Q128" s="1"/>
      <c r="R128" s="1"/>
      <c r="S128" s="1"/>
      <c r="T128" s="41">
        <v>8.9999999999999993E-3</v>
      </c>
      <c r="U128" s="7">
        <f t="shared" si="33"/>
        <v>72.108809999999991</v>
      </c>
      <c r="V128" s="7">
        <f t="shared" si="34"/>
        <v>72.108809999999991</v>
      </c>
      <c r="W128" s="7">
        <f t="shared" si="35"/>
        <v>0</v>
      </c>
      <c r="X128" s="7">
        <f t="shared" si="36"/>
        <v>36.054404999999996</v>
      </c>
      <c r="Y128" s="7">
        <f t="shared" si="37"/>
        <v>72.108809999999991</v>
      </c>
    </row>
    <row r="129" spans="2:25">
      <c r="B129" t="s">
        <v>0</v>
      </c>
      <c r="C129" t="s">
        <v>268</v>
      </c>
      <c r="D129" t="s">
        <v>221</v>
      </c>
      <c r="E129" t="s">
        <v>347</v>
      </c>
      <c r="F129" t="s">
        <v>65</v>
      </c>
      <c r="G129">
        <v>49864</v>
      </c>
      <c r="H129" t="s">
        <v>355</v>
      </c>
      <c r="I129" s="15">
        <v>27576</v>
      </c>
      <c r="J129" t="s">
        <v>66</v>
      </c>
      <c r="K129">
        <v>0</v>
      </c>
      <c r="L129" s="1">
        <v>1213.1199999999999</v>
      </c>
      <c r="M129" s="1">
        <v>1191.73</v>
      </c>
      <c r="N129" s="1">
        <v>21.39</v>
      </c>
      <c r="O129" s="1"/>
      <c r="P129" s="1"/>
      <c r="Q129" s="1"/>
      <c r="R129" s="1"/>
      <c r="S129" s="1"/>
      <c r="T129" s="41">
        <v>8.9999999999999993E-3</v>
      </c>
      <c r="U129" s="7">
        <f t="shared" si="33"/>
        <v>10.918079999999998</v>
      </c>
      <c r="V129" s="7">
        <f t="shared" si="34"/>
        <v>32.308079999999997</v>
      </c>
      <c r="W129" s="7">
        <f t="shared" si="35"/>
        <v>21.39</v>
      </c>
      <c r="X129" s="7">
        <f t="shared" si="36"/>
        <v>26.849039999999999</v>
      </c>
      <c r="Y129" s="7">
        <f t="shared" si="37"/>
        <v>10.918079999999998</v>
      </c>
    </row>
    <row r="130" spans="2:25">
      <c r="B130" t="s">
        <v>0</v>
      </c>
      <c r="C130" t="s">
        <v>268</v>
      </c>
      <c r="D130" t="s">
        <v>221</v>
      </c>
      <c r="E130" t="s">
        <v>347</v>
      </c>
      <c r="F130" t="s">
        <v>65</v>
      </c>
      <c r="G130">
        <v>50280</v>
      </c>
      <c r="H130" t="s">
        <v>356</v>
      </c>
      <c r="I130" s="15">
        <v>28307</v>
      </c>
      <c r="J130" t="s">
        <v>66</v>
      </c>
      <c r="K130">
        <v>0</v>
      </c>
      <c r="L130" s="1">
        <v>97.69</v>
      </c>
      <c r="M130" s="1">
        <v>90.85</v>
      </c>
      <c r="N130" s="1">
        <v>6.84</v>
      </c>
      <c r="O130" s="1"/>
      <c r="P130" s="1"/>
      <c r="Q130" s="1"/>
      <c r="R130" s="1"/>
      <c r="S130" s="1"/>
      <c r="T130" s="41">
        <v>8.9999999999999993E-3</v>
      </c>
      <c r="U130" s="7">
        <f t="shared" si="33"/>
        <v>0.87920999999999994</v>
      </c>
      <c r="V130" s="7">
        <f t="shared" si="34"/>
        <v>7.7192099999999995</v>
      </c>
      <c r="W130" s="7">
        <f t="shared" si="35"/>
        <v>6.84</v>
      </c>
      <c r="X130" s="7">
        <f t="shared" si="36"/>
        <v>7.2796050000000001</v>
      </c>
      <c r="Y130" s="7">
        <f t="shared" si="37"/>
        <v>0.87920999999999994</v>
      </c>
    </row>
    <row r="131" spans="2:25">
      <c r="B131" t="s">
        <v>0</v>
      </c>
      <c r="C131" t="s">
        <v>268</v>
      </c>
      <c r="D131" t="s">
        <v>221</v>
      </c>
      <c r="E131" t="s">
        <v>347</v>
      </c>
      <c r="F131" t="s">
        <v>65</v>
      </c>
      <c r="G131">
        <v>50480</v>
      </c>
      <c r="H131" t="s">
        <v>357</v>
      </c>
      <c r="I131" s="15">
        <v>28672</v>
      </c>
      <c r="J131" t="s">
        <v>66</v>
      </c>
      <c r="K131">
        <v>0</v>
      </c>
      <c r="L131" s="1">
        <v>2855.67</v>
      </c>
      <c r="M131" s="1">
        <v>2580.89</v>
      </c>
      <c r="N131" s="1">
        <v>274.77999999999997</v>
      </c>
      <c r="O131" s="1"/>
      <c r="P131" s="1"/>
      <c r="Q131" s="1"/>
      <c r="R131" s="1"/>
      <c r="S131" s="1"/>
      <c r="T131" s="41">
        <v>8.9999999999999993E-3</v>
      </c>
      <c r="U131" s="7">
        <f t="shared" si="33"/>
        <v>25.701029999999999</v>
      </c>
      <c r="V131" s="7">
        <f t="shared" si="34"/>
        <v>300.48102999999998</v>
      </c>
      <c r="W131" s="7">
        <f t="shared" si="35"/>
        <v>274.77999999999997</v>
      </c>
      <c r="X131" s="7">
        <f t="shared" si="36"/>
        <v>287.63051499999995</v>
      </c>
      <c r="Y131" s="7">
        <f t="shared" si="37"/>
        <v>25.701029999999999</v>
      </c>
    </row>
    <row r="132" spans="2:25">
      <c r="B132" t="s">
        <v>0</v>
      </c>
      <c r="C132" t="s">
        <v>268</v>
      </c>
      <c r="D132" t="s">
        <v>221</v>
      </c>
      <c r="E132" t="s">
        <v>347</v>
      </c>
      <c r="F132" t="s">
        <v>65</v>
      </c>
      <c r="G132">
        <v>50550</v>
      </c>
      <c r="H132" t="s">
        <v>358</v>
      </c>
      <c r="I132" s="15">
        <v>29037</v>
      </c>
      <c r="J132" t="s">
        <v>66</v>
      </c>
      <c r="K132">
        <v>0</v>
      </c>
      <c r="L132" s="1">
        <v>7922.15</v>
      </c>
      <c r="M132" s="1">
        <v>6952.33</v>
      </c>
      <c r="N132" s="1">
        <v>969.82</v>
      </c>
      <c r="O132" s="1"/>
      <c r="P132" s="1"/>
      <c r="Q132" s="1"/>
      <c r="R132" s="1"/>
      <c r="S132" s="1"/>
      <c r="T132" s="41">
        <v>8.9999999999999993E-3</v>
      </c>
      <c r="U132" s="7">
        <f t="shared" si="33"/>
        <v>71.29934999999999</v>
      </c>
      <c r="V132" s="7">
        <f t="shared" si="34"/>
        <v>1041.1193499999999</v>
      </c>
      <c r="W132" s="7">
        <f t="shared" si="35"/>
        <v>969.82</v>
      </c>
      <c r="X132" s="7">
        <f t="shared" si="36"/>
        <v>1005.4696750000001</v>
      </c>
      <c r="Y132" s="7">
        <f t="shared" si="37"/>
        <v>71.29934999999999</v>
      </c>
    </row>
    <row r="133" spans="2:25">
      <c r="B133" t="s">
        <v>0</v>
      </c>
      <c r="C133" t="s">
        <v>268</v>
      </c>
      <c r="D133" t="s">
        <v>221</v>
      </c>
      <c r="E133" t="s">
        <v>359</v>
      </c>
      <c r="F133" t="s">
        <v>65</v>
      </c>
      <c r="G133">
        <v>4095</v>
      </c>
      <c r="H133" t="s">
        <v>353</v>
      </c>
      <c r="I133" s="15">
        <v>28672</v>
      </c>
      <c r="J133" t="s">
        <v>66</v>
      </c>
      <c r="K133">
        <v>0</v>
      </c>
      <c r="L133" s="1">
        <v>1345.28</v>
      </c>
      <c r="M133" s="1">
        <v>1215.83</v>
      </c>
      <c r="N133" s="1">
        <v>129.44999999999999</v>
      </c>
      <c r="O133" s="1"/>
      <c r="P133" s="1"/>
      <c r="Q133" s="1"/>
      <c r="R133" s="1"/>
      <c r="S133" s="1"/>
      <c r="T133" s="41">
        <v>8.9999999999999993E-3</v>
      </c>
      <c r="U133" s="7">
        <f t="shared" si="33"/>
        <v>12.107519999999999</v>
      </c>
      <c r="V133" s="7">
        <f t="shared" si="34"/>
        <v>141.55751999999998</v>
      </c>
      <c r="W133" s="7">
        <f t="shared" si="35"/>
        <v>129.44999999999999</v>
      </c>
      <c r="X133" s="7">
        <f t="shared" si="36"/>
        <v>135.50376</v>
      </c>
      <c r="Y133" s="7">
        <f t="shared" si="37"/>
        <v>12.107519999999999</v>
      </c>
    </row>
    <row r="134" spans="2:25">
      <c r="B134" t="s">
        <v>0</v>
      </c>
      <c r="C134" t="s">
        <v>268</v>
      </c>
      <c r="D134" t="s">
        <v>221</v>
      </c>
      <c r="E134" t="s">
        <v>359</v>
      </c>
      <c r="F134" t="s">
        <v>65</v>
      </c>
      <c r="G134">
        <v>15078</v>
      </c>
      <c r="H134" t="s">
        <v>351</v>
      </c>
      <c r="I134" s="15">
        <v>28307</v>
      </c>
      <c r="J134" t="s">
        <v>66</v>
      </c>
      <c r="K134">
        <v>0</v>
      </c>
      <c r="L134" s="1">
        <v>94.13</v>
      </c>
      <c r="M134" s="1">
        <v>87.54</v>
      </c>
      <c r="N134" s="1">
        <v>6.59</v>
      </c>
      <c r="O134" s="1"/>
      <c r="P134" s="1"/>
      <c r="Q134" s="1"/>
      <c r="R134" s="1"/>
      <c r="S134" s="1"/>
      <c r="T134" s="41">
        <v>8.9999999999999993E-3</v>
      </c>
      <c r="U134" s="7">
        <f t="shared" si="33"/>
        <v>0.84716999999999987</v>
      </c>
      <c r="V134" s="7">
        <f t="shared" si="34"/>
        <v>7.4371700000000001</v>
      </c>
      <c r="W134" s="7">
        <f t="shared" si="35"/>
        <v>6.59</v>
      </c>
      <c r="X134" s="7">
        <f t="shared" si="36"/>
        <v>7.013585</v>
      </c>
      <c r="Y134" s="7">
        <f t="shared" si="37"/>
        <v>0.84716999999999987</v>
      </c>
    </row>
    <row r="135" spans="2:25">
      <c r="B135" t="s">
        <v>0</v>
      </c>
      <c r="C135" t="s">
        <v>268</v>
      </c>
      <c r="D135" t="s">
        <v>221</v>
      </c>
      <c r="E135" t="s">
        <v>359</v>
      </c>
      <c r="F135" t="s">
        <v>65</v>
      </c>
      <c r="G135">
        <v>15087</v>
      </c>
      <c r="H135" t="s">
        <v>352</v>
      </c>
      <c r="I135" s="15">
        <v>27576</v>
      </c>
      <c r="J135" t="s">
        <v>66</v>
      </c>
      <c r="K135">
        <v>0</v>
      </c>
      <c r="L135" s="1">
        <v>199.78</v>
      </c>
      <c r="M135" s="1">
        <v>196.26</v>
      </c>
      <c r="N135" s="1">
        <v>3.52</v>
      </c>
      <c r="O135" s="1"/>
      <c r="P135" s="1"/>
      <c r="Q135" s="1"/>
      <c r="R135" s="1"/>
      <c r="S135" s="1"/>
      <c r="T135" s="41">
        <v>8.9999999999999993E-3</v>
      </c>
      <c r="U135" s="7">
        <f t="shared" si="33"/>
        <v>1.79802</v>
      </c>
      <c r="V135" s="7">
        <f t="shared" si="34"/>
        <v>5.3180199999999997</v>
      </c>
      <c r="W135" s="7">
        <f t="shared" si="35"/>
        <v>3.52</v>
      </c>
      <c r="X135" s="7">
        <f t="shared" si="36"/>
        <v>4.4190100000000001</v>
      </c>
      <c r="Y135" s="7">
        <f t="shared" si="37"/>
        <v>1.79802</v>
      </c>
    </row>
    <row r="136" spans="2:25">
      <c r="B136" t="s">
        <v>0</v>
      </c>
      <c r="C136" t="s">
        <v>268</v>
      </c>
      <c r="D136" t="s">
        <v>221</v>
      </c>
      <c r="E136" t="s">
        <v>359</v>
      </c>
      <c r="F136" t="s">
        <v>65</v>
      </c>
      <c r="G136">
        <v>48761</v>
      </c>
      <c r="H136" t="s">
        <v>354</v>
      </c>
      <c r="I136" s="15">
        <v>21732</v>
      </c>
      <c r="J136" t="s">
        <v>66</v>
      </c>
      <c r="K136">
        <v>0</v>
      </c>
      <c r="L136" s="1">
        <v>4529.17</v>
      </c>
      <c r="M136" s="1">
        <v>4529.17</v>
      </c>
      <c r="N136" s="1">
        <v>0</v>
      </c>
      <c r="O136" s="1"/>
      <c r="P136" s="1"/>
      <c r="Q136" s="1"/>
      <c r="R136" s="1"/>
      <c r="S136" s="1"/>
      <c r="T136" s="41">
        <v>8.9999999999999993E-3</v>
      </c>
      <c r="U136" s="7">
        <f t="shared" si="33"/>
        <v>40.762529999999998</v>
      </c>
      <c r="V136" s="7">
        <f t="shared" si="34"/>
        <v>40.762529999999998</v>
      </c>
      <c r="W136" s="7">
        <f t="shared" si="35"/>
        <v>0</v>
      </c>
      <c r="X136" s="7">
        <f t="shared" si="36"/>
        <v>20.381264999999999</v>
      </c>
      <c r="Y136" s="7">
        <f t="shared" si="37"/>
        <v>40.762529999999998</v>
      </c>
    </row>
    <row r="137" spans="2:25">
      <c r="B137" t="s">
        <v>0</v>
      </c>
      <c r="C137" t="s">
        <v>268</v>
      </c>
      <c r="D137" t="s">
        <v>221</v>
      </c>
      <c r="E137" t="s">
        <v>359</v>
      </c>
      <c r="F137" t="s">
        <v>65</v>
      </c>
      <c r="G137">
        <v>49865</v>
      </c>
      <c r="H137" t="s">
        <v>355</v>
      </c>
      <c r="I137" s="15">
        <v>27576</v>
      </c>
      <c r="J137" t="s">
        <v>66</v>
      </c>
      <c r="K137">
        <v>0</v>
      </c>
      <c r="L137" s="1">
        <v>685.77</v>
      </c>
      <c r="M137" s="1">
        <v>673.68</v>
      </c>
      <c r="N137" s="1">
        <v>12.09</v>
      </c>
      <c r="O137" s="1"/>
      <c r="P137" s="1"/>
      <c r="Q137" s="1"/>
      <c r="R137" s="1"/>
      <c r="S137" s="1"/>
      <c r="T137" s="41">
        <v>8.9999999999999993E-3</v>
      </c>
      <c r="U137" s="7">
        <f t="shared" si="33"/>
        <v>6.1719299999999997</v>
      </c>
      <c r="V137" s="7">
        <f t="shared" si="34"/>
        <v>18.26193</v>
      </c>
      <c r="W137" s="7">
        <f t="shared" si="35"/>
        <v>12.09</v>
      </c>
      <c r="X137" s="7">
        <f t="shared" si="36"/>
        <v>15.175965</v>
      </c>
      <c r="Y137" s="7">
        <f t="shared" si="37"/>
        <v>6.1719299999999997</v>
      </c>
    </row>
    <row r="138" spans="2:25">
      <c r="B138" t="s">
        <v>0</v>
      </c>
      <c r="C138" t="s">
        <v>268</v>
      </c>
      <c r="D138" t="s">
        <v>221</v>
      </c>
      <c r="E138" t="s">
        <v>359</v>
      </c>
      <c r="F138" t="s">
        <v>65</v>
      </c>
      <c r="G138">
        <v>50281</v>
      </c>
      <c r="H138" t="s">
        <v>356</v>
      </c>
      <c r="I138" s="15">
        <v>28307</v>
      </c>
      <c r="J138" t="s">
        <v>66</v>
      </c>
      <c r="K138">
        <v>0</v>
      </c>
      <c r="L138" s="1">
        <v>55.22</v>
      </c>
      <c r="M138" s="1">
        <v>51.35</v>
      </c>
      <c r="N138" s="1">
        <v>3.87</v>
      </c>
      <c r="O138" s="1"/>
      <c r="P138" s="1"/>
      <c r="Q138" s="1"/>
      <c r="R138" s="1"/>
      <c r="S138" s="1"/>
      <c r="T138" s="41">
        <v>8.9999999999999993E-3</v>
      </c>
      <c r="U138" s="7">
        <f t="shared" si="33"/>
        <v>0.49697999999999998</v>
      </c>
      <c r="V138" s="7">
        <f t="shared" si="34"/>
        <v>4.3669799999999999</v>
      </c>
      <c r="W138" s="7">
        <f t="shared" si="35"/>
        <v>3.87</v>
      </c>
      <c r="X138" s="7">
        <f t="shared" si="36"/>
        <v>4.1184899999999995</v>
      </c>
      <c r="Y138" s="7">
        <f t="shared" si="37"/>
        <v>0.49697999999999998</v>
      </c>
    </row>
    <row r="139" spans="2:25">
      <c r="B139" t="s">
        <v>0</v>
      </c>
      <c r="C139" t="s">
        <v>268</v>
      </c>
      <c r="D139" t="s">
        <v>221</v>
      </c>
      <c r="E139" t="s">
        <v>359</v>
      </c>
      <c r="F139" t="s">
        <v>65</v>
      </c>
      <c r="G139">
        <v>50481</v>
      </c>
      <c r="H139" t="s">
        <v>357</v>
      </c>
      <c r="I139" s="15">
        <v>28672</v>
      </c>
      <c r="J139" t="s">
        <v>66</v>
      </c>
      <c r="K139">
        <v>0</v>
      </c>
      <c r="L139" s="1">
        <v>1614.29</v>
      </c>
      <c r="M139" s="1">
        <v>1458.96</v>
      </c>
      <c r="N139" s="1">
        <v>155.33000000000001</v>
      </c>
      <c r="O139" s="1"/>
      <c r="P139" s="1"/>
      <c r="Q139" s="1"/>
      <c r="R139" s="1"/>
      <c r="S139" s="1"/>
      <c r="T139" s="41">
        <v>8.9999999999999993E-3</v>
      </c>
      <c r="U139" s="7">
        <f t="shared" si="33"/>
        <v>14.528609999999999</v>
      </c>
      <c r="V139" s="7">
        <f t="shared" si="34"/>
        <v>169.85861</v>
      </c>
      <c r="W139" s="7">
        <f t="shared" si="35"/>
        <v>155.33000000000001</v>
      </c>
      <c r="X139" s="7">
        <f t="shared" si="36"/>
        <v>162.59430500000002</v>
      </c>
      <c r="Y139" s="7">
        <f t="shared" si="37"/>
        <v>14.528609999999999</v>
      </c>
    </row>
    <row r="140" spans="2:25">
      <c r="B140" t="s">
        <v>0</v>
      </c>
      <c r="C140" t="s">
        <v>268</v>
      </c>
      <c r="D140" t="s">
        <v>221</v>
      </c>
      <c r="E140" t="s">
        <v>359</v>
      </c>
      <c r="F140" t="s">
        <v>65</v>
      </c>
      <c r="G140">
        <v>50551</v>
      </c>
      <c r="H140" t="s">
        <v>358</v>
      </c>
      <c r="I140" s="15">
        <v>29037</v>
      </c>
      <c r="J140" t="s">
        <v>66</v>
      </c>
      <c r="K140">
        <v>0</v>
      </c>
      <c r="L140" s="1">
        <v>4478.33</v>
      </c>
      <c r="M140" s="1">
        <v>3930.1</v>
      </c>
      <c r="N140" s="1">
        <v>548.23</v>
      </c>
      <c r="O140" s="1"/>
      <c r="P140" s="1"/>
      <c r="Q140" s="1"/>
      <c r="R140" s="1"/>
      <c r="S140" s="1"/>
      <c r="T140" s="41">
        <v>8.9999999999999993E-3</v>
      </c>
      <c r="U140" s="7">
        <f t="shared" si="33"/>
        <v>40.304969999999997</v>
      </c>
      <c r="V140" s="7">
        <f t="shared" si="34"/>
        <v>588.53497000000004</v>
      </c>
      <c r="W140" s="7">
        <f t="shared" si="35"/>
        <v>548.23</v>
      </c>
      <c r="X140" s="7">
        <f t="shared" si="36"/>
        <v>568.38248500000009</v>
      </c>
      <c r="Y140" s="7">
        <f t="shared" si="37"/>
        <v>40.304969999999997</v>
      </c>
    </row>
    <row r="141" spans="2:25">
      <c r="B141" t="s">
        <v>0</v>
      </c>
      <c r="C141" t="s">
        <v>268</v>
      </c>
      <c r="D141" t="s">
        <v>221</v>
      </c>
      <c r="E141" t="s">
        <v>222</v>
      </c>
      <c r="F141" t="s">
        <v>65</v>
      </c>
      <c r="G141">
        <v>4096</v>
      </c>
      <c r="H141" t="s">
        <v>351</v>
      </c>
      <c r="I141" s="15">
        <v>28307</v>
      </c>
      <c r="J141" t="s">
        <v>66</v>
      </c>
      <c r="K141">
        <v>1</v>
      </c>
      <c r="L141" s="1">
        <v>829.41</v>
      </c>
      <c r="M141" s="1">
        <v>771.33</v>
      </c>
      <c r="N141" s="1">
        <v>58.08</v>
      </c>
      <c r="O141" s="1"/>
      <c r="P141" s="1"/>
      <c r="Q141" s="1"/>
      <c r="R141" s="1"/>
      <c r="S141" s="1"/>
      <c r="T141" s="41">
        <v>8.9999999999999993E-3</v>
      </c>
      <c r="U141" s="7">
        <f t="shared" si="33"/>
        <v>7.4646899999999992</v>
      </c>
      <c r="V141" s="7">
        <f t="shared" si="34"/>
        <v>65.544690000000003</v>
      </c>
      <c r="W141" s="7">
        <f t="shared" si="35"/>
        <v>58.08</v>
      </c>
      <c r="X141" s="7">
        <f t="shared" si="36"/>
        <v>61.812345000000001</v>
      </c>
      <c r="Y141" s="7">
        <f t="shared" si="37"/>
        <v>7.4646899999999992</v>
      </c>
    </row>
    <row r="142" spans="2:25">
      <c r="B142" t="s">
        <v>0</v>
      </c>
      <c r="C142" t="s">
        <v>268</v>
      </c>
      <c r="D142" t="s">
        <v>221</v>
      </c>
      <c r="E142" t="s">
        <v>222</v>
      </c>
      <c r="F142" t="s">
        <v>65</v>
      </c>
      <c r="G142">
        <v>4107</v>
      </c>
      <c r="H142" t="s">
        <v>352</v>
      </c>
      <c r="I142" s="15">
        <v>27576</v>
      </c>
      <c r="J142" t="s">
        <v>66</v>
      </c>
      <c r="K142">
        <v>1</v>
      </c>
      <c r="L142" s="1">
        <v>1760.29</v>
      </c>
      <c r="M142" s="1">
        <v>1729.25</v>
      </c>
      <c r="N142" s="1">
        <v>31.04</v>
      </c>
      <c r="O142" s="1"/>
      <c r="P142" s="1"/>
      <c r="Q142" s="1"/>
      <c r="R142" s="1"/>
      <c r="S142" s="1"/>
      <c r="T142" s="41">
        <v>8.9999999999999993E-3</v>
      </c>
      <c r="U142" s="7">
        <f t="shared" si="33"/>
        <v>15.842609999999999</v>
      </c>
      <c r="V142" s="7">
        <f t="shared" si="34"/>
        <v>46.88261</v>
      </c>
      <c r="W142" s="7">
        <f t="shared" si="35"/>
        <v>31.04</v>
      </c>
      <c r="X142" s="7">
        <f t="shared" si="36"/>
        <v>38.961304999999996</v>
      </c>
      <c r="Y142" s="7">
        <f t="shared" si="37"/>
        <v>15.842609999999999</v>
      </c>
    </row>
    <row r="143" spans="2:25">
      <c r="B143" t="s">
        <v>0</v>
      </c>
      <c r="C143" t="s">
        <v>268</v>
      </c>
      <c r="D143" t="s">
        <v>221</v>
      </c>
      <c r="E143" t="s">
        <v>222</v>
      </c>
      <c r="F143" t="s">
        <v>65</v>
      </c>
      <c r="G143">
        <v>15076</v>
      </c>
      <c r="H143" t="s">
        <v>353</v>
      </c>
      <c r="I143" s="15">
        <v>28672</v>
      </c>
      <c r="J143" t="s">
        <v>66</v>
      </c>
      <c r="K143">
        <v>1</v>
      </c>
      <c r="L143" s="1">
        <v>11853.78</v>
      </c>
      <c r="M143" s="1">
        <v>10713.19</v>
      </c>
      <c r="N143" s="1">
        <v>1140.5899999999999</v>
      </c>
      <c r="O143" s="1"/>
      <c r="P143" s="1"/>
      <c r="Q143" s="1"/>
      <c r="R143" s="1"/>
      <c r="S143" s="1"/>
      <c r="T143" s="41">
        <v>8.9999999999999993E-3</v>
      </c>
      <c r="U143" s="7">
        <f t="shared" si="33"/>
        <v>106.68402</v>
      </c>
      <c r="V143" s="7">
        <f t="shared" si="34"/>
        <v>1247.2740199999998</v>
      </c>
      <c r="W143" s="7">
        <f t="shared" si="35"/>
        <v>1140.5899999999999</v>
      </c>
      <c r="X143" s="7">
        <f t="shared" si="36"/>
        <v>1193.93201</v>
      </c>
      <c r="Y143" s="7">
        <f t="shared" si="37"/>
        <v>106.68402</v>
      </c>
    </row>
    <row r="144" spans="2:25">
      <c r="B144" t="s">
        <v>0</v>
      </c>
      <c r="C144" t="s">
        <v>268</v>
      </c>
      <c r="D144" t="s">
        <v>221</v>
      </c>
      <c r="E144" t="s">
        <v>222</v>
      </c>
      <c r="F144" t="s">
        <v>65</v>
      </c>
      <c r="G144">
        <v>48762</v>
      </c>
      <c r="H144" t="s">
        <v>354</v>
      </c>
      <c r="I144" s="15">
        <v>21732</v>
      </c>
      <c r="J144" t="s">
        <v>66</v>
      </c>
      <c r="K144">
        <v>1</v>
      </c>
      <c r="L144" s="1">
        <v>39908.120000000003</v>
      </c>
      <c r="M144" s="1">
        <v>39908.120000000003</v>
      </c>
      <c r="N144" s="1">
        <v>0</v>
      </c>
      <c r="O144" s="1"/>
      <c r="P144" s="1"/>
      <c r="Q144" s="1"/>
      <c r="R144" s="1"/>
      <c r="S144" s="1"/>
      <c r="T144" s="41">
        <v>8.9999999999999993E-3</v>
      </c>
      <c r="U144" s="7">
        <f t="shared" si="33"/>
        <v>359.17307999999997</v>
      </c>
      <c r="V144" s="7">
        <f t="shared" si="34"/>
        <v>359.17307999999997</v>
      </c>
      <c r="W144" s="7">
        <f t="shared" si="35"/>
        <v>0</v>
      </c>
      <c r="X144" s="7">
        <f t="shared" si="36"/>
        <v>179.58653999999999</v>
      </c>
      <c r="Y144" s="7">
        <f t="shared" si="37"/>
        <v>359.17307999999997</v>
      </c>
    </row>
    <row r="145" spans="2:25">
      <c r="B145" t="s">
        <v>0</v>
      </c>
      <c r="C145" t="s">
        <v>268</v>
      </c>
      <c r="D145" t="s">
        <v>221</v>
      </c>
      <c r="E145" t="s">
        <v>222</v>
      </c>
      <c r="F145" t="s">
        <v>65</v>
      </c>
      <c r="G145">
        <v>49866</v>
      </c>
      <c r="H145" t="s">
        <v>355</v>
      </c>
      <c r="I145" s="15">
        <v>27576</v>
      </c>
      <c r="J145" t="s">
        <v>66</v>
      </c>
      <c r="K145">
        <v>1</v>
      </c>
      <c r="L145" s="1">
        <v>6042.51</v>
      </c>
      <c r="M145" s="1">
        <v>5935.96</v>
      </c>
      <c r="N145" s="1">
        <v>106.55</v>
      </c>
      <c r="O145" s="1"/>
      <c r="P145" s="1"/>
      <c r="Q145" s="1"/>
      <c r="R145" s="1"/>
      <c r="S145" s="1"/>
      <c r="T145" s="41">
        <v>8.9999999999999993E-3</v>
      </c>
      <c r="U145" s="7">
        <f t="shared" si="33"/>
        <v>54.38259</v>
      </c>
      <c r="V145" s="7">
        <f t="shared" si="34"/>
        <v>160.93259</v>
      </c>
      <c r="W145" s="7">
        <f t="shared" si="35"/>
        <v>106.55</v>
      </c>
      <c r="X145" s="7">
        <f t="shared" si="36"/>
        <v>133.74129500000001</v>
      </c>
      <c r="Y145" s="7">
        <f t="shared" si="37"/>
        <v>54.38259</v>
      </c>
    </row>
    <row r="146" spans="2:25">
      <c r="B146" t="s">
        <v>0</v>
      </c>
      <c r="C146" t="s">
        <v>268</v>
      </c>
      <c r="D146" t="s">
        <v>221</v>
      </c>
      <c r="E146" t="s">
        <v>222</v>
      </c>
      <c r="F146" t="s">
        <v>65</v>
      </c>
      <c r="G146">
        <v>50282</v>
      </c>
      <c r="H146" t="s">
        <v>356</v>
      </c>
      <c r="I146" s="15">
        <v>28307</v>
      </c>
      <c r="J146" t="s">
        <v>66</v>
      </c>
      <c r="K146">
        <v>1</v>
      </c>
      <c r="L146" s="1">
        <v>486.59</v>
      </c>
      <c r="M146" s="1">
        <v>452.52</v>
      </c>
      <c r="N146" s="1">
        <v>34.07</v>
      </c>
      <c r="O146" s="1"/>
      <c r="P146" s="1"/>
      <c r="Q146" s="1"/>
      <c r="R146" s="1"/>
      <c r="S146" s="1"/>
      <c r="T146" s="41">
        <v>8.9999999999999993E-3</v>
      </c>
      <c r="U146" s="7">
        <f t="shared" si="33"/>
        <v>4.3793099999999994</v>
      </c>
      <c r="V146" s="7">
        <f t="shared" si="34"/>
        <v>38.449309999999997</v>
      </c>
      <c r="W146" s="7">
        <f t="shared" si="35"/>
        <v>34.07</v>
      </c>
      <c r="X146" s="7">
        <f t="shared" si="36"/>
        <v>36.259654999999995</v>
      </c>
      <c r="Y146" s="7">
        <f t="shared" si="37"/>
        <v>4.3793099999999994</v>
      </c>
    </row>
    <row r="147" spans="2:25">
      <c r="B147" t="s">
        <v>0</v>
      </c>
      <c r="C147" t="s">
        <v>268</v>
      </c>
      <c r="D147" t="s">
        <v>221</v>
      </c>
      <c r="E147" t="s">
        <v>222</v>
      </c>
      <c r="F147" t="s">
        <v>65</v>
      </c>
      <c r="G147">
        <v>50482</v>
      </c>
      <c r="H147" t="s">
        <v>357</v>
      </c>
      <c r="I147" s="15">
        <v>28672</v>
      </c>
      <c r="J147" t="s">
        <v>66</v>
      </c>
      <c r="K147">
        <v>1</v>
      </c>
      <c r="L147" s="1">
        <v>14224.03</v>
      </c>
      <c r="M147" s="1">
        <v>12855.37</v>
      </c>
      <c r="N147" s="1">
        <v>1368.66</v>
      </c>
      <c r="O147" s="1"/>
      <c r="P147" s="1"/>
      <c r="Q147" s="1"/>
      <c r="R147" s="1"/>
      <c r="S147" s="1"/>
      <c r="T147" s="41">
        <v>8.9999999999999993E-3</v>
      </c>
      <c r="U147" s="7">
        <f t="shared" si="33"/>
        <v>128.01626999999999</v>
      </c>
      <c r="V147" s="7">
        <f t="shared" si="34"/>
        <v>1496.6762700000002</v>
      </c>
      <c r="W147" s="7">
        <f t="shared" si="35"/>
        <v>1368.66</v>
      </c>
      <c r="X147" s="7">
        <f t="shared" si="36"/>
        <v>1432.6681350000001</v>
      </c>
      <c r="Y147" s="7">
        <f t="shared" si="37"/>
        <v>128.01626999999999</v>
      </c>
    </row>
    <row r="148" spans="2:25">
      <c r="B148" t="s">
        <v>0</v>
      </c>
      <c r="C148" t="s">
        <v>268</v>
      </c>
      <c r="D148" t="s">
        <v>221</v>
      </c>
      <c r="E148" t="s">
        <v>222</v>
      </c>
      <c r="F148" t="s">
        <v>65</v>
      </c>
      <c r="G148">
        <v>50552</v>
      </c>
      <c r="H148" t="s">
        <v>358</v>
      </c>
      <c r="I148" s="15">
        <v>29037</v>
      </c>
      <c r="J148" t="s">
        <v>66</v>
      </c>
      <c r="K148">
        <v>1</v>
      </c>
      <c r="L148" s="1">
        <v>39460.11</v>
      </c>
      <c r="M148" s="1">
        <v>34629.46</v>
      </c>
      <c r="N148" s="1">
        <v>4830.6499999999996</v>
      </c>
      <c r="O148" s="1"/>
      <c r="P148" s="1"/>
      <c r="Q148" s="1"/>
      <c r="R148" s="1"/>
      <c r="S148" s="1"/>
      <c r="T148" s="41">
        <v>8.9999999999999993E-3</v>
      </c>
      <c r="U148" s="7">
        <f t="shared" si="33"/>
        <v>355.14098999999999</v>
      </c>
      <c r="V148" s="7">
        <f t="shared" si="34"/>
        <v>5185.7909899999995</v>
      </c>
      <c r="W148" s="7">
        <f t="shared" si="35"/>
        <v>4830.6499999999996</v>
      </c>
      <c r="X148" s="7">
        <f t="shared" si="36"/>
        <v>5008.2204949999996</v>
      </c>
      <c r="Y148" s="7">
        <f t="shared" si="37"/>
        <v>355.14098999999999</v>
      </c>
    </row>
    <row r="149" spans="2:25">
      <c r="B149" t="s">
        <v>0</v>
      </c>
      <c r="C149" t="s">
        <v>268</v>
      </c>
      <c r="D149" t="s">
        <v>225</v>
      </c>
      <c r="E149" t="s">
        <v>413</v>
      </c>
      <c r="F149" t="s">
        <v>65</v>
      </c>
      <c r="G149">
        <v>48758</v>
      </c>
      <c r="H149" t="s">
        <v>414</v>
      </c>
      <c r="I149" s="15">
        <v>21732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  <c r="Q149" s="1"/>
      <c r="R149" s="1"/>
      <c r="S149" s="1"/>
      <c r="T149" s="41">
        <v>8.9999999999999993E-3</v>
      </c>
      <c r="U149" s="7">
        <f t="shared" si="33"/>
        <v>0</v>
      </c>
      <c r="V149" s="7">
        <f t="shared" si="34"/>
        <v>0</v>
      </c>
      <c r="W149" s="7">
        <f t="shared" si="35"/>
        <v>0</v>
      </c>
      <c r="X149" s="7">
        <f t="shared" si="36"/>
        <v>0</v>
      </c>
      <c r="Y149" s="7">
        <f t="shared" si="37"/>
        <v>0</v>
      </c>
    </row>
    <row r="150" spans="2:25">
      <c r="B150" t="s">
        <v>0</v>
      </c>
      <c r="C150" t="s">
        <v>268</v>
      </c>
      <c r="D150" t="s">
        <v>225</v>
      </c>
      <c r="E150" t="s">
        <v>413</v>
      </c>
      <c r="F150" t="s">
        <v>65</v>
      </c>
      <c r="G150">
        <v>48828</v>
      </c>
      <c r="H150" t="s">
        <v>415</v>
      </c>
      <c r="I150" s="15">
        <v>22098</v>
      </c>
      <c r="J150" t="s">
        <v>66</v>
      </c>
      <c r="K150">
        <v>1</v>
      </c>
      <c r="L150" s="1">
        <v>6723.33</v>
      </c>
      <c r="M150" s="1">
        <v>6723.33</v>
      </c>
      <c r="N150" s="1">
        <v>0</v>
      </c>
      <c r="O150" s="1"/>
      <c r="P150" s="1"/>
      <c r="Q150" s="1"/>
      <c r="R150" s="1"/>
      <c r="S150" s="1"/>
      <c r="T150" s="41">
        <v>8.9999999999999993E-3</v>
      </c>
      <c r="U150" s="7">
        <f t="shared" si="33"/>
        <v>60.509969999999996</v>
      </c>
      <c r="V150" s="7">
        <f t="shared" si="34"/>
        <v>60.509969999999996</v>
      </c>
      <c r="W150" s="7">
        <f t="shared" si="35"/>
        <v>0</v>
      </c>
      <c r="X150" s="7">
        <f t="shared" si="36"/>
        <v>30.254984999999998</v>
      </c>
      <c r="Y150" s="7">
        <f t="shared" si="37"/>
        <v>60.509969999999996</v>
      </c>
    </row>
    <row r="151" spans="2:25">
      <c r="B151" t="s">
        <v>0</v>
      </c>
      <c r="C151" t="s">
        <v>268</v>
      </c>
      <c r="D151" t="s">
        <v>225</v>
      </c>
      <c r="E151" t="s">
        <v>413</v>
      </c>
      <c r="F151" t="s">
        <v>65</v>
      </c>
      <c r="G151">
        <v>4885728</v>
      </c>
      <c r="H151" t="s">
        <v>416</v>
      </c>
      <c r="I151" s="15">
        <v>21732</v>
      </c>
      <c r="J151" t="s">
        <v>66</v>
      </c>
      <c r="K151">
        <v>1</v>
      </c>
      <c r="L151" s="1">
        <v>14995.05</v>
      </c>
      <c r="M151" s="1">
        <v>14995.05</v>
      </c>
      <c r="N151" s="1">
        <v>0</v>
      </c>
      <c r="O151" s="1"/>
      <c r="P151" s="1"/>
      <c r="Q151" s="1"/>
      <c r="R151" s="1"/>
      <c r="S151" s="1"/>
      <c r="T151" s="41">
        <v>8.9999999999999993E-3</v>
      </c>
      <c r="U151" s="7">
        <f t="shared" si="33"/>
        <v>134.95544999999998</v>
      </c>
      <c r="V151" s="7">
        <f t="shared" si="34"/>
        <v>134.95544999999998</v>
      </c>
      <c r="W151" s="7">
        <f t="shared" si="35"/>
        <v>0</v>
      </c>
      <c r="X151" s="7">
        <f t="shared" si="36"/>
        <v>67.477724999999992</v>
      </c>
      <c r="Y151" s="7">
        <f t="shared" si="37"/>
        <v>134.95544999999998</v>
      </c>
    </row>
    <row r="152" spans="2:25">
      <c r="B152" t="s">
        <v>0</v>
      </c>
      <c r="C152" t="s">
        <v>268</v>
      </c>
      <c r="D152" t="s">
        <v>225</v>
      </c>
      <c r="E152" t="s">
        <v>413</v>
      </c>
      <c r="F152" t="s">
        <v>65</v>
      </c>
      <c r="G152">
        <v>4885789</v>
      </c>
      <c r="H152" t="s">
        <v>417</v>
      </c>
      <c r="I152" s="15">
        <v>21732</v>
      </c>
      <c r="J152" t="s">
        <v>66</v>
      </c>
      <c r="K152">
        <v>1</v>
      </c>
      <c r="L152" s="1">
        <v>1440.48</v>
      </c>
      <c r="M152" s="1">
        <v>1440.48</v>
      </c>
      <c r="N152" s="1">
        <v>0</v>
      </c>
      <c r="O152" s="1"/>
      <c r="P152" s="1"/>
      <c r="Q152" s="1"/>
      <c r="R152" s="1"/>
      <c r="S152" s="1"/>
      <c r="T152" s="41">
        <v>8.9999999999999993E-3</v>
      </c>
      <c r="U152" s="7">
        <f t="shared" si="33"/>
        <v>12.964319999999999</v>
      </c>
      <c r="V152" s="7">
        <f t="shared" si="34"/>
        <v>12.964319999999999</v>
      </c>
      <c r="W152" s="7">
        <f t="shared" si="35"/>
        <v>0</v>
      </c>
      <c r="X152" s="7">
        <f t="shared" si="36"/>
        <v>6.4821599999999995</v>
      </c>
      <c r="Y152" s="7">
        <f t="shared" si="37"/>
        <v>12.964319999999999</v>
      </c>
    </row>
    <row r="153" spans="2:25">
      <c r="B153" t="s">
        <v>0</v>
      </c>
      <c r="C153" t="s">
        <v>268</v>
      </c>
      <c r="D153" t="s">
        <v>225</v>
      </c>
      <c r="E153" t="s">
        <v>226</v>
      </c>
      <c r="F153" t="s">
        <v>65</v>
      </c>
      <c r="G153">
        <v>48759</v>
      </c>
      <c r="H153" t="s">
        <v>414</v>
      </c>
      <c r="I153" s="15">
        <v>21732</v>
      </c>
      <c r="J153" t="s">
        <v>66</v>
      </c>
      <c r="K153">
        <v>0</v>
      </c>
      <c r="L153" s="1">
        <v>0</v>
      </c>
      <c r="M153" s="1">
        <v>0</v>
      </c>
      <c r="N153" s="1">
        <v>0</v>
      </c>
      <c r="O153" s="1"/>
      <c r="P153" s="1"/>
      <c r="Q153" s="1"/>
      <c r="R153" s="1"/>
      <c r="S153" s="1"/>
      <c r="T153" s="41">
        <v>8.9999999999999993E-3</v>
      </c>
      <c r="U153" s="7">
        <f t="shared" si="33"/>
        <v>0</v>
      </c>
      <c r="V153" s="7">
        <f t="shared" si="34"/>
        <v>0</v>
      </c>
      <c r="W153" s="7">
        <f t="shared" si="35"/>
        <v>0</v>
      </c>
      <c r="X153" s="7">
        <f t="shared" si="36"/>
        <v>0</v>
      </c>
      <c r="Y153" s="7">
        <f t="shared" si="37"/>
        <v>0</v>
      </c>
    </row>
    <row r="154" spans="2:25">
      <c r="B154" t="s">
        <v>0</v>
      </c>
      <c r="C154" t="s">
        <v>268</v>
      </c>
      <c r="D154" t="s">
        <v>225</v>
      </c>
      <c r="E154" t="s">
        <v>226</v>
      </c>
      <c r="F154" t="s">
        <v>65</v>
      </c>
      <c r="G154">
        <v>48829</v>
      </c>
      <c r="H154" t="s">
        <v>415</v>
      </c>
      <c r="I154" s="15">
        <v>22098</v>
      </c>
      <c r="J154" t="s">
        <v>66</v>
      </c>
      <c r="K154">
        <v>0</v>
      </c>
      <c r="L154" s="1">
        <v>383.17</v>
      </c>
      <c r="M154" s="1">
        <v>383.17</v>
      </c>
      <c r="N154" s="1">
        <v>0</v>
      </c>
      <c r="O154" s="1"/>
      <c r="P154" s="1"/>
      <c r="Q154" s="1"/>
      <c r="R154" s="1"/>
      <c r="S154" s="1"/>
      <c r="T154" s="41">
        <v>8.9999999999999993E-3</v>
      </c>
      <c r="U154" s="7">
        <f t="shared" si="33"/>
        <v>3.4485299999999999</v>
      </c>
      <c r="V154" s="7">
        <f t="shared" si="34"/>
        <v>3.4485299999999999</v>
      </c>
      <c r="W154" s="7">
        <f t="shared" si="35"/>
        <v>0</v>
      </c>
      <c r="X154" s="7">
        <f t="shared" si="36"/>
        <v>1.7242649999999999</v>
      </c>
      <c r="Y154" s="7">
        <f t="shared" si="37"/>
        <v>3.4485299999999999</v>
      </c>
    </row>
    <row r="155" spans="2:25">
      <c r="B155" t="s">
        <v>0</v>
      </c>
      <c r="C155" t="s">
        <v>268</v>
      </c>
      <c r="D155" t="s">
        <v>225</v>
      </c>
      <c r="E155" t="s">
        <v>226</v>
      </c>
      <c r="F155" t="s">
        <v>65</v>
      </c>
      <c r="G155">
        <v>4885729</v>
      </c>
      <c r="H155" t="s">
        <v>416</v>
      </c>
      <c r="I155" s="15">
        <v>21732</v>
      </c>
      <c r="J155" t="s">
        <v>66</v>
      </c>
      <c r="K155">
        <v>0</v>
      </c>
      <c r="L155" s="1">
        <v>854.59</v>
      </c>
      <c r="M155" s="1">
        <v>854.59</v>
      </c>
      <c r="N155" s="1">
        <v>0</v>
      </c>
      <c r="O155" s="1"/>
      <c r="P155" s="1"/>
      <c r="Q155" s="1"/>
      <c r="R155" s="1"/>
      <c r="S155" s="1"/>
      <c r="T155" s="41">
        <v>8.9999999999999993E-3</v>
      </c>
      <c r="U155" s="7">
        <f t="shared" si="33"/>
        <v>7.6913099999999996</v>
      </c>
      <c r="V155" s="7">
        <f t="shared" si="34"/>
        <v>7.6913099999999996</v>
      </c>
      <c r="W155" s="7">
        <f t="shared" si="35"/>
        <v>0</v>
      </c>
      <c r="X155" s="7">
        <f t="shared" si="36"/>
        <v>3.8456549999999998</v>
      </c>
      <c r="Y155" s="7">
        <f t="shared" si="37"/>
        <v>7.6913099999999996</v>
      </c>
    </row>
    <row r="156" spans="2:25">
      <c r="B156" t="s">
        <v>0</v>
      </c>
      <c r="C156" t="s">
        <v>268</v>
      </c>
      <c r="D156" t="s">
        <v>225</v>
      </c>
      <c r="E156" t="s">
        <v>226</v>
      </c>
      <c r="F156" t="s">
        <v>65</v>
      </c>
      <c r="G156">
        <v>4885755</v>
      </c>
      <c r="H156" t="s">
        <v>417</v>
      </c>
      <c r="I156" s="15">
        <v>21732</v>
      </c>
      <c r="J156" t="s">
        <v>66</v>
      </c>
      <c r="K156">
        <v>0</v>
      </c>
      <c r="L156" s="1">
        <v>82.1</v>
      </c>
      <c r="M156" s="1">
        <v>82.1</v>
      </c>
      <c r="N156" s="1">
        <v>0</v>
      </c>
      <c r="O156" s="1"/>
      <c r="P156" s="1"/>
      <c r="Q156" s="1"/>
      <c r="R156" s="1"/>
      <c r="S156" s="1"/>
      <c r="T156" s="41">
        <v>8.9999999999999993E-3</v>
      </c>
      <c r="U156" s="7">
        <f t="shared" si="33"/>
        <v>0.73889999999999989</v>
      </c>
      <c r="V156" s="7">
        <f t="shared" si="34"/>
        <v>0.73889999999999989</v>
      </c>
      <c r="W156" s="7">
        <f t="shared" si="35"/>
        <v>0</v>
      </c>
      <c r="X156" s="7">
        <f t="shared" si="36"/>
        <v>0.36944999999999995</v>
      </c>
      <c r="Y156" s="7">
        <f t="shared" si="37"/>
        <v>0.73889999999999989</v>
      </c>
    </row>
    <row r="157" spans="2:25">
      <c r="B157" t="s">
        <v>468</v>
      </c>
      <c r="I157" s="15"/>
      <c r="L157" s="9">
        <f>SUM(L118:L156)</f>
        <v>266728.51999999996</v>
      </c>
      <c r="M157" s="9">
        <f t="shared" ref="M157" si="38">SUM(M118:M156)</f>
        <v>256780.08999999997</v>
      </c>
      <c r="N157" s="9">
        <f>SUM(N118:N156)</f>
        <v>9948.43</v>
      </c>
      <c r="O157" s="1"/>
      <c r="P157" s="1"/>
      <c r="Q157" s="1"/>
      <c r="R157" s="1"/>
      <c r="S157" s="1"/>
      <c r="X157" s="9">
        <f>SUM(X118:X156)</f>
        <v>11148.708339999999</v>
      </c>
      <c r="Y157" s="9">
        <f>SUM(Y118:Y156)</f>
        <v>2400.5566799999997</v>
      </c>
    </row>
    <row r="158" spans="2:25">
      <c r="I158" s="15"/>
      <c r="L158" s="1"/>
      <c r="M158" s="1"/>
      <c r="N158" s="1"/>
      <c r="O158" s="1"/>
      <c r="P158" s="1"/>
      <c r="Q158" s="1"/>
      <c r="R158" s="1"/>
      <c r="S158" s="1"/>
    </row>
    <row r="159" spans="2:25">
      <c r="B159" t="s">
        <v>0</v>
      </c>
      <c r="C159" t="s">
        <v>270</v>
      </c>
      <c r="D159" t="s">
        <v>191</v>
      </c>
      <c r="E159" t="s">
        <v>402</v>
      </c>
      <c r="F159" t="s">
        <v>65</v>
      </c>
      <c r="G159">
        <v>50266</v>
      </c>
      <c r="H159" t="s">
        <v>157</v>
      </c>
      <c r="I159" s="15">
        <v>27942</v>
      </c>
      <c r="J159" t="s">
        <v>66</v>
      </c>
      <c r="K159">
        <v>812</v>
      </c>
      <c r="L159" s="1">
        <v>26039.19</v>
      </c>
      <c r="M159" s="1">
        <v>22821.77</v>
      </c>
      <c r="N159" s="1">
        <v>3217.42</v>
      </c>
      <c r="O159" s="1"/>
      <c r="P159" s="1"/>
      <c r="Q159" s="1"/>
      <c r="R159" s="1"/>
      <c r="S159" s="1"/>
      <c r="T159" s="41">
        <v>2.81E-2</v>
      </c>
      <c r="U159" s="7">
        <f t="shared" ref="U159:U190" si="39">+L159*T159</f>
        <v>731.70123899999999</v>
      </c>
      <c r="V159" s="7">
        <f t="shared" ref="V159:V190" si="40">+U159+N159</f>
        <v>3949.1212390000001</v>
      </c>
      <c r="W159" s="7">
        <f t="shared" ref="W159:W208" si="41">+N159</f>
        <v>3217.42</v>
      </c>
      <c r="X159" s="7">
        <f t="shared" ref="X159:X208" si="42">+(V159+W159)/2</f>
        <v>3583.2706195000001</v>
      </c>
      <c r="Y159" s="7">
        <f t="shared" ref="Y159:Y190" si="43">+L159*T159</f>
        <v>731.70123899999999</v>
      </c>
    </row>
    <row r="160" spans="2:25">
      <c r="B160" t="s">
        <v>0</v>
      </c>
      <c r="C160" t="s">
        <v>270</v>
      </c>
      <c r="D160" t="s">
        <v>191</v>
      </c>
      <c r="E160" t="s">
        <v>402</v>
      </c>
      <c r="F160" t="s">
        <v>65</v>
      </c>
      <c r="G160">
        <v>50267</v>
      </c>
      <c r="H160" t="s">
        <v>418</v>
      </c>
      <c r="I160" s="15">
        <v>27942</v>
      </c>
      <c r="J160" t="s">
        <v>66</v>
      </c>
      <c r="K160">
        <v>173443</v>
      </c>
      <c r="L160" s="1">
        <v>195712.29</v>
      </c>
      <c r="M160" s="1">
        <v>171529.95</v>
      </c>
      <c r="N160" s="1">
        <v>24182.34</v>
      </c>
      <c r="O160" s="1"/>
      <c r="P160" s="1"/>
      <c r="Q160" s="1"/>
      <c r="R160" s="1"/>
      <c r="S160" s="1"/>
      <c r="T160" s="41">
        <v>2.81E-2</v>
      </c>
      <c r="U160" s="7">
        <f t="shared" si="39"/>
        <v>5499.5153490000002</v>
      </c>
      <c r="V160" s="7">
        <f t="shared" si="40"/>
        <v>29681.855349000001</v>
      </c>
      <c r="W160" s="7">
        <f t="shared" si="41"/>
        <v>24182.34</v>
      </c>
      <c r="X160" s="7">
        <f t="shared" si="42"/>
        <v>26932.097674500001</v>
      </c>
      <c r="Y160" s="7">
        <f t="shared" si="43"/>
        <v>5499.5153490000002</v>
      </c>
    </row>
    <row r="161" spans="2:25">
      <c r="B161" t="s">
        <v>0</v>
      </c>
      <c r="C161" t="s">
        <v>270</v>
      </c>
      <c r="D161" t="s">
        <v>191</v>
      </c>
      <c r="E161" t="s">
        <v>402</v>
      </c>
      <c r="F161" t="s">
        <v>65</v>
      </c>
      <c r="G161">
        <v>50268</v>
      </c>
      <c r="H161" t="s">
        <v>319</v>
      </c>
      <c r="I161" s="15">
        <v>27942</v>
      </c>
      <c r="J161" t="s">
        <v>66</v>
      </c>
      <c r="K161">
        <v>31197</v>
      </c>
      <c r="L161" s="1">
        <v>6909.95</v>
      </c>
      <c r="M161" s="1">
        <v>6056.15</v>
      </c>
      <c r="N161" s="1">
        <v>853.8</v>
      </c>
      <c r="O161" s="1"/>
      <c r="P161" s="1"/>
      <c r="Q161" s="1"/>
      <c r="R161" s="1"/>
      <c r="S161" s="1"/>
      <c r="T161" s="41">
        <v>2.81E-2</v>
      </c>
      <c r="U161" s="7">
        <f t="shared" si="39"/>
        <v>194.16959499999999</v>
      </c>
      <c r="V161" s="7">
        <f t="shared" si="40"/>
        <v>1047.969595</v>
      </c>
      <c r="W161" s="7">
        <f t="shared" si="41"/>
        <v>853.8</v>
      </c>
      <c r="X161" s="7">
        <f t="shared" si="42"/>
        <v>950.88479749999999</v>
      </c>
      <c r="Y161" s="7">
        <f t="shared" si="43"/>
        <v>194.16959499999999</v>
      </c>
    </row>
    <row r="162" spans="2:25">
      <c r="B162" t="s">
        <v>0</v>
      </c>
      <c r="C162" t="s">
        <v>270</v>
      </c>
      <c r="D162" t="s">
        <v>191</v>
      </c>
      <c r="E162" t="s">
        <v>402</v>
      </c>
      <c r="F162" t="s">
        <v>65</v>
      </c>
      <c r="G162">
        <v>51902</v>
      </c>
      <c r="H162" t="s">
        <v>309</v>
      </c>
      <c r="I162" s="15">
        <v>34516</v>
      </c>
      <c r="J162" t="s">
        <v>66</v>
      </c>
      <c r="K162">
        <v>3</v>
      </c>
      <c r="L162" s="1">
        <v>8530.25</v>
      </c>
      <c r="M162" s="1">
        <v>4229.37</v>
      </c>
      <c r="N162" s="1">
        <v>4300.88</v>
      </c>
      <c r="O162" s="1"/>
      <c r="P162" s="1"/>
      <c r="Q162" s="1"/>
      <c r="R162" s="1"/>
      <c r="S162" s="1"/>
      <c r="T162" s="41">
        <v>2.81E-2</v>
      </c>
      <c r="U162" s="7">
        <f t="shared" si="39"/>
        <v>239.70002500000001</v>
      </c>
      <c r="V162" s="7">
        <f t="shared" si="40"/>
        <v>4540.5800250000002</v>
      </c>
      <c r="W162" s="7">
        <f t="shared" si="41"/>
        <v>4300.88</v>
      </c>
      <c r="X162" s="7">
        <f t="shared" si="42"/>
        <v>4420.7300125000002</v>
      </c>
      <c r="Y162" s="7">
        <f t="shared" si="43"/>
        <v>239.70002500000001</v>
      </c>
    </row>
    <row r="163" spans="2:25">
      <c r="B163" t="s">
        <v>0</v>
      </c>
      <c r="C163" t="s">
        <v>270</v>
      </c>
      <c r="D163" t="s">
        <v>191</v>
      </c>
      <c r="E163" t="s">
        <v>419</v>
      </c>
      <c r="F163" t="s">
        <v>65</v>
      </c>
      <c r="G163">
        <v>50269</v>
      </c>
      <c r="H163" t="s">
        <v>418</v>
      </c>
      <c r="I163" s="15">
        <v>27942</v>
      </c>
      <c r="J163" t="s">
        <v>66</v>
      </c>
      <c r="K163">
        <v>1081</v>
      </c>
      <c r="L163" s="1">
        <v>1218.5</v>
      </c>
      <c r="M163" s="1">
        <v>1067.94</v>
      </c>
      <c r="N163" s="1">
        <v>150.56</v>
      </c>
      <c r="O163" s="1"/>
      <c r="P163" s="1"/>
      <c r="Q163" s="1"/>
      <c r="R163" s="1"/>
      <c r="S163" s="1"/>
      <c r="T163" s="41">
        <v>2.81E-2</v>
      </c>
      <c r="U163" s="7">
        <f t="shared" si="39"/>
        <v>34.239849999999997</v>
      </c>
      <c r="V163" s="7">
        <f t="shared" si="40"/>
        <v>184.79984999999999</v>
      </c>
      <c r="W163" s="7">
        <f t="shared" si="41"/>
        <v>150.56</v>
      </c>
      <c r="X163" s="7">
        <f t="shared" si="42"/>
        <v>167.679925</v>
      </c>
      <c r="Y163" s="7">
        <f t="shared" si="43"/>
        <v>34.239849999999997</v>
      </c>
    </row>
    <row r="164" spans="2:25">
      <c r="B164" t="s">
        <v>0</v>
      </c>
      <c r="C164" t="s">
        <v>270</v>
      </c>
      <c r="D164" t="s">
        <v>191</v>
      </c>
      <c r="E164" t="s">
        <v>192</v>
      </c>
      <c r="F164" t="s">
        <v>65</v>
      </c>
      <c r="G164">
        <v>5234</v>
      </c>
      <c r="H164" t="s">
        <v>296</v>
      </c>
      <c r="I164" s="15">
        <v>21002</v>
      </c>
      <c r="J164" t="s">
        <v>66</v>
      </c>
      <c r="K164">
        <v>12</v>
      </c>
      <c r="L164" s="1">
        <v>1018.74</v>
      </c>
      <c r="M164" s="1">
        <v>1006.06</v>
      </c>
      <c r="N164" s="1">
        <v>12.68</v>
      </c>
      <c r="O164" s="1"/>
      <c r="P164" s="1"/>
      <c r="Q164" s="1"/>
      <c r="R164" s="1"/>
      <c r="S164" s="1"/>
      <c r="T164" s="41">
        <v>2.81E-2</v>
      </c>
      <c r="U164" s="7">
        <f t="shared" si="39"/>
        <v>28.626594000000001</v>
      </c>
      <c r="V164" s="7">
        <f t="shared" si="40"/>
        <v>41.306594000000004</v>
      </c>
      <c r="W164" s="7">
        <f t="shared" si="41"/>
        <v>12.68</v>
      </c>
      <c r="X164" s="7">
        <f t="shared" si="42"/>
        <v>26.993297000000002</v>
      </c>
      <c r="Y164" s="7">
        <f t="shared" si="43"/>
        <v>28.626594000000001</v>
      </c>
    </row>
    <row r="165" spans="2:25">
      <c r="B165" t="s">
        <v>0</v>
      </c>
      <c r="C165" t="s">
        <v>270</v>
      </c>
      <c r="D165" t="s">
        <v>191</v>
      </c>
      <c r="E165" t="s">
        <v>192</v>
      </c>
      <c r="F165" t="s">
        <v>65</v>
      </c>
      <c r="G165">
        <v>48726</v>
      </c>
      <c r="H165" t="s">
        <v>343</v>
      </c>
      <c r="I165" s="15">
        <v>21002</v>
      </c>
      <c r="J165" t="s">
        <v>66</v>
      </c>
      <c r="K165">
        <v>33757</v>
      </c>
      <c r="L165" s="1">
        <v>11867.91</v>
      </c>
      <c r="M165" s="1">
        <v>11720.18</v>
      </c>
      <c r="N165" s="1">
        <v>147.72999999999999</v>
      </c>
      <c r="O165" s="1"/>
      <c r="P165" s="1"/>
      <c r="Q165" s="1"/>
      <c r="R165" s="1"/>
      <c r="S165" s="1"/>
      <c r="T165" s="41">
        <v>2.81E-2</v>
      </c>
      <c r="U165" s="7">
        <f t="shared" si="39"/>
        <v>333.488271</v>
      </c>
      <c r="V165" s="7">
        <f t="shared" si="40"/>
        <v>481.21827099999996</v>
      </c>
      <c r="W165" s="7">
        <f t="shared" si="41"/>
        <v>147.72999999999999</v>
      </c>
      <c r="X165" s="7">
        <f t="shared" si="42"/>
        <v>314.47413549999999</v>
      </c>
      <c r="Y165" s="7">
        <f t="shared" si="43"/>
        <v>333.488271</v>
      </c>
    </row>
    <row r="166" spans="2:25">
      <c r="B166" t="s">
        <v>0</v>
      </c>
      <c r="C166" t="s">
        <v>270</v>
      </c>
      <c r="D166" t="s">
        <v>191</v>
      </c>
      <c r="E166" t="s">
        <v>192</v>
      </c>
      <c r="F166" t="s">
        <v>65</v>
      </c>
      <c r="G166">
        <v>48727</v>
      </c>
      <c r="H166" t="s">
        <v>346</v>
      </c>
      <c r="I166" s="15">
        <v>21002</v>
      </c>
      <c r="J166" t="s">
        <v>66</v>
      </c>
      <c r="K166">
        <v>22552</v>
      </c>
      <c r="L166" s="1">
        <v>4091.15</v>
      </c>
      <c r="M166" s="1">
        <v>4040.22</v>
      </c>
      <c r="N166" s="1">
        <v>50.93</v>
      </c>
      <c r="O166" s="1"/>
      <c r="P166" s="1"/>
      <c r="Q166" s="1"/>
      <c r="R166" s="1"/>
      <c r="S166" s="1"/>
      <c r="T166" s="41">
        <v>2.81E-2</v>
      </c>
      <c r="U166" s="7">
        <f t="shared" si="39"/>
        <v>114.961315</v>
      </c>
      <c r="V166" s="7">
        <f t="shared" si="40"/>
        <v>165.89131499999999</v>
      </c>
      <c r="W166" s="7">
        <f t="shared" si="41"/>
        <v>50.93</v>
      </c>
      <c r="X166" s="7">
        <f t="shared" si="42"/>
        <v>108.4106575</v>
      </c>
      <c r="Y166" s="7">
        <f t="shared" si="43"/>
        <v>114.961315</v>
      </c>
    </row>
    <row r="167" spans="2:25">
      <c r="B167" t="s">
        <v>0</v>
      </c>
      <c r="C167" t="s">
        <v>270</v>
      </c>
      <c r="D167" t="s">
        <v>191</v>
      </c>
      <c r="E167" t="s">
        <v>192</v>
      </c>
      <c r="F167" t="s">
        <v>65</v>
      </c>
      <c r="G167">
        <v>51599</v>
      </c>
      <c r="H167" t="s">
        <v>340</v>
      </c>
      <c r="I167" s="15">
        <v>31594</v>
      </c>
      <c r="J167" t="s">
        <v>66</v>
      </c>
      <c r="K167">
        <v>290</v>
      </c>
      <c r="L167" s="1">
        <v>5436.96</v>
      </c>
      <c r="M167" s="1">
        <v>3824.17</v>
      </c>
      <c r="N167" s="1">
        <v>1612.79</v>
      </c>
      <c r="O167" s="1"/>
      <c r="P167" s="1"/>
      <c r="Q167" s="1"/>
      <c r="R167" s="1"/>
      <c r="S167" s="1"/>
      <c r="T167" s="41">
        <v>2.81E-2</v>
      </c>
      <c r="U167" s="7">
        <f t="shared" si="39"/>
        <v>152.77857599999999</v>
      </c>
      <c r="V167" s="7">
        <f t="shared" si="40"/>
        <v>1765.5685759999999</v>
      </c>
      <c r="W167" s="7">
        <f t="shared" si="41"/>
        <v>1612.79</v>
      </c>
      <c r="X167" s="7">
        <f t="shared" si="42"/>
        <v>1689.1792879999998</v>
      </c>
      <c r="Y167" s="7">
        <f t="shared" si="43"/>
        <v>152.77857599999999</v>
      </c>
    </row>
    <row r="168" spans="2:25">
      <c r="B168" t="s">
        <v>0</v>
      </c>
      <c r="C168" t="s">
        <v>270</v>
      </c>
      <c r="D168" t="s">
        <v>191</v>
      </c>
      <c r="E168" t="s">
        <v>200</v>
      </c>
      <c r="F168" t="s">
        <v>65</v>
      </c>
      <c r="G168">
        <v>51600</v>
      </c>
      <c r="H168" t="s">
        <v>236</v>
      </c>
      <c r="I168" s="15">
        <v>31594</v>
      </c>
      <c r="J168" t="s">
        <v>66</v>
      </c>
      <c r="K168">
        <v>117</v>
      </c>
      <c r="L168" s="1">
        <v>9685.5400000000009</v>
      </c>
      <c r="M168" s="1">
        <v>6812.47</v>
      </c>
      <c r="N168" s="1">
        <v>2873.07</v>
      </c>
      <c r="O168" s="1"/>
      <c r="P168" s="1"/>
      <c r="Q168" s="1"/>
      <c r="R168" s="1"/>
      <c r="S168" s="1"/>
      <c r="T168" s="41">
        <v>2.81E-2</v>
      </c>
      <c r="U168" s="7">
        <f t="shared" si="39"/>
        <v>272.16367400000001</v>
      </c>
      <c r="V168" s="7">
        <f t="shared" si="40"/>
        <v>3145.2336740000001</v>
      </c>
      <c r="W168" s="7">
        <f t="shared" si="41"/>
        <v>2873.07</v>
      </c>
      <c r="X168" s="7">
        <f t="shared" si="42"/>
        <v>3009.1518370000003</v>
      </c>
      <c r="Y168" s="7">
        <f t="shared" si="43"/>
        <v>272.16367400000001</v>
      </c>
    </row>
    <row r="169" spans="2:25">
      <c r="B169" t="s">
        <v>0</v>
      </c>
      <c r="C169" t="s">
        <v>270</v>
      </c>
      <c r="D169" t="s">
        <v>191</v>
      </c>
      <c r="E169" t="s">
        <v>200</v>
      </c>
      <c r="F169" t="s">
        <v>65</v>
      </c>
      <c r="G169">
        <v>15908</v>
      </c>
      <c r="H169" t="s">
        <v>296</v>
      </c>
      <c r="I169" s="15">
        <v>21002</v>
      </c>
      <c r="J169" t="s">
        <v>66</v>
      </c>
      <c r="K169">
        <v>52</v>
      </c>
      <c r="L169" s="1">
        <v>4457.1099999999997</v>
      </c>
      <c r="M169" s="1">
        <v>4401.63</v>
      </c>
      <c r="N169" s="1">
        <v>55.48</v>
      </c>
      <c r="O169" s="1"/>
      <c r="P169" s="1"/>
      <c r="Q169" s="1"/>
      <c r="R169" s="1"/>
      <c r="S169" s="1"/>
      <c r="T169" s="41">
        <v>2.81E-2</v>
      </c>
      <c r="U169" s="7">
        <f t="shared" si="39"/>
        <v>125.24479099999999</v>
      </c>
      <c r="V169" s="7">
        <f t="shared" si="40"/>
        <v>180.72479099999998</v>
      </c>
      <c r="W169" s="7">
        <f t="shared" si="41"/>
        <v>55.48</v>
      </c>
      <c r="X169" s="7">
        <f t="shared" si="42"/>
        <v>118.10239549999999</v>
      </c>
      <c r="Y169" s="7">
        <f t="shared" si="43"/>
        <v>125.24479099999999</v>
      </c>
    </row>
    <row r="170" spans="2:25">
      <c r="B170" t="s">
        <v>0</v>
      </c>
      <c r="C170" t="s">
        <v>270</v>
      </c>
      <c r="D170" t="s">
        <v>191</v>
      </c>
      <c r="E170" t="s">
        <v>200</v>
      </c>
      <c r="F170" t="s">
        <v>65</v>
      </c>
      <c r="G170">
        <v>48728</v>
      </c>
      <c r="H170" t="s">
        <v>340</v>
      </c>
      <c r="I170" s="15">
        <v>21002</v>
      </c>
      <c r="J170" t="s">
        <v>66</v>
      </c>
      <c r="K170">
        <v>1155</v>
      </c>
      <c r="L170" s="1">
        <v>15315.6</v>
      </c>
      <c r="M170" s="1">
        <v>15124.95</v>
      </c>
      <c r="N170" s="1">
        <v>190.65</v>
      </c>
      <c r="O170" s="1"/>
      <c r="P170" s="1"/>
      <c r="Q170" s="1"/>
      <c r="R170" s="1"/>
      <c r="S170" s="1"/>
      <c r="T170" s="41">
        <v>2.81E-2</v>
      </c>
      <c r="U170" s="7">
        <f t="shared" si="39"/>
        <v>430.36836</v>
      </c>
      <c r="V170" s="7">
        <f t="shared" si="40"/>
        <v>621.01836000000003</v>
      </c>
      <c r="W170" s="7">
        <f t="shared" si="41"/>
        <v>190.65</v>
      </c>
      <c r="X170" s="7">
        <f t="shared" si="42"/>
        <v>405.83418</v>
      </c>
      <c r="Y170" s="7">
        <f t="shared" si="43"/>
        <v>430.36836</v>
      </c>
    </row>
    <row r="171" spans="2:25">
      <c r="B171" t="s">
        <v>0</v>
      </c>
      <c r="C171" t="s">
        <v>270</v>
      </c>
      <c r="D171" t="s">
        <v>191</v>
      </c>
      <c r="E171" t="s">
        <v>200</v>
      </c>
      <c r="F171" t="s">
        <v>65</v>
      </c>
      <c r="G171">
        <v>48729</v>
      </c>
      <c r="H171" t="s">
        <v>346</v>
      </c>
      <c r="I171" s="15">
        <v>21002</v>
      </c>
      <c r="J171" t="s">
        <v>66</v>
      </c>
      <c r="K171">
        <v>84574</v>
      </c>
      <c r="L171" s="1">
        <v>15342.34</v>
      </c>
      <c r="M171" s="1">
        <v>15151.36</v>
      </c>
      <c r="N171" s="1">
        <v>190.98</v>
      </c>
      <c r="O171" s="1"/>
      <c r="P171" s="1"/>
      <c r="Q171" s="1"/>
      <c r="R171" s="1"/>
      <c r="S171" s="1"/>
      <c r="T171" s="41">
        <v>2.81E-2</v>
      </c>
      <c r="U171" s="7">
        <f t="shared" si="39"/>
        <v>431.119754</v>
      </c>
      <c r="V171" s="7">
        <f t="shared" si="40"/>
        <v>622.09975399999996</v>
      </c>
      <c r="W171" s="7">
        <f t="shared" si="41"/>
        <v>190.98</v>
      </c>
      <c r="X171" s="7">
        <f t="shared" si="42"/>
        <v>406.53987699999999</v>
      </c>
      <c r="Y171" s="7">
        <f t="shared" si="43"/>
        <v>431.119754</v>
      </c>
    </row>
    <row r="172" spans="2:25">
      <c r="B172" t="s">
        <v>0</v>
      </c>
      <c r="C172" t="s">
        <v>270</v>
      </c>
      <c r="D172" t="s">
        <v>191</v>
      </c>
      <c r="E172" t="s">
        <v>200</v>
      </c>
      <c r="F172" t="s">
        <v>65</v>
      </c>
      <c r="G172">
        <v>51601</v>
      </c>
      <c r="H172" t="s">
        <v>343</v>
      </c>
      <c r="I172" s="15">
        <v>31594</v>
      </c>
      <c r="J172" t="s">
        <v>66</v>
      </c>
      <c r="K172">
        <v>127093</v>
      </c>
      <c r="L172" s="1">
        <v>45743.96</v>
      </c>
      <c r="M172" s="1">
        <v>32174.7</v>
      </c>
      <c r="N172" s="1">
        <v>13569.26</v>
      </c>
      <c r="O172" s="1"/>
      <c r="P172" s="1"/>
      <c r="Q172" s="1"/>
      <c r="R172" s="1"/>
      <c r="S172" s="1"/>
      <c r="T172" s="41">
        <v>2.81E-2</v>
      </c>
      <c r="U172" s="7">
        <f t="shared" si="39"/>
        <v>1285.405276</v>
      </c>
      <c r="V172" s="7">
        <f t="shared" si="40"/>
        <v>14854.665276</v>
      </c>
      <c r="W172" s="7">
        <f t="shared" si="41"/>
        <v>13569.26</v>
      </c>
      <c r="X172" s="7">
        <f t="shared" si="42"/>
        <v>14211.962638000001</v>
      </c>
      <c r="Y172" s="7">
        <f t="shared" si="43"/>
        <v>1285.405276</v>
      </c>
    </row>
    <row r="173" spans="2:25">
      <c r="B173" t="s">
        <v>0</v>
      </c>
      <c r="C173" t="s">
        <v>270</v>
      </c>
      <c r="D173" t="s">
        <v>191</v>
      </c>
      <c r="E173" t="s">
        <v>209</v>
      </c>
      <c r="F173" t="s">
        <v>65</v>
      </c>
      <c r="G173">
        <v>5227</v>
      </c>
      <c r="H173" t="s">
        <v>296</v>
      </c>
      <c r="I173" s="15">
        <v>22828</v>
      </c>
      <c r="J173" t="s">
        <v>66</v>
      </c>
      <c r="K173">
        <v>15</v>
      </c>
      <c r="L173" s="1">
        <v>1686.04</v>
      </c>
      <c r="M173" s="1">
        <v>1646.63</v>
      </c>
      <c r="N173" s="1">
        <v>39.409999999999997</v>
      </c>
      <c r="O173" s="1"/>
      <c r="P173" s="1"/>
      <c r="Q173" s="1"/>
      <c r="R173" s="1"/>
      <c r="S173" s="1"/>
      <c r="T173" s="41">
        <v>2.81E-2</v>
      </c>
      <c r="U173" s="7">
        <f t="shared" si="39"/>
        <v>47.377724000000001</v>
      </c>
      <c r="V173" s="7">
        <f t="shared" si="40"/>
        <v>86.787723999999997</v>
      </c>
      <c r="W173" s="7">
        <f t="shared" si="41"/>
        <v>39.409999999999997</v>
      </c>
      <c r="X173" s="7">
        <f t="shared" si="42"/>
        <v>63.098861999999997</v>
      </c>
      <c r="Y173" s="7">
        <f t="shared" si="43"/>
        <v>47.377724000000001</v>
      </c>
    </row>
    <row r="174" spans="2:25">
      <c r="B174" t="s">
        <v>0</v>
      </c>
      <c r="C174" t="s">
        <v>270</v>
      </c>
      <c r="D174" t="s">
        <v>191</v>
      </c>
      <c r="E174" t="s">
        <v>209</v>
      </c>
      <c r="F174" t="s">
        <v>65</v>
      </c>
      <c r="G174">
        <v>49000</v>
      </c>
      <c r="H174" t="s">
        <v>343</v>
      </c>
      <c r="I174" s="15">
        <v>22828</v>
      </c>
      <c r="J174" t="s">
        <v>66</v>
      </c>
      <c r="K174">
        <v>31858</v>
      </c>
      <c r="L174" s="1">
        <v>11722.42</v>
      </c>
      <c r="M174" s="1">
        <v>11448.39</v>
      </c>
      <c r="N174" s="1">
        <v>274.02999999999997</v>
      </c>
      <c r="O174" s="1"/>
      <c r="P174" s="1"/>
      <c r="Q174" s="1"/>
      <c r="R174" s="1"/>
      <c r="S174" s="1"/>
      <c r="T174" s="41">
        <v>2.81E-2</v>
      </c>
      <c r="U174" s="7">
        <f t="shared" si="39"/>
        <v>329.40000200000003</v>
      </c>
      <c r="V174" s="7">
        <f t="shared" si="40"/>
        <v>603.43000200000006</v>
      </c>
      <c r="W174" s="7">
        <f t="shared" si="41"/>
        <v>274.02999999999997</v>
      </c>
      <c r="X174" s="7">
        <f t="shared" si="42"/>
        <v>438.73000100000002</v>
      </c>
      <c r="Y174" s="7">
        <f t="shared" si="43"/>
        <v>329.40000200000003</v>
      </c>
    </row>
    <row r="175" spans="2:25">
      <c r="B175" t="s">
        <v>0</v>
      </c>
      <c r="C175" t="s">
        <v>270</v>
      </c>
      <c r="D175" t="s">
        <v>191</v>
      </c>
      <c r="E175" t="s">
        <v>209</v>
      </c>
      <c r="F175" t="s">
        <v>65</v>
      </c>
      <c r="G175">
        <v>49001</v>
      </c>
      <c r="H175" t="s">
        <v>346</v>
      </c>
      <c r="I175" s="15">
        <v>22828</v>
      </c>
      <c r="J175" t="s">
        <v>66</v>
      </c>
      <c r="K175">
        <v>21239</v>
      </c>
      <c r="L175" s="1">
        <v>2702.33</v>
      </c>
      <c r="M175" s="1">
        <v>2639.16</v>
      </c>
      <c r="N175" s="1">
        <v>63.17</v>
      </c>
      <c r="O175" s="1"/>
      <c r="P175" s="1"/>
      <c r="Q175" s="1"/>
      <c r="R175" s="1"/>
      <c r="S175" s="1"/>
      <c r="T175" s="41">
        <v>2.81E-2</v>
      </c>
      <c r="U175" s="7">
        <f t="shared" si="39"/>
        <v>75.935473000000002</v>
      </c>
      <c r="V175" s="7">
        <f t="shared" si="40"/>
        <v>139.10547300000002</v>
      </c>
      <c r="W175" s="7">
        <f t="shared" si="41"/>
        <v>63.17</v>
      </c>
      <c r="X175" s="7">
        <f t="shared" si="42"/>
        <v>101.13773650000002</v>
      </c>
      <c r="Y175" s="7">
        <f t="shared" si="43"/>
        <v>75.935473000000002</v>
      </c>
    </row>
    <row r="176" spans="2:25">
      <c r="B176" t="s">
        <v>0</v>
      </c>
      <c r="C176" t="s">
        <v>270</v>
      </c>
      <c r="D176" t="s">
        <v>191</v>
      </c>
      <c r="E176" t="s">
        <v>209</v>
      </c>
      <c r="F176" t="s">
        <v>65</v>
      </c>
      <c r="G176">
        <v>51724</v>
      </c>
      <c r="H176" t="s">
        <v>340</v>
      </c>
      <c r="I176" s="15">
        <v>32690</v>
      </c>
      <c r="J176" t="s">
        <v>66</v>
      </c>
      <c r="K176">
        <v>658</v>
      </c>
      <c r="L176" s="1">
        <v>3432.1</v>
      </c>
      <c r="M176" s="1">
        <v>2167.4699999999998</v>
      </c>
      <c r="N176" s="1">
        <v>1264.6300000000001</v>
      </c>
      <c r="O176" s="1"/>
      <c r="P176" s="1"/>
      <c r="Q176" s="1"/>
      <c r="R176" s="1"/>
      <c r="S176" s="1"/>
      <c r="T176" s="41">
        <v>2.81E-2</v>
      </c>
      <c r="U176" s="7">
        <f t="shared" si="39"/>
        <v>96.442009999999996</v>
      </c>
      <c r="V176" s="7">
        <f t="shared" si="40"/>
        <v>1361.0720100000001</v>
      </c>
      <c r="W176" s="7">
        <f t="shared" si="41"/>
        <v>1264.6300000000001</v>
      </c>
      <c r="X176" s="7">
        <f t="shared" si="42"/>
        <v>1312.851005</v>
      </c>
      <c r="Y176" s="7">
        <f t="shared" si="43"/>
        <v>96.442009999999996</v>
      </c>
    </row>
    <row r="177" spans="2:25">
      <c r="B177" t="s">
        <v>0</v>
      </c>
      <c r="C177" t="s">
        <v>270</v>
      </c>
      <c r="D177" t="s">
        <v>191</v>
      </c>
      <c r="E177" t="s">
        <v>212</v>
      </c>
      <c r="F177" t="s">
        <v>65</v>
      </c>
      <c r="G177">
        <v>5226</v>
      </c>
      <c r="H177" t="s">
        <v>296</v>
      </c>
      <c r="I177" s="15">
        <v>22828</v>
      </c>
      <c r="J177" t="s">
        <v>66</v>
      </c>
      <c r="K177">
        <v>60</v>
      </c>
      <c r="L177" s="1">
        <v>6662.63</v>
      </c>
      <c r="M177" s="1">
        <v>6506.88</v>
      </c>
      <c r="N177" s="1">
        <v>155.75</v>
      </c>
      <c r="O177" s="1"/>
      <c r="P177" s="1"/>
      <c r="Q177" s="1"/>
      <c r="R177" s="1"/>
      <c r="S177" s="1"/>
      <c r="T177" s="41">
        <v>2.81E-2</v>
      </c>
      <c r="U177" s="7">
        <f t="shared" si="39"/>
        <v>187.21990300000002</v>
      </c>
      <c r="V177" s="7">
        <f t="shared" si="40"/>
        <v>342.96990300000004</v>
      </c>
      <c r="W177" s="7">
        <f t="shared" si="41"/>
        <v>155.75</v>
      </c>
      <c r="X177" s="7">
        <f t="shared" si="42"/>
        <v>249.35995150000002</v>
      </c>
      <c r="Y177" s="7">
        <f t="shared" si="43"/>
        <v>187.21990300000002</v>
      </c>
    </row>
    <row r="178" spans="2:25">
      <c r="B178" t="s">
        <v>0</v>
      </c>
      <c r="C178" t="s">
        <v>270</v>
      </c>
      <c r="D178" t="s">
        <v>191</v>
      </c>
      <c r="E178" t="s">
        <v>212</v>
      </c>
      <c r="F178" t="s">
        <v>65</v>
      </c>
      <c r="G178">
        <v>49002</v>
      </c>
      <c r="H178" t="s">
        <v>340</v>
      </c>
      <c r="I178" s="15">
        <v>22828</v>
      </c>
      <c r="J178" t="s">
        <v>66</v>
      </c>
      <c r="K178">
        <v>1214</v>
      </c>
      <c r="L178" s="1">
        <v>9753.2800000000007</v>
      </c>
      <c r="M178" s="1">
        <v>9525.2800000000007</v>
      </c>
      <c r="N178" s="1">
        <v>228</v>
      </c>
      <c r="O178" s="1"/>
      <c r="P178" s="1"/>
      <c r="Q178" s="1"/>
      <c r="R178" s="1"/>
      <c r="S178" s="1"/>
      <c r="T178" s="41">
        <v>2.81E-2</v>
      </c>
      <c r="U178" s="7">
        <f t="shared" si="39"/>
        <v>274.06716800000004</v>
      </c>
      <c r="V178" s="7">
        <f t="shared" si="40"/>
        <v>502.06716800000004</v>
      </c>
      <c r="W178" s="7">
        <f t="shared" si="41"/>
        <v>228</v>
      </c>
      <c r="X178" s="7">
        <f t="shared" si="42"/>
        <v>365.03358400000002</v>
      </c>
      <c r="Y178" s="7">
        <f t="shared" si="43"/>
        <v>274.06716800000004</v>
      </c>
    </row>
    <row r="179" spans="2:25">
      <c r="B179" t="s">
        <v>0</v>
      </c>
      <c r="C179" t="s">
        <v>270</v>
      </c>
      <c r="D179" t="s">
        <v>191</v>
      </c>
      <c r="E179" t="s">
        <v>212</v>
      </c>
      <c r="F179" t="s">
        <v>65</v>
      </c>
      <c r="G179">
        <v>49003</v>
      </c>
      <c r="H179" t="s">
        <v>343</v>
      </c>
      <c r="I179" s="15">
        <v>22828</v>
      </c>
      <c r="J179" t="s">
        <v>66</v>
      </c>
      <c r="K179">
        <v>125891</v>
      </c>
      <c r="L179" s="1">
        <v>46322.89</v>
      </c>
      <c r="M179" s="1">
        <v>45240.01</v>
      </c>
      <c r="N179" s="1">
        <v>1082.8800000000001</v>
      </c>
      <c r="O179" s="1"/>
      <c r="P179" s="1"/>
      <c r="Q179" s="1"/>
      <c r="R179" s="1"/>
      <c r="S179" s="1"/>
      <c r="T179" s="41">
        <v>2.81E-2</v>
      </c>
      <c r="U179" s="7">
        <f t="shared" si="39"/>
        <v>1301.673209</v>
      </c>
      <c r="V179" s="7">
        <f t="shared" si="40"/>
        <v>2384.5532090000002</v>
      </c>
      <c r="W179" s="7">
        <f t="shared" si="41"/>
        <v>1082.8800000000001</v>
      </c>
      <c r="X179" s="7">
        <f t="shared" si="42"/>
        <v>1733.7166045000001</v>
      </c>
      <c r="Y179" s="7">
        <f t="shared" si="43"/>
        <v>1301.673209</v>
      </c>
    </row>
    <row r="180" spans="2:25">
      <c r="B180" t="s">
        <v>0</v>
      </c>
      <c r="C180" t="s">
        <v>270</v>
      </c>
      <c r="D180" t="s">
        <v>191</v>
      </c>
      <c r="E180" t="s">
        <v>212</v>
      </c>
      <c r="F180" t="s">
        <v>65</v>
      </c>
      <c r="G180">
        <v>49004</v>
      </c>
      <c r="H180" t="s">
        <v>346</v>
      </c>
      <c r="I180" s="15">
        <v>22828</v>
      </c>
      <c r="J180" t="s">
        <v>66</v>
      </c>
      <c r="K180">
        <v>83927</v>
      </c>
      <c r="L180" s="1">
        <v>10678.68</v>
      </c>
      <c r="M180" s="1">
        <v>10429.049999999999</v>
      </c>
      <c r="N180" s="1">
        <v>249.63</v>
      </c>
      <c r="O180" s="1"/>
      <c r="P180" s="1"/>
      <c r="Q180" s="1"/>
      <c r="R180" s="1"/>
      <c r="S180" s="1"/>
      <c r="T180" s="41">
        <v>2.81E-2</v>
      </c>
      <c r="U180" s="7">
        <f t="shared" si="39"/>
        <v>300.07090800000003</v>
      </c>
      <c r="V180" s="7">
        <f t="shared" si="40"/>
        <v>549.70090800000003</v>
      </c>
      <c r="W180" s="7">
        <f t="shared" si="41"/>
        <v>249.63</v>
      </c>
      <c r="X180" s="7">
        <f t="shared" si="42"/>
        <v>399.66545400000001</v>
      </c>
      <c r="Y180" s="7">
        <f t="shared" si="43"/>
        <v>300.07090800000003</v>
      </c>
    </row>
    <row r="181" spans="2:25">
      <c r="B181" t="s">
        <v>0</v>
      </c>
      <c r="C181" t="s">
        <v>270</v>
      </c>
      <c r="D181" t="s">
        <v>191</v>
      </c>
      <c r="E181" t="s">
        <v>212</v>
      </c>
      <c r="F181" t="s">
        <v>65</v>
      </c>
      <c r="G181">
        <v>51725</v>
      </c>
      <c r="H181" t="s">
        <v>420</v>
      </c>
      <c r="I181" s="15">
        <v>32690</v>
      </c>
      <c r="J181" t="s">
        <v>66</v>
      </c>
      <c r="K181">
        <v>834</v>
      </c>
      <c r="L181" s="1">
        <v>663.33</v>
      </c>
      <c r="M181" s="1">
        <v>418.91</v>
      </c>
      <c r="N181" s="1">
        <v>244.42</v>
      </c>
      <c r="O181" s="1"/>
      <c r="P181" s="1"/>
      <c r="Q181" s="1"/>
      <c r="R181" s="1"/>
      <c r="S181" s="1"/>
      <c r="T181" s="41">
        <v>2.81E-2</v>
      </c>
      <c r="U181" s="7">
        <f t="shared" si="39"/>
        <v>18.639573000000002</v>
      </c>
      <c r="V181" s="7">
        <f t="shared" si="40"/>
        <v>263.059573</v>
      </c>
      <c r="W181" s="7">
        <f t="shared" si="41"/>
        <v>244.42</v>
      </c>
      <c r="X181" s="7">
        <f t="shared" si="42"/>
        <v>253.73978649999998</v>
      </c>
      <c r="Y181" s="7">
        <f t="shared" si="43"/>
        <v>18.639573000000002</v>
      </c>
    </row>
    <row r="182" spans="2:25">
      <c r="B182" t="s">
        <v>0</v>
      </c>
      <c r="C182" t="s">
        <v>270</v>
      </c>
      <c r="D182" t="s">
        <v>191</v>
      </c>
      <c r="E182" t="s">
        <v>212</v>
      </c>
      <c r="F182" t="s">
        <v>65</v>
      </c>
      <c r="G182">
        <v>51726</v>
      </c>
      <c r="H182" t="s">
        <v>421</v>
      </c>
      <c r="I182" s="15">
        <v>32690</v>
      </c>
      <c r="J182" t="s">
        <v>66</v>
      </c>
      <c r="K182">
        <v>216</v>
      </c>
      <c r="L182" s="1">
        <v>4458.4399999999996</v>
      </c>
      <c r="M182" s="1">
        <v>2815.64</v>
      </c>
      <c r="N182" s="1">
        <v>1642.8</v>
      </c>
      <c r="O182" s="1"/>
      <c r="P182" s="1"/>
      <c r="Q182" s="1"/>
      <c r="R182" s="1"/>
      <c r="S182" s="1"/>
      <c r="T182" s="41">
        <v>2.81E-2</v>
      </c>
      <c r="U182" s="7">
        <f t="shared" si="39"/>
        <v>125.28216399999999</v>
      </c>
      <c r="V182" s="7">
        <f t="shared" si="40"/>
        <v>1768.0821639999999</v>
      </c>
      <c r="W182" s="7">
        <f t="shared" si="41"/>
        <v>1642.8</v>
      </c>
      <c r="X182" s="7">
        <f t="shared" si="42"/>
        <v>1705.4410819999998</v>
      </c>
      <c r="Y182" s="7">
        <f t="shared" si="43"/>
        <v>125.28216399999999</v>
      </c>
    </row>
    <row r="183" spans="2:25">
      <c r="B183" t="s">
        <v>0</v>
      </c>
      <c r="C183" t="s">
        <v>270</v>
      </c>
      <c r="D183" t="s">
        <v>221</v>
      </c>
      <c r="E183" t="s">
        <v>347</v>
      </c>
      <c r="F183" t="s">
        <v>65</v>
      </c>
      <c r="G183">
        <v>10587413</v>
      </c>
      <c r="H183" t="s">
        <v>360</v>
      </c>
      <c r="I183" s="15">
        <v>38846</v>
      </c>
      <c r="J183" t="s">
        <v>66</v>
      </c>
      <c r="K183">
        <v>10370</v>
      </c>
      <c r="L183" s="1">
        <v>295377.84999999998</v>
      </c>
      <c r="M183" s="1">
        <v>44774.73</v>
      </c>
      <c r="N183" s="1">
        <v>250603.12</v>
      </c>
      <c r="O183" s="1"/>
      <c r="P183" s="1"/>
      <c r="Q183" s="1"/>
      <c r="R183" s="1"/>
      <c r="S183" s="1"/>
      <c r="T183" s="41">
        <v>2.81E-2</v>
      </c>
      <c r="U183" s="7">
        <f t="shared" si="39"/>
        <v>8300.117585</v>
      </c>
      <c r="V183" s="7">
        <f t="shared" si="40"/>
        <v>258903.237585</v>
      </c>
      <c r="W183" s="7">
        <f t="shared" si="41"/>
        <v>250603.12</v>
      </c>
      <c r="X183" s="7">
        <f t="shared" si="42"/>
        <v>254753.1787925</v>
      </c>
      <c r="Y183" s="7">
        <f t="shared" si="43"/>
        <v>8300.117585</v>
      </c>
    </row>
    <row r="184" spans="2:25">
      <c r="B184" t="s">
        <v>0</v>
      </c>
      <c r="C184" t="s">
        <v>270</v>
      </c>
      <c r="D184" t="s">
        <v>221</v>
      </c>
      <c r="E184" t="s">
        <v>222</v>
      </c>
      <c r="F184" t="s">
        <v>65</v>
      </c>
      <c r="G184">
        <v>5233</v>
      </c>
      <c r="H184" t="s">
        <v>296</v>
      </c>
      <c r="I184" s="15">
        <v>21732</v>
      </c>
      <c r="J184" t="s">
        <v>66</v>
      </c>
      <c r="K184">
        <v>11</v>
      </c>
      <c r="L184" s="1">
        <v>2422.9699999999998</v>
      </c>
      <c r="M184" s="1">
        <v>2384.1999999999998</v>
      </c>
      <c r="N184" s="1">
        <v>38.770000000000003</v>
      </c>
      <c r="O184" s="1"/>
      <c r="P184" s="1"/>
      <c r="Q184" s="1"/>
      <c r="R184" s="1"/>
      <c r="S184" s="1"/>
      <c r="T184" s="41">
        <v>2.81E-2</v>
      </c>
      <c r="U184" s="7">
        <f t="shared" si="39"/>
        <v>68.085456999999991</v>
      </c>
      <c r="V184" s="7">
        <f t="shared" si="40"/>
        <v>106.855457</v>
      </c>
      <c r="W184" s="7">
        <f t="shared" si="41"/>
        <v>38.770000000000003</v>
      </c>
      <c r="X184" s="7">
        <f t="shared" si="42"/>
        <v>72.812728500000006</v>
      </c>
      <c r="Y184" s="7">
        <f t="shared" si="43"/>
        <v>68.085456999999991</v>
      </c>
    </row>
    <row r="185" spans="2:25">
      <c r="B185" t="s">
        <v>0</v>
      </c>
      <c r="C185" t="s">
        <v>270</v>
      </c>
      <c r="D185" t="s">
        <v>221</v>
      </c>
      <c r="E185" t="s">
        <v>222</v>
      </c>
      <c r="F185" t="s">
        <v>65</v>
      </c>
      <c r="G185">
        <v>48807</v>
      </c>
      <c r="H185" t="s">
        <v>340</v>
      </c>
      <c r="I185" s="15">
        <v>21732</v>
      </c>
      <c r="J185" t="s">
        <v>66</v>
      </c>
      <c r="K185">
        <v>329</v>
      </c>
      <c r="L185" s="1">
        <v>2451.44</v>
      </c>
      <c r="M185" s="1">
        <v>2412.21</v>
      </c>
      <c r="N185" s="1">
        <v>39.229999999999997</v>
      </c>
      <c r="O185" s="1"/>
      <c r="P185" s="1"/>
      <c r="Q185" s="1"/>
      <c r="R185" s="1"/>
      <c r="S185" s="1"/>
      <c r="T185" s="41">
        <v>2.81E-2</v>
      </c>
      <c r="U185" s="7">
        <f t="shared" si="39"/>
        <v>68.885463999999999</v>
      </c>
      <c r="V185" s="7">
        <f t="shared" si="40"/>
        <v>108.115464</v>
      </c>
      <c r="W185" s="7">
        <f t="shared" si="41"/>
        <v>39.229999999999997</v>
      </c>
      <c r="X185" s="7">
        <f t="shared" si="42"/>
        <v>73.672731999999996</v>
      </c>
      <c r="Y185" s="7">
        <f t="shared" si="43"/>
        <v>68.885463999999999</v>
      </c>
    </row>
    <row r="186" spans="2:25">
      <c r="B186" t="s">
        <v>0</v>
      </c>
      <c r="C186" t="s">
        <v>270</v>
      </c>
      <c r="D186" t="s">
        <v>221</v>
      </c>
      <c r="E186" t="s">
        <v>222</v>
      </c>
      <c r="F186" t="s">
        <v>65</v>
      </c>
      <c r="G186">
        <v>48808</v>
      </c>
      <c r="H186" t="s">
        <v>343</v>
      </c>
      <c r="I186" s="15">
        <v>21732</v>
      </c>
      <c r="J186" t="s">
        <v>66</v>
      </c>
      <c r="K186">
        <v>33669</v>
      </c>
      <c r="L186" s="1">
        <v>15634.48</v>
      </c>
      <c r="M186" s="1">
        <v>15384.29</v>
      </c>
      <c r="N186" s="1">
        <v>250.19</v>
      </c>
      <c r="O186" s="1"/>
      <c r="P186" s="1"/>
      <c r="Q186" s="1"/>
      <c r="R186" s="1"/>
      <c r="S186" s="1"/>
      <c r="T186" s="41">
        <v>2.81E-2</v>
      </c>
      <c r="U186" s="7">
        <f t="shared" si="39"/>
        <v>439.32888800000001</v>
      </c>
      <c r="V186" s="7">
        <f t="shared" si="40"/>
        <v>689.51888800000006</v>
      </c>
      <c r="W186" s="7">
        <f t="shared" si="41"/>
        <v>250.19</v>
      </c>
      <c r="X186" s="7">
        <f t="shared" si="42"/>
        <v>469.85444400000006</v>
      </c>
      <c r="Y186" s="7">
        <f t="shared" si="43"/>
        <v>439.32888800000001</v>
      </c>
    </row>
    <row r="187" spans="2:25">
      <c r="B187" t="s">
        <v>0</v>
      </c>
      <c r="C187" t="s">
        <v>270</v>
      </c>
      <c r="D187" t="s">
        <v>221</v>
      </c>
      <c r="E187" t="s">
        <v>222</v>
      </c>
      <c r="F187" t="s">
        <v>65</v>
      </c>
      <c r="G187">
        <v>48809</v>
      </c>
      <c r="H187" t="s">
        <v>346</v>
      </c>
      <c r="I187" s="15">
        <v>21732</v>
      </c>
      <c r="J187" t="s">
        <v>66</v>
      </c>
      <c r="K187">
        <v>22446</v>
      </c>
      <c r="L187" s="1">
        <v>5163.09</v>
      </c>
      <c r="M187" s="1">
        <v>5080.47</v>
      </c>
      <c r="N187" s="1">
        <v>82.62</v>
      </c>
      <c r="O187" s="1"/>
      <c r="P187" s="1"/>
      <c r="Q187" s="1"/>
      <c r="R187" s="1"/>
      <c r="S187" s="1"/>
      <c r="T187" s="41">
        <v>2.81E-2</v>
      </c>
      <c r="U187" s="7">
        <f t="shared" si="39"/>
        <v>145.082829</v>
      </c>
      <c r="V187" s="7">
        <f t="shared" si="40"/>
        <v>227.70282900000001</v>
      </c>
      <c r="W187" s="7">
        <f t="shared" si="41"/>
        <v>82.62</v>
      </c>
      <c r="X187" s="7">
        <f t="shared" si="42"/>
        <v>155.16141450000001</v>
      </c>
      <c r="Y187" s="7">
        <f t="shared" si="43"/>
        <v>145.082829</v>
      </c>
    </row>
    <row r="188" spans="2:25">
      <c r="B188" t="s">
        <v>0</v>
      </c>
      <c r="C188" t="s">
        <v>270</v>
      </c>
      <c r="D188" t="s">
        <v>221</v>
      </c>
      <c r="E188" t="s">
        <v>222</v>
      </c>
      <c r="F188" t="s">
        <v>65</v>
      </c>
      <c r="G188">
        <v>51899</v>
      </c>
      <c r="H188" t="s">
        <v>309</v>
      </c>
      <c r="I188" s="15">
        <v>34516</v>
      </c>
      <c r="J188" t="s">
        <v>66</v>
      </c>
      <c r="K188">
        <v>9</v>
      </c>
      <c r="L188" s="1">
        <v>25590.75</v>
      </c>
      <c r="M188" s="1">
        <v>12688.12</v>
      </c>
      <c r="N188" s="1">
        <v>12902.63</v>
      </c>
      <c r="O188" s="1"/>
      <c r="P188" s="1"/>
      <c r="Q188" s="1"/>
      <c r="R188" s="1"/>
      <c r="S188" s="1"/>
      <c r="T188" s="41">
        <v>2.81E-2</v>
      </c>
      <c r="U188" s="7">
        <f t="shared" si="39"/>
        <v>719.10007499999995</v>
      </c>
      <c r="V188" s="7">
        <f t="shared" si="40"/>
        <v>13621.730074999999</v>
      </c>
      <c r="W188" s="7">
        <f t="shared" si="41"/>
        <v>12902.63</v>
      </c>
      <c r="X188" s="7">
        <f t="shared" si="42"/>
        <v>13262.180037499998</v>
      </c>
      <c r="Y188" s="7">
        <f t="shared" si="43"/>
        <v>719.10007499999995</v>
      </c>
    </row>
    <row r="189" spans="2:25">
      <c r="B189" t="s">
        <v>0</v>
      </c>
      <c r="C189" t="s">
        <v>270</v>
      </c>
      <c r="D189" t="s">
        <v>225</v>
      </c>
      <c r="E189" t="s">
        <v>413</v>
      </c>
      <c r="F189" t="s">
        <v>65</v>
      </c>
      <c r="G189">
        <v>5187</v>
      </c>
      <c r="H189" t="s">
        <v>422</v>
      </c>
      <c r="I189" s="15">
        <v>21732</v>
      </c>
      <c r="J189" t="s">
        <v>66</v>
      </c>
      <c r="K189">
        <v>1</v>
      </c>
      <c r="L189" s="1">
        <v>3831.82</v>
      </c>
      <c r="M189" s="1">
        <v>3770.5</v>
      </c>
      <c r="N189" s="1">
        <v>61.32</v>
      </c>
      <c r="O189" s="1"/>
      <c r="P189" s="1"/>
      <c r="Q189" s="1"/>
      <c r="R189" s="1"/>
      <c r="S189" s="1"/>
      <c r="T189" s="41">
        <v>2.81E-2</v>
      </c>
      <c r="U189" s="7">
        <f t="shared" si="39"/>
        <v>107.674142</v>
      </c>
      <c r="V189" s="7">
        <f t="shared" si="40"/>
        <v>168.99414200000001</v>
      </c>
      <c r="W189" s="7">
        <f t="shared" si="41"/>
        <v>61.32</v>
      </c>
      <c r="X189" s="7">
        <f t="shared" si="42"/>
        <v>115.157071</v>
      </c>
      <c r="Y189" s="7">
        <f t="shared" si="43"/>
        <v>107.674142</v>
      </c>
    </row>
    <row r="190" spans="2:25">
      <c r="B190" t="s">
        <v>0</v>
      </c>
      <c r="C190" t="s">
        <v>270</v>
      </c>
      <c r="D190" t="s">
        <v>225</v>
      </c>
      <c r="E190" t="s">
        <v>413</v>
      </c>
      <c r="F190" t="s">
        <v>65</v>
      </c>
      <c r="G190">
        <v>15874</v>
      </c>
      <c r="H190" t="s">
        <v>423</v>
      </c>
      <c r="I190" s="15">
        <v>21732</v>
      </c>
      <c r="J190" t="s">
        <v>66</v>
      </c>
      <c r="K190">
        <v>1</v>
      </c>
      <c r="L190" s="1">
        <v>2603.91</v>
      </c>
      <c r="M190" s="1">
        <v>2562.2399999999998</v>
      </c>
      <c r="N190" s="1">
        <v>41.67</v>
      </c>
      <c r="O190" s="1"/>
      <c r="P190" s="1"/>
      <c r="Q190" s="1"/>
      <c r="R190" s="1"/>
      <c r="S190" s="1"/>
      <c r="T190" s="41">
        <v>2.81E-2</v>
      </c>
      <c r="U190" s="7">
        <f t="shared" si="39"/>
        <v>73.169871000000001</v>
      </c>
      <c r="V190" s="7">
        <f t="shared" si="40"/>
        <v>114.839871</v>
      </c>
      <c r="W190" s="7">
        <f t="shared" si="41"/>
        <v>41.67</v>
      </c>
      <c r="X190" s="7">
        <f t="shared" si="42"/>
        <v>78.254935500000002</v>
      </c>
      <c r="Y190" s="7">
        <f t="shared" si="43"/>
        <v>73.169871000000001</v>
      </c>
    </row>
    <row r="191" spans="2:25">
      <c r="B191" t="s">
        <v>0</v>
      </c>
      <c r="C191" t="s">
        <v>270</v>
      </c>
      <c r="D191" t="s">
        <v>225</v>
      </c>
      <c r="E191" t="s">
        <v>413</v>
      </c>
      <c r="F191" t="s">
        <v>65</v>
      </c>
      <c r="G191">
        <v>21655</v>
      </c>
      <c r="H191" t="s">
        <v>296</v>
      </c>
      <c r="I191" s="15">
        <v>21732</v>
      </c>
      <c r="J191" t="s">
        <v>66</v>
      </c>
      <c r="K191">
        <v>235</v>
      </c>
      <c r="L191" s="1">
        <v>5178.91</v>
      </c>
      <c r="M191" s="1">
        <v>5096.04</v>
      </c>
      <c r="N191" s="1">
        <v>82.87</v>
      </c>
      <c r="O191" s="1"/>
      <c r="P191" s="1"/>
      <c r="Q191" s="1"/>
      <c r="R191" s="1"/>
      <c r="S191" s="1"/>
      <c r="T191" s="41">
        <v>2.81E-2</v>
      </c>
      <c r="U191" s="7">
        <f t="shared" ref="U191:U208" si="44">+L191*T191</f>
        <v>145.52737099999999</v>
      </c>
      <c r="V191" s="7">
        <f t="shared" ref="V191:V208" si="45">+U191+N191</f>
        <v>228.39737099999999</v>
      </c>
      <c r="W191" s="7">
        <f t="shared" si="41"/>
        <v>82.87</v>
      </c>
      <c r="X191" s="7">
        <f t="shared" si="42"/>
        <v>155.63368550000001</v>
      </c>
      <c r="Y191" s="7">
        <f t="shared" ref="Y191:Y208" si="46">+L191*T191</f>
        <v>145.52737099999999</v>
      </c>
    </row>
    <row r="192" spans="2:25">
      <c r="B192" t="s">
        <v>0</v>
      </c>
      <c r="C192" t="s">
        <v>270</v>
      </c>
      <c r="D192" t="s">
        <v>225</v>
      </c>
      <c r="E192" t="s">
        <v>413</v>
      </c>
      <c r="F192" t="s">
        <v>65</v>
      </c>
      <c r="G192">
        <v>48801</v>
      </c>
      <c r="H192" t="s">
        <v>340</v>
      </c>
      <c r="I192" s="15">
        <v>21732</v>
      </c>
      <c r="J192" t="s">
        <v>66</v>
      </c>
      <c r="K192">
        <v>904</v>
      </c>
      <c r="L192" s="1">
        <v>4808.49</v>
      </c>
      <c r="M192" s="1">
        <v>4731.54</v>
      </c>
      <c r="N192" s="1">
        <v>76.95</v>
      </c>
      <c r="O192" s="1"/>
      <c r="P192" s="1"/>
      <c r="Q192" s="1"/>
      <c r="R192" s="1"/>
      <c r="S192" s="1"/>
      <c r="T192" s="41">
        <v>2.81E-2</v>
      </c>
      <c r="U192" s="7">
        <f t="shared" si="44"/>
        <v>135.11856900000001</v>
      </c>
      <c r="V192" s="7">
        <f t="shared" si="45"/>
        <v>212.06856900000002</v>
      </c>
      <c r="W192" s="7">
        <f t="shared" si="41"/>
        <v>76.95</v>
      </c>
      <c r="X192" s="7">
        <f t="shared" si="42"/>
        <v>144.50928450000001</v>
      </c>
      <c r="Y192" s="7">
        <f t="shared" si="46"/>
        <v>135.11856900000001</v>
      </c>
    </row>
    <row r="193" spans="2:25">
      <c r="B193" t="s">
        <v>0</v>
      </c>
      <c r="C193" t="s">
        <v>270</v>
      </c>
      <c r="D193" t="s">
        <v>225</v>
      </c>
      <c r="E193" t="s">
        <v>413</v>
      </c>
      <c r="F193" t="s">
        <v>65</v>
      </c>
      <c r="G193">
        <v>48802</v>
      </c>
      <c r="H193" t="s">
        <v>424</v>
      </c>
      <c r="I193" s="15">
        <v>21732</v>
      </c>
      <c r="J193" t="s">
        <v>66</v>
      </c>
      <c r="K193">
        <v>78818</v>
      </c>
      <c r="L193" s="1">
        <v>41332.400000000001</v>
      </c>
      <c r="M193" s="1">
        <v>40670.99</v>
      </c>
      <c r="N193" s="1">
        <v>661.41</v>
      </c>
      <c r="O193" s="1"/>
      <c r="P193" s="1"/>
      <c r="Q193" s="1"/>
      <c r="R193" s="1"/>
      <c r="S193" s="1"/>
      <c r="T193" s="41">
        <v>2.81E-2</v>
      </c>
      <c r="U193" s="7">
        <f t="shared" si="44"/>
        <v>1161.4404400000001</v>
      </c>
      <c r="V193" s="7">
        <f t="shared" si="45"/>
        <v>1822.8504400000002</v>
      </c>
      <c r="W193" s="7">
        <f t="shared" si="41"/>
        <v>661.41</v>
      </c>
      <c r="X193" s="7">
        <f t="shared" si="42"/>
        <v>1242.13022</v>
      </c>
      <c r="Y193" s="7">
        <f t="shared" si="46"/>
        <v>1161.4404400000001</v>
      </c>
    </row>
    <row r="194" spans="2:25">
      <c r="B194" t="s">
        <v>0</v>
      </c>
      <c r="C194" t="s">
        <v>270</v>
      </c>
      <c r="D194" t="s">
        <v>225</v>
      </c>
      <c r="E194" t="s">
        <v>413</v>
      </c>
      <c r="F194" t="s">
        <v>65</v>
      </c>
      <c r="G194">
        <v>48803</v>
      </c>
      <c r="H194" t="s">
        <v>346</v>
      </c>
      <c r="I194" s="15">
        <v>21732</v>
      </c>
      <c r="J194" t="s">
        <v>66</v>
      </c>
      <c r="K194">
        <v>0</v>
      </c>
      <c r="L194" s="1">
        <v>0</v>
      </c>
      <c r="M194" s="1">
        <v>0</v>
      </c>
      <c r="N194" s="1">
        <v>0</v>
      </c>
      <c r="O194" s="1"/>
      <c r="P194" s="1"/>
      <c r="Q194" s="1"/>
      <c r="R194" s="1"/>
      <c r="S194" s="1"/>
      <c r="T194" s="41">
        <v>2.81E-2</v>
      </c>
      <c r="U194" s="7">
        <f t="shared" si="44"/>
        <v>0</v>
      </c>
      <c r="V194" s="7">
        <f t="shared" si="45"/>
        <v>0</v>
      </c>
      <c r="W194" s="7">
        <f t="shared" si="41"/>
        <v>0</v>
      </c>
      <c r="X194" s="7">
        <f t="shared" si="42"/>
        <v>0</v>
      </c>
      <c r="Y194" s="7">
        <f t="shared" si="46"/>
        <v>0</v>
      </c>
    </row>
    <row r="195" spans="2:25">
      <c r="B195" t="s">
        <v>0</v>
      </c>
      <c r="C195" t="s">
        <v>270</v>
      </c>
      <c r="D195" t="s">
        <v>225</v>
      </c>
      <c r="E195" t="s">
        <v>413</v>
      </c>
      <c r="F195" t="s">
        <v>65</v>
      </c>
      <c r="G195">
        <v>48889</v>
      </c>
      <c r="H195" t="s">
        <v>299</v>
      </c>
      <c r="I195" s="15">
        <v>22098</v>
      </c>
      <c r="J195" t="s">
        <v>66</v>
      </c>
      <c r="K195">
        <v>529</v>
      </c>
      <c r="L195" s="1">
        <v>983.84</v>
      </c>
      <c r="M195" s="1">
        <v>965.99</v>
      </c>
      <c r="N195" s="1">
        <v>17.850000000000001</v>
      </c>
      <c r="O195" s="1"/>
      <c r="P195" s="1"/>
      <c r="Q195" s="1"/>
      <c r="R195" s="1"/>
      <c r="S195" s="1"/>
      <c r="T195" s="41">
        <v>2.81E-2</v>
      </c>
      <c r="U195" s="7">
        <f t="shared" si="44"/>
        <v>27.645904000000002</v>
      </c>
      <c r="V195" s="7">
        <f t="shared" si="45"/>
        <v>45.495904000000003</v>
      </c>
      <c r="W195" s="7">
        <f t="shared" si="41"/>
        <v>17.850000000000001</v>
      </c>
      <c r="X195" s="7">
        <f t="shared" si="42"/>
        <v>31.672952000000002</v>
      </c>
      <c r="Y195" s="7">
        <f t="shared" si="46"/>
        <v>27.645904000000002</v>
      </c>
    </row>
    <row r="196" spans="2:25">
      <c r="B196" t="s">
        <v>0</v>
      </c>
      <c r="C196" t="s">
        <v>270</v>
      </c>
      <c r="D196" t="s">
        <v>225</v>
      </c>
      <c r="E196" t="s">
        <v>413</v>
      </c>
      <c r="F196" t="s">
        <v>65</v>
      </c>
      <c r="G196">
        <v>49424</v>
      </c>
      <c r="H196" t="s">
        <v>425</v>
      </c>
      <c r="I196" s="15">
        <v>25750</v>
      </c>
      <c r="J196" t="s">
        <v>66</v>
      </c>
      <c r="K196">
        <v>29</v>
      </c>
      <c r="L196" s="1">
        <v>288.77999999999997</v>
      </c>
      <c r="M196" s="1">
        <v>270.16000000000003</v>
      </c>
      <c r="N196" s="1">
        <v>18.62</v>
      </c>
      <c r="O196" s="1"/>
      <c r="P196" s="1"/>
      <c r="Q196" s="1"/>
      <c r="R196" s="1"/>
      <c r="S196" s="1"/>
      <c r="T196" s="41">
        <v>2.81E-2</v>
      </c>
      <c r="U196" s="7">
        <f t="shared" si="44"/>
        <v>8.1147179999999999</v>
      </c>
      <c r="V196" s="7">
        <f t="shared" si="45"/>
        <v>26.734718000000001</v>
      </c>
      <c r="W196" s="7">
        <f t="shared" si="41"/>
        <v>18.62</v>
      </c>
      <c r="X196" s="7">
        <f t="shared" si="42"/>
        <v>22.677359000000003</v>
      </c>
      <c r="Y196" s="7">
        <f t="shared" si="46"/>
        <v>8.1147179999999999</v>
      </c>
    </row>
    <row r="197" spans="2:25">
      <c r="B197" t="s">
        <v>0</v>
      </c>
      <c r="C197" t="s">
        <v>270</v>
      </c>
      <c r="D197" t="s">
        <v>225</v>
      </c>
      <c r="E197" t="s">
        <v>413</v>
      </c>
      <c r="F197" t="s">
        <v>65</v>
      </c>
      <c r="G197">
        <v>49816</v>
      </c>
      <c r="H197" t="s">
        <v>426</v>
      </c>
      <c r="I197" s="15">
        <v>27211</v>
      </c>
      <c r="J197" t="s">
        <v>66</v>
      </c>
      <c r="K197">
        <v>254</v>
      </c>
      <c r="L197" s="1">
        <v>6387.83</v>
      </c>
      <c r="M197" s="1">
        <v>5744.52</v>
      </c>
      <c r="N197" s="1">
        <v>643.30999999999995</v>
      </c>
      <c r="O197" s="1"/>
      <c r="P197" s="1"/>
      <c r="Q197" s="1"/>
      <c r="R197" s="1"/>
      <c r="S197" s="1"/>
      <c r="T197" s="41">
        <v>2.81E-2</v>
      </c>
      <c r="U197" s="7">
        <f t="shared" si="44"/>
        <v>179.49802299999999</v>
      </c>
      <c r="V197" s="7">
        <f t="shared" si="45"/>
        <v>822.80802299999993</v>
      </c>
      <c r="W197" s="7">
        <f t="shared" si="41"/>
        <v>643.30999999999995</v>
      </c>
      <c r="X197" s="7">
        <f t="shared" si="42"/>
        <v>733.0590115</v>
      </c>
      <c r="Y197" s="7">
        <f t="shared" si="46"/>
        <v>179.49802299999999</v>
      </c>
    </row>
    <row r="198" spans="2:25">
      <c r="B198" t="s">
        <v>0</v>
      </c>
      <c r="C198" t="s">
        <v>270</v>
      </c>
      <c r="D198" t="s">
        <v>225</v>
      </c>
      <c r="E198" t="s">
        <v>226</v>
      </c>
      <c r="F198" t="s">
        <v>65</v>
      </c>
      <c r="G198">
        <v>5186</v>
      </c>
      <c r="H198" t="s">
        <v>422</v>
      </c>
      <c r="I198" s="15">
        <v>21732</v>
      </c>
      <c r="J198" t="s">
        <v>66</v>
      </c>
      <c r="K198">
        <v>1</v>
      </c>
      <c r="L198" s="1">
        <v>1685</v>
      </c>
      <c r="M198" s="1">
        <v>1658.04</v>
      </c>
      <c r="N198" s="1">
        <v>26.96</v>
      </c>
      <c r="O198" s="1"/>
      <c r="P198" s="1"/>
      <c r="Q198" s="1"/>
      <c r="R198" s="1"/>
      <c r="S198" s="1"/>
      <c r="T198" s="41">
        <v>2.81E-2</v>
      </c>
      <c r="U198" s="7">
        <f t="shared" si="44"/>
        <v>47.348500000000001</v>
      </c>
      <c r="V198" s="7">
        <f t="shared" si="45"/>
        <v>74.308500000000009</v>
      </c>
      <c r="W198" s="7">
        <f t="shared" si="41"/>
        <v>26.96</v>
      </c>
      <c r="X198" s="7">
        <f t="shared" si="42"/>
        <v>50.634250000000009</v>
      </c>
      <c r="Y198" s="7">
        <f t="shared" si="46"/>
        <v>47.348500000000001</v>
      </c>
    </row>
    <row r="199" spans="2:25">
      <c r="B199" t="s">
        <v>0</v>
      </c>
      <c r="C199" t="s">
        <v>270</v>
      </c>
      <c r="D199" t="s">
        <v>225</v>
      </c>
      <c r="E199" t="s">
        <v>226</v>
      </c>
      <c r="F199" t="s">
        <v>65</v>
      </c>
      <c r="G199">
        <v>15906</v>
      </c>
      <c r="H199" t="s">
        <v>296</v>
      </c>
      <c r="I199" s="15">
        <v>21732</v>
      </c>
      <c r="J199" t="s">
        <v>66</v>
      </c>
      <c r="K199">
        <v>103</v>
      </c>
      <c r="L199" s="1">
        <v>2277.37</v>
      </c>
      <c r="M199" s="1">
        <v>2240.9299999999998</v>
      </c>
      <c r="N199" s="1">
        <v>36.44</v>
      </c>
      <c r="O199" s="1"/>
      <c r="P199" s="1"/>
      <c r="Q199" s="1"/>
      <c r="R199" s="1"/>
      <c r="S199" s="1"/>
      <c r="T199" s="41">
        <v>2.81E-2</v>
      </c>
      <c r="U199" s="7">
        <f t="shared" si="44"/>
        <v>63.994096999999996</v>
      </c>
      <c r="V199" s="7">
        <f t="shared" si="45"/>
        <v>100.43409699999999</v>
      </c>
      <c r="W199" s="7">
        <f t="shared" si="41"/>
        <v>36.44</v>
      </c>
      <c r="X199" s="7">
        <f t="shared" si="42"/>
        <v>68.437048500000003</v>
      </c>
      <c r="Y199" s="7">
        <f t="shared" si="46"/>
        <v>63.994096999999996</v>
      </c>
    </row>
    <row r="200" spans="2:25">
      <c r="B200" t="s">
        <v>0</v>
      </c>
      <c r="C200" t="s">
        <v>270</v>
      </c>
      <c r="D200" t="s">
        <v>225</v>
      </c>
      <c r="E200" t="s">
        <v>226</v>
      </c>
      <c r="F200" t="s">
        <v>65</v>
      </c>
      <c r="G200">
        <v>21651</v>
      </c>
      <c r="H200" t="s">
        <v>423</v>
      </c>
      <c r="I200" s="15">
        <v>21732</v>
      </c>
      <c r="J200" t="s">
        <v>66</v>
      </c>
      <c r="K200">
        <v>0</v>
      </c>
      <c r="L200" s="1">
        <v>1145.05</v>
      </c>
      <c r="M200" s="1">
        <v>1126.73</v>
      </c>
      <c r="N200" s="1">
        <v>18.32</v>
      </c>
      <c r="O200" s="1"/>
      <c r="P200" s="1"/>
      <c r="Q200" s="1"/>
      <c r="R200" s="1"/>
      <c r="S200" s="1"/>
      <c r="T200" s="41">
        <v>2.81E-2</v>
      </c>
      <c r="U200" s="7">
        <f t="shared" si="44"/>
        <v>32.175905</v>
      </c>
      <c r="V200" s="7">
        <f t="shared" si="45"/>
        <v>50.495905</v>
      </c>
      <c r="W200" s="7">
        <f t="shared" si="41"/>
        <v>18.32</v>
      </c>
      <c r="X200" s="7">
        <f t="shared" si="42"/>
        <v>34.4079525</v>
      </c>
      <c r="Y200" s="7">
        <f t="shared" si="46"/>
        <v>32.175905</v>
      </c>
    </row>
    <row r="201" spans="2:25">
      <c r="B201" t="s">
        <v>0</v>
      </c>
      <c r="C201" t="s">
        <v>270</v>
      </c>
      <c r="D201" t="s">
        <v>225</v>
      </c>
      <c r="E201" t="s">
        <v>226</v>
      </c>
      <c r="F201" t="s">
        <v>65</v>
      </c>
      <c r="G201">
        <v>48804</v>
      </c>
      <c r="H201" t="s">
        <v>340</v>
      </c>
      <c r="I201" s="15">
        <v>21732</v>
      </c>
      <c r="J201" t="s">
        <v>66</v>
      </c>
      <c r="K201">
        <v>398</v>
      </c>
      <c r="L201" s="1">
        <v>2114.4899999999998</v>
      </c>
      <c r="M201" s="1">
        <v>2080.65</v>
      </c>
      <c r="N201" s="1">
        <v>33.840000000000003</v>
      </c>
      <c r="O201" s="1"/>
      <c r="P201" s="1"/>
      <c r="Q201" s="1"/>
      <c r="R201" s="1"/>
      <c r="S201" s="1"/>
      <c r="T201" s="41">
        <v>2.81E-2</v>
      </c>
      <c r="U201" s="7">
        <f t="shared" si="44"/>
        <v>59.417168999999994</v>
      </c>
      <c r="V201" s="7">
        <f t="shared" si="45"/>
        <v>93.257169000000005</v>
      </c>
      <c r="W201" s="7">
        <f t="shared" si="41"/>
        <v>33.840000000000003</v>
      </c>
      <c r="X201" s="7">
        <f t="shared" si="42"/>
        <v>63.548584500000004</v>
      </c>
      <c r="Y201" s="7">
        <f t="shared" si="46"/>
        <v>59.417168999999994</v>
      </c>
    </row>
    <row r="202" spans="2:25">
      <c r="B202" t="s">
        <v>0</v>
      </c>
      <c r="C202" t="s">
        <v>270</v>
      </c>
      <c r="D202" t="s">
        <v>225</v>
      </c>
      <c r="E202" t="s">
        <v>226</v>
      </c>
      <c r="F202" t="s">
        <v>65</v>
      </c>
      <c r="G202">
        <v>48805</v>
      </c>
      <c r="H202" t="s">
        <v>424</v>
      </c>
      <c r="I202" s="15">
        <v>21732</v>
      </c>
      <c r="J202" t="s">
        <v>66</v>
      </c>
      <c r="K202">
        <v>34659</v>
      </c>
      <c r="L202" s="1">
        <v>18175.52</v>
      </c>
      <c r="M202" s="1">
        <v>17884.669999999998</v>
      </c>
      <c r="N202" s="1">
        <v>290.85000000000002</v>
      </c>
      <c r="O202" s="1"/>
      <c r="P202" s="1"/>
      <c r="Q202" s="1"/>
      <c r="R202" s="1"/>
      <c r="S202" s="1"/>
      <c r="T202" s="41">
        <v>2.81E-2</v>
      </c>
      <c r="U202" s="7">
        <f t="shared" si="44"/>
        <v>510.73211200000003</v>
      </c>
      <c r="V202" s="7">
        <f t="shared" si="45"/>
        <v>801.58211200000005</v>
      </c>
      <c r="W202" s="7">
        <f t="shared" si="41"/>
        <v>290.85000000000002</v>
      </c>
      <c r="X202" s="7">
        <f t="shared" si="42"/>
        <v>546.21605599999998</v>
      </c>
      <c r="Y202" s="7">
        <f t="shared" si="46"/>
        <v>510.73211200000003</v>
      </c>
    </row>
    <row r="203" spans="2:25">
      <c r="B203" t="s">
        <v>0</v>
      </c>
      <c r="C203" t="s">
        <v>270</v>
      </c>
      <c r="D203" t="s">
        <v>225</v>
      </c>
      <c r="E203" t="s">
        <v>226</v>
      </c>
      <c r="F203" t="s">
        <v>65</v>
      </c>
      <c r="G203">
        <v>48806</v>
      </c>
      <c r="H203" t="s">
        <v>346</v>
      </c>
      <c r="I203" s="15">
        <v>21732</v>
      </c>
      <c r="J203" t="s">
        <v>66</v>
      </c>
      <c r="K203">
        <v>10322</v>
      </c>
      <c r="L203" s="1">
        <v>2974.34</v>
      </c>
      <c r="M203" s="1">
        <v>2926.74</v>
      </c>
      <c r="N203" s="1">
        <v>47.6</v>
      </c>
      <c r="O203" s="1"/>
      <c r="P203" s="1"/>
      <c r="Q203" s="1"/>
      <c r="R203" s="1"/>
      <c r="S203" s="1"/>
      <c r="T203" s="41">
        <v>2.81E-2</v>
      </c>
      <c r="U203" s="7">
        <f t="shared" si="44"/>
        <v>83.57895400000001</v>
      </c>
      <c r="V203" s="7">
        <f t="shared" si="45"/>
        <v>131.178954</v>
      </c>
      <c r="W203" s="7">
        <f t="shared" si="41"/>
        <v>47.6</v>
      </c>
      <c r="X203" s="7">
        <f t="shared" si="42"/>
        <v>89.389476999999999</v>
      </c>
      <c r="Y203" s="7">
        <f t="shared" si="46"/>
        <v>83.57895400000001</v>
      </c>
    </row>
    <row r="204" spans="2:25">
      <c r="B204" t="s">
        <v>0</v>
      </c>
      <c r="C204" t="s">
        <v>270</v>
      </c>
      <c r="D204" t="s">
        <v>225</v>
      </c>
      <c r="E204" t="s">
        <v>226</v>
      </c>
      <c r="F204" t="s">
        <v>65</v>
      </c>
      <c r="G204">
        <v>48890</v>
      </c>
      <c r="H204" t="s">
        <v>299</v>
      </c>
      <c r="I204" s="15">
        <v>22098</v>
      </c>
      <c r="J204" t="s">
        <v>66</v>
      </c>
      <c r="K204">
        <v>233</v>
      </c>
      <c r="L204" s="1">
        <v>432.64</v>
      </c>
      <c r="M204" s="1">
        <v>424.79</v>
      </c>
      <c r="N204" s="1">
        <v>7.85</v>
      </c>
      <c r="O204" s="1"/>
      <c r="P204" s="1"/>
      <c r="Q204" s="1"/>
      <c r="R204" s="1"/>
      <c r="S204" s="1"/>
      <c r="T204" s="41">
        <v>2.81E-2</v>
      </c>
      <c r="U204" s="7">
        <f t="shared" si="44"/>
        <v>12.157183999999999</v>
      </c>
      <c r="V204" s="7">
        <f t="shared" si="45"/>
        <v>20.007183999999999</v>
      </c>
      <c r="W204" s="7">
        <f t="shared" si="41"/>
        <v>7.85</v>
      </c>
      <c r="X204" s="7">
        <f t="shared" si="42"/>
        <v>13.928591999999998</v>
      </c>
      <c r="Y204" s="7">
        <f t="shared" si="46"/>
        <v>12.157183999999999</v>
      </c>
    </row>
    <row r="205" spans="2:25">
      <c r="B205" t="s">
        <v>0</v>
      </c>
      <c r="C205" t="s">
        <v>270</v>
      </c>
      <c r="D205" t="s">
        <v>225</v>
      </c>
      <c r="E205" t="s">
        <v>226</v>
      </c>
      <c r="F205" t="s">
        <v>65</v>
      </c>
      <c r="G205">
        <v>49425</v>
      </c>
      <c r="H205" t="s">
        <v>425</v>
      </c>
      <c r="I205" s="15">
        <v>25750</v>
      </c>
      <c r="J205" t="s">
        <v>66</v>
      </c>
      <c r="K205">
        <v>13</v>
      </c>
      <c r="L205" s="1">
        <v>126.99</v>
      </c>
      <c r="M205" s="1">
        <v>118.8</v>
      </c>
      <c r="N205" s="1">
        <v>8.19</v>
      </c>
      <c r="O205" s="1"/>
      <c r="P205" s="1"/>
      <c r="Q205" s="1"/>
      <c r="R205" s="1"/>
      <c r="S205" s="1"/>
      <c r="T205" s="41">
        <v>2.81E-2</v>
      </c>
      <c r="U205" s="7">
        <f t="shared" si="44"/>
        <v>3.568419</v>
      </c>
      <c r="V205" s="7">
        <f t="shared" si="45"/>
        <v>11.758419</v>
      </c>
      <c r="W205" s="7">
        <f t="shared" si="41"/>
        <v>8.19</v>
      </c>
      <c r="X205" s="7">
        <f t="shared" si="42"/>
        <v>9.9742095000000006</v>
      </c>
      <c r="Y205" s="7">
        <f t="shared" si="46"/>
        <v>3.568419</v>
      </c>
    </row>
    <row r="206" spans="2:25">
      <c r="B206" t="s">
        <v>0</v>
      </c>
      <c r="C206" t="s">
        <v>270</v>
      </c>
      <c r="D206" t="s">
        <v>225</v>
      </c>
      <c r="E206" t="s">
        <v>226</v>
      </c>
      <c r="F206" t="s">
        <v>65</v>
      </c>
      <c r="G206">
        <v>49817</v>
      </c>
      <c r="H206" t="s">
        <v>426</v>
      </c>
      <c r="I206" s="15">
        <v>27211</v>
      </c>
      <c r="J206" t="s">
        <v>66</v>
      </c>
      <c r="K206">
        <v>111</v>
      </c>
      <c r="L206" s="1">
        <v>2808.99</v>
      </c>
      <c r="M206" s="1">
        <v>2526.1</v>
      </c>
      <c r="N206" s="1">
        <v>282.89</v>
      </c>
      <c r="O206" s="1"/>
      <c r="P206" s="1"/>
      <c r="Q206" s="1"/>
      <c r="R206" s="1"/>
      <c r="S206" s="1"/>
      <c r="T206" s="41">
        <v>2.81E-2</v>
      </c>
      <c r="U206" s="7">
        <f t="shared" si="44"/>
        <v>78.932618999999988</v>
      </c>
      <c r="V206" s="7">
        <f t="shared" si="45"/>
        <v>361.82261899999997</v>
      </c>
      <c r="W206" s="7">
        <f t="shared" si="41"/>
        <v>282.89</v>
      </c>
      <c r="X206" s="7">
        <f t="shared" si="42"/>
        <v>322.35630949999995</v>
      </c>
      <c r="Y206" s="7">
        <f t="shared" si="46"/>
        <v>78.932618999999988</v>
      </c>
    </row>
    <row r="207" spans="2:25">
      <c r="B207" t="s">
        <v>0</v>
      </c>
      <c r="C207" t="s">
        <v>270</v>
      </c>
      <c r="D207" t="s">
        <v>172</v>
      </c>
      <c r="E207" t="s">
        <v>173</v>
      </c>
      <c r="F207" t="s">
        <v>65</v>
      </c>
      <c r="G207">
        <v>50535</v>
      </c>
      <c r="H207" t="s">
        <v>361</v>
      </c>
      <c r="I207" s="15">
        <v>28672</v>
      </c>
      <c r="J207" t="s">
        <v>66</v>
      </c>
      <c r="K207">
        <v>40275</v>
      </c>
      <c r="L207" s="1">
        <v>25049.61</v>
      </c>
      <c r="M207" s="1">
        <v>21291.43</v>
      </c>
      <c r="N207" s="1">
        <v>3758.18</v>
      </c>
      <c r="O207" s="1"/>
      <c r="P207" s="1"/>
      <c r="Q207" s="1"/>
      <c r="R207" s="1"/>
      <c r="S207" s="1"/>
      <c r="T207" s="41">
        <v>2.81E-2</v>
      </c>
      <c r="U207" s="7">
        <f t="shared" si="44"/>
        <v>703.89404100000002</v>
      </c>
      <c r="V207" s="7">
        <f t="shared" si="45"/>
        <v>4462.0740409999999</v>
      </c>
      <c r="W207" s="7">
        <f t="shared" si="41"/>
        <v>3758.18</v>
      </c>
      <c r="X207" s="7">
        <f t="shared" si="42"/>
        <v>4110.1270205000001</v>
      </c>
      <c r="Y207" s="7">
        <f t="shared" si="46"/>
        <v>703.89404100000002</v>
      </c>
    </row>
    <row r="208" spans="2:25">
      <c r="B208" t="s">
        <v>0</v>
      </c>
      <c r="C208" t="s">
        <v>270</v>
      </c>
      <c r="D208" t="s">
        <v>172</v>
      </c>
      <c r="E208" t="s">
        <v>173</v>
      </c>
      <c r="F208" t="s">
        <v>65</v>
      </c>
      <c r="G208">
        <v>50536</v>
      </c>
      <c r="H208" t="s">
        <v>362</v>
      </c>
      <c r="I208" s="15">
        <v>28672</v>
      </c>
      <c r="J208" t="s">
        <v>66</v>
      </c>
      <c r="K208">
        <v>12</v>
      </c>
      <c r="L208" s="1">
        <v>8695.3700000000008</v>
      </c>
      <c r="M208" s="1">
        <v>7390.81</v>
      </c>
      <c r="N208" s="1">
        <v>1304.56</v>
      </c>
      <c r="O208" s="1"/>
      <c r="P208" s="1"/>
      <c r="Q208" s="1"/>
      <c r="R208" s="1"/>
      <c r="S208" s="1"/>
      <c r="T208" s="41">
        <v>2.81E-2</v>
      </c>
      <c r="U208" s="7">
        <f t="shared" si="44"/>
        <v>244.33989700000004</v>
      </c>
      <c r="V208" s="7">
        <f t="shared" si="45"/>
        <v>1548.899897</v>
      </c>
      <c r="W208" s="7">
        <f t="shared" si="41"/>
        <v>1304.56</v>
      </c>
      <c r="X208" s="7">
        <f t="shared" si="42"/>
        <v>1426.7299484999999</v>
      </c>
      <c r="Y208" s="7">
        <f t="shared" si="46"/>
        <v>244.33989700000004</v>
      </c>
    </row>
    <row r="209" spans="2:25">
      <c r="B209" t="s">
        <v>468</v>
      </c>
      <c r="L209" s="7">
        <f>SUM(L159:L208)</f>
        <v>926993.55999999982</v>
      </c>
      <c r="M209" s="7">
        <f t="shared" ref="M209:N209" si="47">SUM(M159:M208)</f>
        <v>599004.03000000026</v>
      </c>
      <c r="N209" s="7">
        <f t="shared" si="47"/>
        <v>327989.52999999997</v>
      </c>
      <c r="O209" s="2"/>
      <c r="P209" s="2"/>
      <c r="Q209" s="2"/>
      <c r="R209" s="2"/>
      <c r="S209" s="2"/>
      <c r="X209" s="7">
        <f>SUM(X159:X208)</f>
        <v>341013.78951799986</v>
      </c>
      <c r="Y209" s="7">
        <f>SUM(Y159:Y208)</f>
        <v>26048.519035999994</v>
      </c>
    </row>
    <row r="213" spans="2:25">
      <c r="B213" t="s">
        <v>393</v>
      </c>
      <c r="C213" s="2">
        <f>+X157+X18</f>
        <v>58004.043576999997</v>
      </c>
      <c r="E213" t="s">
        <v>469</v>
      </c>
      <c r="F213" t="s">
        <v>470</v>
      </c>
    </row>
    <row r="215" spans="2:25">
      <c r="B215" t="s">
        <v>395</v>
      </c>
      <c r="C215" s="4">
        <f>$X$15</f>
        <v>138761.263588</v>
      </c>
      <c r="D215" s="32">
        <f>+C215/$C$218</f>
        <v>0.1324034823438536</v>
      </c>
      <c r="E215" s="4">
        <f>+C$213*D215</f>
        <v>7679.9373596194337</v>
      </c>
      <c r="F215" s="35">
        <f>+C215+E215</f>
        <v>146441.20094761942</v>
      </c>
    </row>
    <row r="216" spans="2:25">
      <c r="B216" t="s">
        <v>453</v>
      </c>
      <c r="C216" s="2">
        <f>$X$116</f>
        <v>568243.17973500013</v>
      </c>
      <c r="D216" s="32">
        <f>+C216/$C$218</f>
        <v>0.54220734136904192</v>
      </c>
      <c r="E216" s="4">
        <f t="shared" ref="E216:E217" si="48">+C$213*D216</f>
        <v>31450.218256539221</v>
      </c>
      <c r="F216" s="35">
        <f>+C216+E216</f>
        <v>599693.39799153933</v>
      </c>
    </row>
    <row r="217" spans="2:25">
      <c r="B217" t="s">
        <v>458</v>
      </c>
      <c r="C217" s="2">
        <f>$X$209</f>
        <v>341013.78951799986</v>
      </c>
      <c r="D217" s="32">
        <f>+C217/$C$218</f>
        <v>0.32538917628710451</v>
      </c>
      <c r="E217" s="4">
        <f t="shared" si="48"/>
        <v>18873.887960841344</v>
      </c>
      <c r="F217" s="35">
        <f t="shared" ref="F217:F218" si="49">+C217+E217</f>
        <v>359887.67747884121</v>
      </c>
    </row>
    <row r="218" spans="2:25">
      <c r="C218" s="35">
        <f>SUM(C215:C217)</f>
        <v>1048018.232841</v>
      </c>
      <c r="D218" s="33">
        <f>SUM(D215:D217)</f>
        <v>1</v>
      </c>
      <c r="E218" s="35">
        <f>SUM(E215:E217)</f>
        <v>58004.043577000004</v>
      </c>
      <c r="F218" s="35">
        <f t="shared" si="49"/>
        <v>1106022.276418</v>
      </c>
    </row>
    <row r="219" spans="2:25">
      <c r="F219" s="35">
        <f>+C213+C218</f>
        <v>1106022.276418</v>
      </c>
      <c r="G219" t="s">
        <v>471</v>
      </c>
    </row>
    <row r="221" spans="2:25">
      <c r="B221" t="s">
        <v>462</v>
      </c>
    </row>
    <row r="222" spans="2:25">
      <c r="B222" t="s">
        <v>463</v>
      </c>
      <c r="C222" s="2">
        <f>+C216</f>
        <v>568243.17973500013</v>
      </c>
      <c r="F222" s="5" t="s">
        <v>465</v>
      </c>
      <c r="G222" s="5" t="s">
        <v>466</v>
      </c>
      <c r="H222" s="5" t="s">
        <v>472</v>
      </c>
    </row>
    <row r="223" spans="2:25">
      <c r="B223" t="s">
        <v>464</v>
      </c>
      <c r="C223" s="2">
        <f>$S$116</f>
        <v>477022.7</v>
      </c>
      <c r="D223" s="2">
        <f>+C223/C222</f>
        <v>0.8394692923942515</v>
      </c>
      <c r="E223" s="35">
        <f>$E$216</f>
        <v>31450.218256539221</v>
      </c>
      <c r="F223" s="35">
        <f>$F$216</f>
        <v>599693.39799153933</v>
      </c>
      <c r="G223" s="4">
        <f>$P$116</f>
        <v>640</v>
      </c>
      <c r="H223" s="4">
        <f>+F223/G223</f>
        <v>937.02093436178018</v>
      </c>
    </row>
    <row r="225" spans="2:8">
      <c r="H225" s="23" t="s">
        <v>473</v>
      </c>
    </row>
    <row r="226" spans="2:8">
      <c r="H226" s="9">
        <f>$Y$116/G223</f>
        <v>91.62130191562504</v>
      </c>
    </row>
    <row r="227" spans="2:8">
      <c r="B227" t="s">
        <v>522</v>
      </c>
    </row>
    <row r="229" spans="2:8">
      <c r="B229" t="s">
        <v>393</v>
      </c>
      <c r="C229" s="2">
        <f>+L157+L18</f>
        <v>318434.58999999997</v>
      </c>
      <c r="E229" t="s">
        <v>469</v>
      </c>
      <c r="F229" t="s">
        <v>470</v>
      </c>
    </row>
    <row r="231" spans="2:8">
      <c r="B231" t="s">
        <v>395</v>
      </c>
      <c r="C231" s="4">
        <f>$L$15</f>
        <v>159982.09000000003</v>
      </c>
      <c r="D231" s="32">
        <f>+C231/$C$234</f>
        <v>5.2935445703334014E-2</v>
      </c>
      <c r="E231" s="4">
        <f>+C$229*D231</f>
        <v>16856.476949008425</v>
      </c>
      <c r="F231" s="35">
        <f>+C231+E231</f>
        <v>176838.56694900844</v>
      </c>
    </row>
    <row r="232" spans="2:8">
      <c r="B232" t="s">
        <v>453</v>
      </c>
      <c r="C232" s="2">
        <f>$L$116</f>
        <v>1935235.4200000009</v>
      </c>
      <c r="D232" s="32">
        <f>+C232/$C$234</f>
        <v>0.64033761215757856</v>
      </c>
      <c r="E232" s="4">
        <f t="shared" ref="E232:E234" si="50">+C$229*D232</f>
        <v>203905.64498897752</v>
      </c>
      <c r="F232" s="35">
        <f>+C232+E232</f>
        <v>2139141.0649889782</v>
      </c>
    </row>
    <row r="233" spans="2:8">
      <c r="B233" t="s">
        <v>458</v>
      </c>
      <c r="C233" s="2">
        <f>$L$209</f>
        <v>926993.55999999982</v>
      </c>
      <c r="D233" s="32">
        <f>+C233/$C$234</f>
        <v>0.30672694213908747</v>
      </c>
      <c r="E233" s="4">
        <f t="shared" si="50"/>
        <v>97672.468062014028</v>
      </c>
      <c r="F233" s="35">
        <f t="shared" ref="F233:F234" si="51">+C233+E233</f>
        <v>1024666.0280620139</v>
      </c>
    </row>
    <row r="234" spans="2:8">
      <c r="C234" s="35">
        <f>SUM(C231:C233)</f>
        <v>3022211.0700000008</v>
      </c>
      <c r="D234" s="33">
        <f>SUM(D231:D233)</f>
        <v>1</v>
      </c>
      <c r="E234" s="4">
        <f t="shared" si="50"/>
        <v>318434.58999999997</v>
      </c>
      <c r="F234" s="35">
        <f t="shared" si="51"/>
        <v>3340645.6600000006</v>
      </c>
    </row>
    <row r="235" spans="2:8">
      <c r="F235" s="35">
        <f>+C229+C234</f>
        <v>3340645.6600000006</v>
      </c>
      <c r="G235" t="s">
        <v>471</v>
      </c>
    </row>
    <row r="237" spans="2:8">
      <c r="B237" t="s">
        <v>462</v>
      </c>
    </row>
    <row r="238" spans="2:8">
      <c r="B238" t="s">
        <v>463</v>
      </c>
      <c r="C238" s="2">
        <f>+C232</f>
        <v>1935235.4200000009</v>
      </c>
      <c r="F238" s="5" t="s">
        <v>465</v>
      </c>
      <c r="G238" s="5" t="s">
        <v>466</v>
      </c>
      <c r="H238" s="5" t="s">
        <v>521</v>
      </c>
    </row>
    <row r="239" spans="2:8">
      <c r="B239" t="s">
        <v>464</v>
      </c>
      <c r="C239" s="2">
        <f>$Q$116</f>
        <v>1729574.9000000006</v>
      </c>
      <c r="D239" s="2">
        <f>+C239/C238</f>
        <v>0.89372842297398625</v>
      </c>
      <c r="E239" s="35">
        <f>$E$232</f>
        <v>203905.64498897752</v>
      </c>
      <c r="F239" s="35">
        <f>$F$232</f>
        <v>2139141.0649889782</v>
      </c>
      <c r="G239" s="4">
        <f>$P$116</f>
        <v>640</v>
      </c>
      <c r="H239" s="4">
        <f>+F239/G239</f>
        <v>3342.4079140452786</v>
      </c>
    </row>
    <row r="241" spans="2:8">
      <c r="H241" s="23" t="s">
        <v>473</v>
      </c>
    </row>
    <row r="242" spans="2:8">
      <c r="B242" t="s">
        <v>523</v>
      </c>
      <c r="H242" s="9">
        <f>$Y$116/G239</f>
        <v>91.62130191562504</v>
      </c>
    </row>
    <row r="244" spans="2:8">
      <c r="B244" t="s">
        <v>393</v>
      </c>
      <c r="C244" s="2">
        <f>+M157+M18</f>
        <v>262101.34999999998</v>
      </c>
      <c r="E244" t="s">
        <v>469</v>
      </c>
      <c r="F244" t="s">
        <v>470</v>
      </c>
    </row>
    <row r="246" spans="2:8">
      <c r="B246" t="s">
        <v>395</v>
      </c>
      <c r="C246" s="4">
        <f>$M$15</f>
        <v>23332.59</v>
      </c>
      <c r="D246" s="32">
        <f>+C246/$C$249</f>
        <v>1.1576393193514885E-2</v>
      </c>
      <c r="E246" s="4">
        <f>+C$244*D246</f>
        <v>3034.1882841510624</v>
      </c>
      <c r="F246" s="35">
        <f>+C246+E246</f>
        <v>26366.778284151063</v>
      </c>
    </row>
    <row r="247" spans="2:8">
      <c r="B247" t="s">
        <v>453</v>
      </c>
      <c r="C247" s="2">
        <f>$M$116</f>
        <v>1393195.3000000005</v>
      </c>
      <c r="D247" s="32">
        <f t="shared" ref="D247:D248" si="52">+C247/$C$249</f>
        <v>0.69122958866362183</v>
      </c>
      <c r="E247" s="4">
        <f t="shared" ref="E247:E249" si="53">+C$244*D247</f>
        <v>181172.20834867997</v>
      </c>
      <c r="F247" s="35">
        <f>+C247+E247</f>
        <v>1574367.5083486806</v>
      </c>
    </row>
    <row r="248" spans="2:8">
      <c r="B248" t="s">
        <v>458</v>
      </c>
      <c r="C248" s="2">
        <f>$M$209</f>
        <v>599004.03000000026</v>
      </c>
      <c r="D248" s="32">
        <f t="shared" si="52"/>
        <v>0.29719401814286323</v>
      </c>
      <c r="E248" s="4">
        <f t="shared" si="53"/>
        <v>77894.953367168942</v>
      </c>
      <c r="F248" s="35">
        <f t="shared" ref="F248:F249" si="54">+C248+E248</f>
        <v>676898.98336716916</v>
      </c>
    </row>
    <row r="249" spans="2:8">
      <c r="C249" s="35">
        <f>SUM(C246:C248)</f>
        <v>2015531.9200000009</v>
      </c>
      <c r="D249" s="33">
        <f>SUM(D246:D248)</f>
        <v>1</v>
      </c>
      <c r="E249" s="4">
        <f t="shared" si="53"/>
        <v>262101.34999999998</v>
      </c>
      <c r="F249" s="35">
        <f t="shared" si="54"/>
        <v>2277633.2700000009</v>
      </c>
    </row>
    <row r="250" spans="2:8">
      <c r="E250" s="4"/>
      <c r="F250" s="35">
        <f>+C244+C249</f>
        <v>2277633.2700000009</v>
      </c>
      <c r="G250" t="s">
        <v>471</v>
      </c>
    </row>
    <row r="252" spans="2:8">
      <c r="B252" t="s">
        <v>462</v>
      </c>
    </row>
    <row r="253" spans="2:8">
      <c r="B253" t="s">
        <v>463</v>
      </c>
      <c r="C253" s="2">
        <f>+C247</f>
        <v>1393195.3000000005</v>
      </c>
      <c r="F253" s="5" t="s">
        <v>465</v>
      </c>
      <c r="G253" s="5" t="s">
        <v>466</v>
      </c>
      <c r="H253" s="5" t="s">
        <v>524</v>
      </c>
    </row>
    <row r="254" spans="2:8">
      <c r="B254" t="s">
        <v>464</v>
      </c>
      <c r="C254" s="2">
        <f>$R$116</f>
        <v>1252552.2000000007</v>
      </c>
      <c r="D254" s="2">
        <f>+C254/C253</f>
        <v>0.89904997526190344</v>
      </c>
      <c r="E254" s="35">
        <f>$E$247</f>
        <v>181172.20834867997</v>
      </c>
      <c r="F254" s="35">
        <f>$F$247</f>
        <v>1574367.5083486806</v>
      </c>
      <c r="G254" s="4">
        <f>$P$116</f>
        <v>640</v>
      </c>
      <c r="H254" s="4">
        <f>+F254/G254</f>
        <v>2459.9492317948134</v>
      </c>
    </row>
    <row r="256" spans="2:8">
      <c r="H256" s="23" t="s">
        <v>473</v>
      </c>
    </row>
    <row r="257" spans="8:8">
      <c r="H257" s="9">
        <f>$Y$116/G254</f>
        <v>91.62130191562504</v>
      </c>
    </row>
  </sheetData>
  <mergeCells count="1">
    <mergeCell ref="V4:X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opLeftCell="B52" zoomScale="85" zoomScaleNormal="85" workbookViewId="0">
      <selection activeCell="N21" sqref="N21"/>
    </sheetView>
  </sheetViews>
  <sheetFormatPr defaultRowHeight="13.2"/>
  <cols>
    <col min="1" max="1" width="19.88671875" customWidth="1"/>
    <col min="2" max="2" width="22" customWidth="1"/>
    <col min="3" max="3" width="18.88671875" customWidth="1"/>
    <col min="4" max="4" width="20.44140625" customWidth="1"/>
    <col min="5" max="5" width="20.6640625" customWidth="1"/>
    <col min="6" max="6" width="16.5546875" customWidth="1"/>
    <col min="7" max="7" width="21.6640625" customWidth="1"/>
    <col min="8" max="8" width="8.109375" customWidth="1"/>
    <col min="9" max="10" width="7.5546875" customWidth="1"/>
    <col min="11" max="11" width="11.33203125" bestFit="1" customWidth="1"/>
    <col min="12" max="12" width="16.5546875" bestFit="1" customWidth="1"/>
    <col min="13" max="13" width="15" bestFit="1" customWidth="1"/>
    <col min="14" max="15" width="15" customWidth="1"/>
    <col min="16" max="16" width="17.5546875" bestFit="1" customWidth="1"/>
    <col min="17" max="17" width="21.6640625" customWidth="1"/>
    <col min="18" max="18" width="18.5546875" customWidth="1"/>
    <col min="19" max="19" width="10.109375" bestFit="1" customWidth="1"/>
    <col min="20" max="20" width="11.33203125" bestFit="1" customWidth="1"/>
    <col min="21" max="21" width="15" bestFit="1" customWidth="1"/>
    <col min="22" max="22" width="12.5546875" bestFit="1" customWidth="1"/>
  </cols>
  <sheetData>
    <row r="1" spans="1:22">
      <c r="B1" s="5"/>
      <c r="C1" s="5"/>
      <c r="D1" s="5"/>
      <c r="E1" s="5"/>
      <c r="F1" s="5"/>
    </row>
    <row r="2" spans="1:22">
      <c r="B2" s="6"/>
      <c r="C2" s="6"/>
      <c r="D2" s="6"/>
      <c r="E2">
        <v>4</v>
      </c>
      <c r="F2">
        <f t="shared" ref="F2" si="0">+E2</f>
        <v>4</v>
      </c>
      <c r="R2" s="82" t="s">
        <v>34</v>
      </c>
      <c r="S2" s="82"/>
      <c r="T2" s="82"/>
      <c r="U2" s="36" t="s">
        <v>35</v>
      </c>
      <c r="V2" s="11"/>
    </row>
    <row r="3" spans="1:22">
      <c r="N3" s="40" t="s">
        <v>461</v>
      </c>
      <c r="O3" s="40" t="s">
        <v>475</v>
      </c>
      <c r="P3" s="11" t="s">
        <v>23</v>
      </c>
      <c r="Q3" s="17" t="s">
        <v>24</v>
      </c>
      <c r="R3" s="42">
        <v>40909</v>
      </c>
      <c r="S3" s="42">
        <v>41274</v>
      </c>
      <c r="T3" s="5" t="s">
        <v>32</v>
      </c>
      <c r="U3" s="36" t="s">
        <v>25</v>
      </c>
      <c r="V3" s="11"/>
    </row>
    <row r="4" spans="1:22">
      <c r="A4" t="s">
        <v>1</v>
      </c>
      <c r="B4" t="s">
        <v>4</v>
      </c>
      <c r="C4" t="s">
        <v>26</v>
      </c>
      <c r="D4" s="10" t="s">
        <v>27</v>
      </c>
      <c r="E4" t="s">
        <v>6</v>
      </c>
      <c r="F4" t="s">
        <v>28</v>
      </c>
      <c r="G4" t="s">
        <v>2</v>
      </c>
      <c r="H4" t="s">
        <v>29</v>
      </c>
      <c r="I4" t="s">
        <v>7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40"/>
      <c r="P4" s="1"/>
      <c r="U4" s="36" t="s">
        <v>30</v>
      </c>
      <c r="V4" s="11"/>
    </row>
    <row r="5" spans="1:22">
      <c r="A5" t="s">
        <v>0</v>
      </c>
      <c r="B5" t="s">
        <v>266</v>
      </c>
      <c r="C5" s="3" t="s">
        <v>154</v>
      </c>
      <c r="D5" t="s">
        <v>155</v>
      </c>
      <c r="E5" t="s">
        <v>65</v>
      </c>
      <c r="F5">
        <v>19093778</v>
      </c>
      <c r="G5" t="s">
        <v>267</v>
      </c>
      <c r="H5" s="15">
        <v>41186</v>
      </c>
      <c r="I5" t="s">
        <v>66</v>
      </c>
      <c r="J5">
        <v>1</v>
      </c>
      <c r="K5" s="1">
        <v>12890.16</v>
      </c>
      <c r="L5" s="1">
        <v>126.29</v>
      </c>
      <c r="M5" s="1">
        <v>12763.87</v>
      </c>
      <c r="N5" s="1"/>
      <c r="O5" s="1"/>
      <c r="P5" s="41">
        <v>1.8200000000000001E-2</v>
      </c>
      <c r="Q5" s="4">
        <f>+K5*P5</f>
        <v>234.60091200000002</v>
      </c>
      <c r="R5" s="35">
        <f>+M5+Q5</f>
        <v>12998.470912000001</v>
      </c>
      <c r="S5" s="9">
        <f>+M5</f>
        <v>12763.87</v>
      </c>
      <c r="T5" s="9">
        <f>+(R5+S5)/2</f>
        <v>12881.170456</v>
      </c>
      <c r="U5" s="7">
        <f>IF(M5&gt;0,K5*P5,0)</f>
        <v>234.60091200000002</v>
      </c>
      <c r="V5" s="7"/>
    </row>
    <row r="6" spans="1:22">
      <c r="C6" s="3"/>
      <c r="H6" s="15"/>
      <c r="K6" s="1"/>
      <c r="L6" s="1"/>
      <c r="M6" s="1"/>
      <c r="Q6" s="4"/>
      <c r="R6" s="35"/>
      <c r="S6" s="9"/>
      <c r="T6" s="9"/>
      <c r="U6" s="7"/>
      <c r="V6" s="7"/>
    </row>
    <row r="7" spans="1:22">
      <c r="A7" t="s">
        <v>0</v>
      </c>
      <c r="B7" t="s">
        <v>64</v>
      </c>
      <c r="C7" s="3" t="s">
        <v>154</v>
      </c>
      <c r="D7" t="s">
        <v>155</v>
      </c>
      <c r="E7" t="s">
        <v>65</v>
      </c>
      <c r="F7">
        <v>15502300</v>
      </c>
      <c r="G7" t="s">
        <v>156</v>
      </c>
      <c r="H7" s="15">
        <v>37073</v>
      </c>
      <c r="I7" t="s">
        <v>66</v>
      </c>
      <c r="J7">
        <v>7</v>
      </c>
      <c r="K7" s="1">
        <v>1335.88</v>
      </c>
      <c r="L7" s="1">
        <v>378.94</v>
      </c>
      <c r="M7" s="1">
        <v>956.94</v>
      </c>
      <c r="N7" s="1"/>
      <c r="O7" s="1">
        <f>IF(J7&gt;0,J7,0)</f>
        <v>7</v>
      </c>
      <c r="P7" s="41">
        <v>3.0300000000000001E-2</v>
      </c>
      <c r="Q7" s="4">
        <f t="shared" ref="Q7:Q32" si="1">+K7*P7</f>
        <v>40.477164000000002</v>
      </c>
      <c r="R7" s="35">
        <f t="shared" ref="R7:R32" si="2">+M7+Q7</f>
        <v>997.41716400000007</v>
      </c>
      <c r="S7" s="9">
        <f t="shared" ref="S7:S32" si="3">+M7</f>
        <v>956.94</v>
      </c>
      <c r="T7" s="9">
        <f t="shared" ref="T7:T38" si="4">+(R7+S7)/2</f>
        <v>977.17858200000001</v>
      </c>
      <c r="U7" s="7">
        <f t="shared" ref="U7:U32" si="5">IF(M7&gt;0,K7*P7,0)</f>
        <v>40.477164000000002</v>
      </c>
      <c r="V7" s="7"/>
    </row>
    <row r="8" spans="1:22">
      <c r="A8" t="s">
        <v>0</v>
      </c>
      <c r="B8" t="s">
        <v>64</v>
      </c>
      <c r="C8" s="3" t="s">
        <v>154</v>
      </c>
      <c r="D8" t="s">
        <v>155</v>
      </c>
      <c r="E8" t="s">
        <v>65</v>
      </c>
      <c r="F8">
        <v>15502274</v>
      </c>
      <c r="G8" t="s">
        <v>157</v>
      </c>
      <c r="H8" s="15">
        <v>37073</v>
      </c>
      <c r="I8" t="s">
        <v>66</v>
      </c>
      <c r="K8" s="1">
        <v>4490.07</v>
      </c>
      <c r="L8" s="1">
        <v>1273.68</v>
      </c>
      <c r="M8" s="1">
        <v>3216.39</v>
      </c>
      <c r="N8">
        <v>23</v>
      </c>
      <c r="O8" s="1">
        <f t="shared" ref="O8:O32" si="6">IF(J8&gt;0,J8,0)</f>
        <v>0</v>
      </c>
      <c r="P8" s="41">
        <v>3.0300000000000001E-2</v>
      </c>
      <c r="Q8" s="4">
        <f t="shared" si="1"/>
        <v>136.04912099999999</v>
      </c>
      <c r="R8" s="35">
        <f t="shared" si="2"/>
        <v>3352.4391209999999</v>
      </c>
      <c r="S8" s="9">
        <f t="shared" si="3"/>
        <v>3216.39</v>
      </c>
      <c r="T8" s="9">
        <f t="shared" si="4"/>
        <v>3284.4145604999999</v>
      </c>
      <c r="U8" s="7">
        <f t="shared" si="5"/>
        <v>136.04912099999999</v>
      </c>
      <c r="V8" s="7"/>
    </row>
    <row r="9" spans="1:22">
      <c r="A9" t="s">
        <v>0</v>
      </c>
      <c r="B9" t="s">
        <v>64</v>
      </c>
      <c r="C9" s="3" t="s">
        <v>154</v>
      </c>
      <c r="D9" t="s">
        <v>155</v>
      </c>
      <c r="E9" t="s">
        <v>65</v>
      </c>
      <c r="F9">
        <v>15502283</v>
      </c>
      <c r="G9" t="s">
        <v>158</v>
      </c>
      <c r="H9" s="15">
        <v>38713</v>
      </c>
      <c r="I9" t="s">
        <v>66</v>
      </c>
      <c r="J9">
        <v>67</v>
      </c>
      <c r="K9" s="1">
        <v>931236.17</v>
      </c>
      <c r="L9" s="1">
        <v>165983.28</v>
      </c>
      <c r="M9" s="1">
        <v>765252.89</v>
      </c>
      <c r="N9" s="1"/>
      <c r="O9" s="1">
        <f t="shared" si="6"/>
        <v>67</v>
      </c>
      <c r="P9" s="41">
        <v>3.0300000000000001E-2</v>
      </c>
      <c r="Q9" s="4">
        <f t="shared" si="1"/>
        <v>28216.455951000004</v>
      </c>
      <c r="R9" s="35">
        <f t="shared" si="2"/>
        <v>793469.345951</v>
      </c>
      <c r="S9" s="9">
        <f t="shared" si="3"/>
        <v>765252.89</v>
      </c>
      <c r="T9" s="9">
        <f t="shared" si="4"/>
        <v>779361.11797549995</v>
      </c>
      <c r="U9" s="7">
        <f t="shared" si="5"/>
        <v>28216.455951000004</v>
      </c>
      <c r="V9" s="7"/>
    </row>
    <row r="10" spans="1:22">
      <c r="A10" t="s">
        <v>0</v>
      </c>
      <c r="B10" t="s">
        <v>64</v>
      </c>
      <c r="C10" s="3" t="s">
        <v>154</v>
      </c>
      <c r="D10" t="s">
        <v>155</v>
      </c>
      <c r="E10" t="s">
        <v>65</v>
      </c>
      <c r="F10">
        <v>15502284</v>
      </c>
      <c r="G10" t="s">
        <v>158</v>
      </c>
      <c r="H10" s="15">
        <v>38523</v>
      </c>
      <c r="I10" t="s">
        <v>66</v>
      </c>
      <c r="J10">
        <v>22</v>
      </c>
      <c r="K10" s="1">
        <v>310587.43</v>
      </c>
      <c r="L10" s="1">
        <v>55359.02</v>
      </c>
      <c r="M10" s="1">
        <v>255228.41</v>
      </c>
      <c r="N10" s="1"/>
      <c r="O10" s="1">
        <f t="shared" si="6"/>
        <v>22</v>
      </c>
      <c r="P10" s="41">
        <v>3.0300000000000001E-2</v>
      </c>
      <c r="Q10" s="4">
        <f t="shared" si="1"/>
        <v>9410.7991289999991</v>
      </c>
      <c r="R10" s="35">
        <f t="shared" si="2"/>
        <v>264639.20912900002</v>
      </c>
      <c r="S10" s="9">
        <f t="shared" si="3"/>
        <v>255228.41</v>
      </c>
      <c r="T10" s="9">
        <f t="shared" si="4"/>
        <v>259933.8095645</v>
      </c>
      <c r="U10" s="7">
        <f t="shared" si="5"/>
        <v>9410.7991289999991</v>
      </c>
      <c r="V10" s="7"/>
    </row>
    <row r="11" spans="1:22">
      <c r="A11" t="s">
        <v>0</v>
      </c>
      <c r="B11" t="s">
        <v>64</v>
      </c>
      <c r="C11" s="3" t="s">
        <v>154</v>
      </c>
      <c r="D11" t="s">
        <v>155</v>
      </c>
      <c r="E11" t="s">
        <v>65</v>
      </c>
      <c r="F11">
        <v>15502296</v>
      </c>
      <c r="G11" t="s">
        <v>159</v>
      </c>
      <c r="H11" s="15">
        <v>37073</v>
      </c>
      <c r="I11" t="s">
        <v>66</v>
      </c>
      <c r="J11">
        <v>39</v>
      </c>
      <c r="K11" s="1">
        <v>5646.77</v>
      </c>
      <c r="L11" s="1">
        <v>1601.8</v>
      </c>
      <c r="M11" s="1">
        <v>4044.97</v>
      </c>
      <c r="N11" s="1"/>
      <c r="O11" s="1">
        <f t="shared" si="6"/>
        <v>39</v>
      </c>
      <c r="P11" s="41">
        <v>3.0300000000000001E-2</v>
      </c>
      <c r="Q11" s="4">
        <f t="shared" si="1"/>
        <v>171.09713100000002</v>
      </c>
      <c r="R11" s="35">
        <f t="shared" si="2"/>
        <v>4216.0671309999998</v>
      </c>
      <c r="S11" s="9">
        <f t="shared" si="3"/>
        <v>4044.97</v>
      </c>
      <c r="T11" s="9">
        <f t="shared" si="4"/>
        <v>4130.5185654999996</v>
      </c>
      <c r="U11" s="7">
        <f t="shared" si="5"/>
        <v>171.09713100000002</v>
      </c>
      <c r="V11" s="7"/>
    </row>
    <row r="12" spans="1:22">
      <c r="A12" t="s">
        <v>0</v>
      </c>
      <c r="B12" t="s">
        <v>64</v>
      </c>
      <c r="C12" s="3" t="s">
        <v>154</v>
      </c>
      <c r="D12" t="s">
        <v>155</v>
      </c>
      <c r="E12" t="s">
        <v>65</v>
      </c>
      <c r="F12">
        <v>15502299</v>
      </c>
      <c r="G12" t="s">
        <v>160</v>
      </c>
      <c r="H12" s="15">
        <v>37073</v>
      </c>
      <c r="I12" t="s">
        <v>66</v>
      </c>
      <c r="J12">
        <v>10</v>
      </c>
      <c r="K12" s="1">
        <v>1774.1</v>
      </c>
      <c r="L12" s="1">
        <v>503.25</v>
      </c>
      <c r="M12" s="1">
        <v>1270.8499999999999</v>
      </c>
      <c r="N12" s="1"/>
      <c r="O12" s="1">
        <f t="shared" si="6"/>
        <v>10</v>
      </c>
      <c r="P12" s="41">
        <v>3.0300000000000001E-2</v>
      </c>
      <c r="Q12" s="4">
        <f t="shared" si="1"/>
        <v>53.755229999999997</v>
      </c>
      <c r="R12" s="35">
        <f t="shared" si="2"/>
        <v>1324.6052299999999</v>
      </c>
      <c r="S12" s="9">
        <f t="shared" si="3"/>
        <v>1270.8499999999999</v>
      </c>
      <c r="T12" s="9">
        <f t="shared" si="4"/>
        <v>1297.7276149999998</v>
      </c>
      <c r="U12" s="7">
        <f t="shared" si="5"/>
        <v>53.755229999999997</v>
      </c>
      <c r="V12" s="7"/>
    </row>
    <row r="13" spans="1:22">
      <c r="A13" t="s">
        <v>0</v>
      </c>
      <c r="B13" t="s">
        <v>64</v>
      </c>
      <c r="C13" s="3" t="s">
        <v>154</v>
      </c>
      <c r="D13" t="s">
        <v>155</v>
      </c>
      <c r="E13" t="s">
        <v>65</v>
      </c>
      <c r="F13">
        <v>15502302</v>
      </c>
      <c r="G13" t="s">
        <v>161</v>
      </c>
      <c r="H13" s="15">
        <v>37073</v>
      </c>
      <c r="I13" t="s">
        <v>66</v>
      </c>
      <c r="J13">
        <v>79</v>
      </c>
      <c r="K13" s="1">
        <v>27014.81</v>
      </c>
      <c r="L13" s="1">
        <v>7663.18</v>
      </c>
      <c r="M13" s="1">
        <v>19351.63</v>
      </c>
      <c r="N13" s="1"/>
      <c r="O13" s="1">
        <f t="shared" si="6"/>
        <v>79</v>
      </c>
      <c r="P13" s="41">
        <v>3.0300000000000001E-2</v>
      </c>
      <c r="Q13" s="4">
        <f t="shared" si="1"/>
        <v>818.54874300000006</v>
      </c>
      <c r="R13" s="35">
        <f t="shared" si="2"/>
        <v>20170.178743</v>
      </c>
      <c r="S13" s="9">
        <f t="shared" si="3"/>
        <v>19351.63</v>
      </c>
      <c r="T13" s="9">
        <f t="shared" si="4"/>
        <v>19760.904371500001</v>
      </c>
      <c r="U13" s="7">
        <f t="shared" si="5"/>
        <v>818.54874300000006</v>
      </c>
      <c r="V13" s="7"/>
    </row>
    <row r="14" spans="1:22">
      <c r="A14" t="s">
        <v>0</v>
      </c>
      <c r="B14" t="s">
        <v>64</v>
      </c>
      <c r="C14" s="3" t="s">
        <v>154</v>
      </c>
      <c r="D14" t="s">
        <v>155</v>
      </c>
      <c r="E14" t="s">
        <v>65</v>
      </c>
      <c r="F14">
        <v>15502303</v>
      </c>
      <c r="G14" t="s">
        <v>162</v>
      </c>
      <c r="H14" s="15">
        <v>37073</v>
      </c>
      <c r="I14" t="s">
        <v>66</v>
      </c>
      <c r="J14">
        <v>2</v>
      </c>
      <c r="K14" s="1">
        <v>424.54</v>
      </c>
      <c r="L14" s="1">
        <v>120.43</v>
      </c>
      <c r="M14" s="1">
        <v>304.11</v>
      </c>
      <c r="N14" s="1"/>
      <c r="O14" s="1">
        <f t="shared" si="6"/>
        <v>2</v>
      </c>
      <c r="P14" s="41">
        <v>3.0300000000000001E-2</v>
      </c>
      <c r="Q14" s="4">
        <f t="shared" si="1"/>
        <v>12.863562000000002</v>
      </c>
      <c r="R14" s="35">
        <f t="shared" si="2"/>
        <v>316.97356200000002</v>
      </c>
      <c r="S14" s="9">
        <f t="shared" si="3"/>
        <v>304.11</v>
      </c>
      <c r="T14" s="9">
        <f t="shared" si="4"/>
        <v>310.54178100000001</v>
      </c>
      <c r="U14" s="7">
        <f t="shared" si="5"/>
        <v>12.863562000000002</v>
      </c>
      <c r="V14" s="7"/>
    </row>
    <row r="15" spans="1:22">
      <c r="A15" t="s">
        <v>0</v>
      </c>
      <c r="B15" t="s">
        <v>64</v>
      </c>
      <c r="C15" s="3" t="s">
        <v>154</v>
      </c>
      <c r="D15" t="s">
        <v>155</v>
      </c>
      <c r="E15" t="s">
        <v>65</v>
      </c>
      <c r="F15">
        <v>15502304</v>
      </c>
      <c r="G15" t="s">
        <v>148</v>
      </c>
      <c r="H15" s="15">
        <v>38713</v>
      </c>
      <c r="I15" t="s">
        <v>66</v>
      </c>
      <c r="J15">
        <v>2</v>
      </c>
      <c r="K15" s="1">
        <v>7587.24</v>
      </c>
      <c r="L15" s="1">
        <v>1352.35</v>
      </c>
      <c r="M15" s="1">
        <v>6234.89</v>
      </c>
      <c r="N15" s="1"/>
      <c r="O15" s="1">
        <f t="shared" si="6"/>
        <v>2</v>
      </c>
      <c r="P15" s="41">
        <v>3.0300000000000001E-2</v>
      </c>
      <c r="Q15" s="4">
        <f t="shared" si="1"/>
        <v>229.893372</v>
      </c>
      <c r="R15" s="35">
        <f t="shared" si="2"/>
        <v>6464.7833719999999</v>
      </c>
      <c r="S15" s="9">
        <f t="shared" si="3"/>
        <v>6234.89</v>
      </c>
      <c r="T15" s="9">
        <f t="shared" si="4"/>
        <v>6349.8366860000006</v>
      </c>
      <c r="U15" s="7">
        <f t="shared" si="5"/>
        <v>229.893372</v>
      </c>
      <c r="V15" s="7"/>
    </row>
    <row r="16" spans="1:22">
      <c r="A16" t="s">
        <v>0</v>
      </c>
      <c r="B16" t="s">
        <v>64</v>
      </c>
      <c r="C16" s="3" t="s">
        <v>154</v>
      </c>
      <c r="D16" t="s">
        <v>155</v>
      </c>
      <c r="E16" t="s">
        <v>65</v>
      </c>
      <c r="F16">
        <v>15502305</v>
      </c>
      <c r="G16" t="s">
        <v>148</v>
      </c>
      <c r="H16" s="15">
        <v>38523</v>
      </c>
      <c r="I16" t="s">
        <v>66</v>
      </c>
      <c r="J16">
        <v>6</v>
      </c>
      <c r="K16" s="1">
        <v>38924.01</v>
      </c>
      <c r="L16" s="1">
        <v>6937.81</v>
      </c>
      <c r="M16" s="1">
        <v>31986.2</v>
      </c>
      <c r="N16" s="1"/>
      <c r="O16" s="1">
        <f t="shared" si="6"/>
        <v>6</v>
      </c>
      <c r="P16" s="41">
        <v>3.0300000000000001E-2</v>
      </c>
      <c r="Q16" s="4">
        <f t="shared" si="1"/>
        <v>1179.3975030000001</v>
      </c>
      <c r="R16" s="35">
        <f t="shared" si="2"/>
        <v>33165.597502999997</v>
      </c>
      <c r="S16" s="9">
        <f t="shared" si="3"/>
        <v>31986.2</v>
      </c>
      <c r="T16" s="9">
        <f t="shared" si="4"/>
        <v>32575.898751499997</v>
      </c>
      <c r="U16" s="7">
        <f t="shared" si="5"/>
        <v>1179.3975030000001</v>
      </c>
      <c r="V16" s="7"/>
    </row>
    <row r="17" spans="1:22">
      <c r="A17" t="s">
        <v>0</v>
      </c>
      <c r="B17" t="s">
        <v>64</v>
      </c>
      <c r="C17" s="3" t="s">
        <v>154</v>
      </c>
      <c r="D17" t="s">
        <v>155</v>
      </c>
      <c r="E17" t="s">
        <v>65</v>
      </c>
      <c r="F17">
        <v>15502306</v>
      </c>
      <c r="G17" t="s">
        <v>163</v>
      </c>
      <c r="H17" s="15">
        <v>37073</v>
      </c>
      <c r="I17" t="s">
        <v>66</v>
      </c>
      <c r="J17">
        <v>2</v>
      </c>
      <c r="K17" s="1">
        <v>510.86</v>
      </c>
      <c r="L17" s="1">
        <v>144.91</v>
      </c>
      <c r="M17" s="1">
        <v>365.95</v>
      </c>
      <c r="N17" s="1"/>
      <c r="O17" s="1">
        <f t="shared" si="6"/>
        <v>2</v>
      </c>
      <c r="P17" s="41">
        <v>3.0300000000000001E-2</v>
      </c>
      <c r="Q17" s="4">
        <f t="shared" si="1"/>
        <v>15.479058</v>
      </c>
      <c r="R17" s="35">
        <f t="shared" si="2"/>
        <v>381.429058</v>
      </c>
      <c r="S17" s="9">
        <f t="shared" si="3"/>
        <v>365.95</v>
      </c>
      <c r="T17" s="9">
        <f t="shared" si="4"/>
        <v>373.68952899999999</v>
      </c>
      <c r="U17" s="7">
        <f t="shared" si="5"/>
        <v>15.479058</v>
      </c>
      <c r="V17" s="7"/>
    </row>
    <row r="18" spans="1:22">
      <c r="A18" t="s">
        <v>0</v>
      </c>
      <c r="B18" t="s">
        <v>64</v>
      </c>
      <c r="C18" s="3" t="s">
        <v>154</v>
      </c>
      <c r="D18" t="s">
        <v>155</v>
      </c>
      <c r="E18" t="s">
        <v>65</v>
      </c>
      <c r="F18">
        <v>15502307</v>
      </c>
      <c r="G18" t="s">
        <v>164</v>
      </c>
      <c r="H18" s="15">
        <v>37803</v>
      </c>
      <c r="I18" t="s">
        <v>66</v>
      </c>
      <c r="J18">
        <v>1</v>
      </c>
      <c r="K18" s="1">
        <v>4443.84</v>
      </c>
      <c r="L18" s="1">
        <v>1023.96</v>
      </c>
      <c r="M18" s="1">
        <v>3419.88</v>
      </c>
      <c r="N18" s="1"/>
      <c r="O18" s="1">
        <f t="shared" si="6"/>
        <v>1</v>
      </c>
      <c r="P18" s="41">
        <v>3.0300000000000001E-2</v>
      </c>
      <c r="Q18" s="4">
        <f t="shared" si="1"/>
        <v>134.64835200000002</v>
      </c>
      <c r="R18" s="35">
        <f t="shared" si="2"/>
        <v>3554.5283520000003</v>
      </c>
      <c r="S18" s="9">
        <f t="shared" si="3"/>
        <v>3419.88</v>
      </c>
      <c r="T18" s="9">
        <f t="shared" si="4"/>
        <v>3487.2041760000002</v>
      </c>
      <c r="U18" s="7">
        <f t="shared" si="5"/>
        <v>134.64835200000002</v>
      </c>
      <c r="V18" s="7"/>
    </row>
    <row r="19" spans="1:22">
      <c r="A19" t="s">
        <v>0</v>
      </c>
      <c r="B19" t="s">
        <v>64</v>
      </c>
      <c r="C19" s="3" t="s">
        <v>154</v>
      </c>
      <c r="D19" t="s">
        <v>155</v>
      </c>
      <c r="E19" t="s">
        <v>65</v>
      </c>
      <c r="F19">
        <v>15502308</v>
      </c>
      <c r="G19" t="s">
        <v>165</v>
      </c>
      <c r="H19" s="15">
        <v>38713</v>
      </c>
      <c r="I19" t="s">
        <v>66</v>
      </c>
      <c r="J19">
        <v>12</v>
      </c>
      <c r="K19" s="1">
        <v>39502.519999999997</v>
      </c>
      <c r="L19" s="1">
        <v>7040.92</v>
      </c>
      <c r="M19" s="1">
        <v>32461.599999999999</v>
      </c>
      <c r="N19" s="1"/>
      <c r="O19" s="1">
        <f t="shared" si="6"/>
        <v>12</v>
      </c>
      <c r="P19" s="41">
        <v>3.0300000000000001E-2</v>
      </c>
      <c r="Q19" s="4">
        <f t="shared" si="1"/>
        <v>1196.9263559999999</v>
      </c>
      <c r="R19" s="35">
        <f t="shared" si="2"/>
        <v>33658.526356000002</v>
      </c>
      <c r="S19" s="9">
        <f t="shared" si="3"/>
        <v>32461.599999999999</v>
      </c>
      <c r="T19" s="9">
        <f t="shared" si="4"/>
        <v>33060.063177999997</v>
      </c>
      <c r="U19" s="7">
        <f t="shared" si="5"/>
        <v>1196.9263559999999</v>
      </c>
      <c r="V19" s="7"/>
    </row>
    <row r="20" spans="1:22">
      <c r="A20" t="s">
        <v>0</v>
      </c>
      <c r="B20" t="s">
        <v>64</v>
      </c>
      <c r="C20" s="3" t="s">
        <v>154</v>
      </c>
      <c r="D20" t="s">
        <v>155</v>
      </c>
      <c r="E20" t="s">
        <v>65</v>
      </c>
      <c r="F20">
        <v>15502309</v>
      </c>
      <c r="G20" t="s">
        <v>165</v>
      </c>
      <c r="H20" s="15">
        <v>38523</v>
      </c>
      <c r="I20" t="s">
        <v>66</v>
      </c>
      <c r="J20">
        <v>2</v>
      </c>
      <c r="K20" s="1">
        <v>8730.66</v>
      </c>
      <c r="L20" s="1">
        <v>1556.15</v>
      </c>
      <c r="M20" s="1">
        <v>7174.51</v>
      </c>
      <c r="N20" s="1"/>
      <c r="O20" s="1">
        <f t="shared" si="6"/>
        <v>2</v>
      </c>
      <c r="P20" s="41">
        <v>3.0300000000000001E-2</v>
      </c>
      <c r="Q20" s="4">
        <f t="shared" si="1"/>
        <v>264.53899799999999</v>
      </c>
      <c r="R20" s="35">
        <f t="shared" si="2"/>
        <v>7439.0489980000002</v>
      </c>
      <c r="S20" s="9">
        <f t="shared" si="3"/>
        <v>7174.51</v>
      </c>
      <c r="T20" s="9">
        <f t="shared" si="4"/>
        <v>7306.7794990000002</v>
      </c>
      <c r="U20" s="7">
        <f t="shared" si="5"/>
        <v>264.53899799999999</v>
      </c>
      <c r="V20" s="7"/>
    </row>
    <row r="21" spans="1:22">
      <c r="A21" t="s">
        <v>0</v>
      </c>
      <c r="B21" t="s">
        <v>64</v>
      </c>
      <c r="C21" s="3" t="s">
        <v>154</v>
      </c>
      <c r="D21" t="s">
        <v>155</v>
      </c>
      <c r="E21" t="s">
        <v>65</v>
      </c>
      <c r="F21">
        <v>15502310</v>
      </c>
      <c r="G21" t="s">
        <v>166</v>
      </c>
      <c r="H21" s="15">
        <v>37803</v>
      </c>
      <c r="I21" t="s">
        <v>66</v>
      </c>
      <c r="J21">
        <v>6</v>
      </c>
      <c r="K21" s="1">
        <v>32113.75</v>
      </c>
      <c r="L21" s="1">
        <v>7399.74</v>
      </c>
      <c r="M21" s="1">
        <v>24714.01</v>
      </c>
      <c r="N21" s="1"/>
      <c r="O21" s="1">
        <f t="shared" si="6"/>
        <v>6</v>
      </c>
      <c r="P21" s="41">
        <v>3.0300000000000001E-2</v>
      </c>
      <c r="Q21" s="4">
        <f t="shared" si="1"/>
        <v>973.04662500000006</v>
      </c>
      <c r="R21" s="35">
        <f t="shared" si="2"/>
        <v>25687.056624999997</v>
      </c>
      <c r="S21" s="9">
        <f t="shared" si="3"/>
        <v>24714.01</v>
      </c>
      <c r="T21" s="9">
        <f t="shared" si="4"/>
        <v>25200.533312499996</v>
      </c>
      <c r="U21" s="7">
        <f t="shared" si="5"/>
        <v>973.04662500000006</v>
      </c>
      <c r="V21" s="7"/>
    </row>
    <row r="22" spans="1:22">
      <c r="A22" t="s">
        <v>0</v>
      </c>
      <c r="B22" t="s">
        <v>64</v>
      </c>
      <c r="C22" s="3" t="s">
        <v>154</v>
      </c>
      <c r="D22" t="s">
        <v>155</v>
      </c>
      <c r="E22" t="s">
        <v>65</v>
      </c>
      <c r="F22">
        <v>15502311</v>
      </c>
      <c r="G22" t="s">
        <v>167</v>
      </c>
      <c r="H22" s="15">
        <v>38713</v>
      </c>
      <c r="I22" t="s">
        <v>66</v>
      </c>
      <c r="J22">
        <v>8</v>
      </c>
      <c r="K22" s="1">
        <v>34957.120000000003</v>
      </c>
      <c r="L22" s="1">
        <v>6230.75</v>
      </c>
      <c r="M22" s="1">
        <v>28726.37</v>
      </c>
      <c r="N22" s="1"/>
      <c r="O22" s="1">
        <f t="shared" si="6"/>
        <v>8</v>
      </c>
      <c r="P22" s="41">
        <v>3.0300000000000001E-2</v>
      </c>
      <c r="Q22" s="4">
        <f t="shared" si="1"/>
        <v>1059.200736</v>
      </c>
      <c r="R22" s="35">
        <f t="shared" si="2"/>
        <v>29785.570735999998</v>
      </c>
      <c r="S22" s="9">
        <f t="shared" si="3"/>
        <v>28726.37</v>
      </c>
      <c r="T22" s="9">
        <f t="shared" si="4"/>
        <v>29255.970367999998</v>
      </c>
      <c r="U22" s="7">
        <f t="shared" si="5"/>
        <v>1059.200736</v>
      </c>
      <c r="V22" s="7"/>
    </row>
    <row r="23" spans="1:22">
      <c r="A23" t="s">
        <v>0</v>
      </c>
      <c r="B23" t="s">
        <v>64</v>
      </c>
      <c r="C23" s="3" t="s">
        <v>154</v>
      </c>
      <c r="D23" t="s">
        <v>155</v>
      </c>
      <c r="E23" t="s">
        <v>65</v>
      </c>
      <c r="F23">
        <v>15502312</v>
      </c>
      <c r="G23" t="s">
        <v>108</v>
      </c>
      <c r="H23" s="15">
        <v>38713</v>
      </c>
      <c r="I23" t="s">
        <v>66</v>
      </c>
      <c r="J23">
        <v>10</v>
      </c>
      <c r="K23" s="1">
        <v>30791.759999999998</v>
      </c>
      <c r="L23" s="1">
        <v>5488.31</v>
      </c>
      <c r="M23" s="1">
        <v>25303.45</v>
      </c>
      <c r="N23" s="1"/>
      <c r="O23" s="1">
        <f t="shared" si="6"/>
        <v>10</v>
      </c>
      <c r="P23" s="41">
        <v>3.0300000000000001E-2</v>
      </c>
      <c r="Q23" s="4">
        <f t="shared" si="1"/>
        <v>932.99032799999998</v>
      </c>
      <c r="R23" s="35">
        <f t="shared" si="2"/>
        <v>26236.440328000001</v>
      </c>
      <c r="S23" s="9">
        <f t="shared" si="3"/>
        <v>25303.45</v>
      </c>
      <c r="T23" s="9">
        <f t="shared" si="4"/>
        <v>25769.945164000001</v>
      </c>
      <c r="U23" s="7">
        <f t="shared" si="5"/>
        <v>932.99032799999998</v>
      </c>
      <c r="V23" s="7"/>
    </row>
    <row r="24" spans="1:22">
      <c r="A24" t="s">
        <v>0</v>
      </c>
      <c r="B24" t="s">
        <v>64</v>
      </c>
      <c r="C24" s="3" t="s">
        <v>154</v>
      </c>
      <c r="D24" t="s">
        <v>155</v>
      </c>
      <c r="E24" t="s">
        <v>65</v>
      </c>
      <c r="F24">
        <v>15502313</v>
      </c>
      <c r="G24" t="s">
        <v>168</v>
      </c>
      <c r="H24" s="15">
        <v>38713</v>
      </c>
      <c r="I24" t="s">
        <v>66</v>
      </c>
      <c r="J24">
        <v>6</v>
      </c>
      <c r="K24" s="1">
        <v>18383.150000000001</v>
      </c>
      <c r="L24" s="1">
        <v>3276.61</v>
      </c>
      <c r="M24" s="1">
        <v>15106.54</v>
      </c>
      <c r="N24" s="1"/>
      <c r="O24" s="1">
        <f t="shared" si="6"/>
        <v>6</v>
      </c>
      <c r="P24" s="41">
        <v>3.0300000000000001E-2</v>
      </c>
      <c r="Q24" s="4">
        <f t="shared" si="1"/>
        <v>557.00944500000003</v>
      </c>
      <c r="R24" s="35">
        <f t="shared" si="2"/>
        <v>15663.549445000001</v>
      </c>
      <c r="S24" s="9">
        <f t="shared" si="3"/>
        <v>15106.54</v>
      </c>
      <c r="T24" s="9">
        <f t="shared" si="4"/>
        <v>15385.044722500001</v>
      </c>
      <c r="U24" s="7">
        <f t="shared" si="5"/>
        <v>557.00944500000003</v>
      </c>
      <c r="V24" s="7"/>
    </row>
    <row r="25" spans="1:22">
      <c r="A25" t="s">
        <v>0</v>
      </c>
      <c r="B25" t="s">
        <v>64</v>
      </c>
      <c r="C25" s="3" t="s">
        <v>154</v>
      </c>
      <c r="D25" t="s">
        <v>155</v>
      </c>
      <c r="E25" t="s">
        <v>65</v>
      </c>
      <c r="F25">
        <v>15502319</v>
      </c>
      <c r="G25" t="s">
        <v>88</v>
      </c>
      <c r="H25" s="15">
        <v>38338</v>
      </c>
      <c r="I25" t="s">
        <v>66</v>
      </c>
      <c r="J25">
        <v>3</v>
      </c>
      <c r="K25" s="1">
        <v>368643.08</v>
      </c>
      <c r="L25" s="1">
        <v>75265.740000000005</v>
      </c>
      <c r="M25" s="1">
        <v>293377.34000000003</v>
      </c>
      <c r="N25" s="1"/>
      <c r="O25" s="1">
        <f t="shared" si="6"/>
        <v>3</v>
      </c>
      <c r="P25" s="41">
        <v>3.0300000000000001E-2</v>
      </c>
      <c r="Q25" s="4">
        <f t="shared" si="1"/>
        <v>11169.885324000001</v>
      </c>
      <c r="R25" s="35">
        <f t="shared" si="2"/>
        <v>304547.225324</v>
      </c>
      <c r="S25" s="9">
        <f t="shared" si="3"/>
        <v>293377.34000000003</v>
      </c>
      <c r="T25" s="9">
        <f t="shared" si="4"/>
        <v>298962.28266200004</v>
      </c>
      <c r="U25" s="7">
        <f t="shared" si="5"/>
        <v>11169.885324000001</v>
      </c>
      <c r="V25" s="7"/>
    </row>
    <row r="26" spans="1:22">
      <c r="A26" t="s">
        <v>0</v>
      </c>
      <c r="B26" t="s">
        <v>64</v>
      </c>
      <c r="C26" s="3" t="s">
        <v>154</v>
      </c>
      <c r="D26" t="s">
        <v>155</v>
      </c>
      <c r="E26" t="s">
        <v>65</v>
      </c>
      <c r="F26">
        <v>15502323</v>
      </c>
      <c r="G26" t="s">
        <v>169</v>
      </c>
      <c r="H26" s="15">
        <v>37073</v>
      </c>
      <c r="I26" t="s">
        <v>66</v>
      </c>
      <c r="K26" s="1">
        <v>7711.27</v>
      </c>
      <c r="L26" s="1">
        <v>2187.42</v>
      </c>
      <c r="M26" s="1">
        <v>5523.85</v>
      </c>
      <c r="N26">
        <v>117</v>
      </c>
      <c r="O26" s="1">
        <f t="shared" si="6"/>
        <v>0</v>
      </c>
      <c r="P26" s="41">
        <v>3.0300000000000001E-2</v>
      </c>
      <c r="Q26" s="4">
        <f t="shared" si="1"/>
        <v>233.65148100000002</v>
      </c>
      <c r="R26" s="35">
        <f t="shared" si="2"/>
        <v>5757.5014810000002</v>
      </c>
      <c r="S26" s="9">
        <f t="shared" si="3"/>
        <v>5523.85</v>
      </c>
      <c r="T26" s="9">
        <f t="shared" si="4"/>
        <v>5640.6757405000008</v>
      </c>
      <c r="U26" s="7">
        <f t="shared" si="5"/>
        <v>233.65148100000002</v>
      </c>
      <c r="V26" s="7"/>
    </row>
    <row r="27" spans="1:22">
      <c r="A27" t="s">
        <v>0</v>
      </c>
      <c r="B27" t="s">
        <v>64</v>
      </c>
      <c r="C27" s="3" t="s">
        <v>154</v>
      </c>
      <c r="D27" t="s">
        <v>155</v>
      </c>
      <c r="E27" t="s">
        <v>65</v>
      </c>
      <c r="F27">
        <v>15502328</v>
      </c>
      <c r="G27" t="s">
        <v>170</v>
      </c>
      <c r="H27" s="15">
        <v>38713</v>
      </c>
      <c r="I27" t="s">
        <v>66</v>
      </c>
      <c r="J27">
        <v>6</v>
      </c>
      <c r="K27" s="1">
        <v>25576.6</v>
      </c>
      <c r="L27" s="1">
        <v>4558.7700000000004</v>
      </c>
      <c r="M27" s="1">
        <v>21017.83</v>
      </c>
      <c r="N27" s="1"/>
      <c r="O27" s="1">
        <f t="shared" si="6"/>
        <v>6</v>
      </c>
      <c r="P27" s="41">
        <v>3.0300000000000001E-2</v>
      </c>
      <c r="Q27" s="4">
        <f t="shared" si="1"/>
        <v>774.97097999999994</v>
      </c>
      <c r="R27" s="35">
        <f t="shared" si="2"/>
        <v>21792.80098</v>
      </c>
      <c r="S27" s="9">
        <f t="shared" si="3"/>
        <v>21017.83</v>
      </c>
      <c r="T27" s="9">
        <f t="shared" si="4"/>
        <v>21405.315490000001</v>
      </c>
      <c r="U27" s="7">
        <f t="shared" si="5"/>
        <v>774.97097999999994</v>
      </c>
      <c r="V27" s="7"/>
    </row>
    <row r="28" spans="1:22">
      <c r="A28" t="s">
        <v>0</v>
      </c>
      <c r="B28" t="s">
        <v>64</v>
      </c>
      <c r="C28" s="3" t="s">
        <v>154</v>
      </c>
      <c r="D28" t="s">
        <v>155</v>
      </c>
      <c r="E28" t="s">
        <v>65</v>
      </c>
      <c r="F28">
        <v>15502329</v>
      </c>
      <c r="G28" t="s">
        <v>170</v>
      </c>
      <c r="H28" s="15">
        <v>38523</v>
      </c>
      <c r="I28" t="s">
        <v>66</v>
      </c>
      <c r="J28">
        <v>1</v>
      </c>
      <c r="K28" s="1">
        <v>3422.22</v>
      </c>
      <c r="L28" s="1">
        <v>609.98</v>
      </c>
      <c r="M28" s="1">
        <v>2812.24</v>
      </c>
      <c r="N28" s="1"/>
      <c r="O28" s="1">
        <f t="shared" si="6"/>
        <v>1</v>
      </c>
      <c r="P28" s="41">
        <v>3.0300000000000001E-2</v>
      </c>
      <c r="Q28" s="4">
        <f t="shared" si="1"/>
        <v>103.69326599999999</v>
      </c>
      <c r="R28" s="35">
        <f t="shared" si="2"/>
        <v>2915.933266</v>
      </c>
      <c r="S28" s="9">
        <f t="shared" si="3"/>
        <v>2812.24</v>
      </c>
      <c r="T28" s="9">
        <f t="shared" si="4"/>
        <v>2864.0866329999999</v>
      </c>
      <c r="U28" s="7">
        <f t="shared" si="5"/>
        <v>103.69326599999999</v>
      </c>
      <c r="V28" s="7"/>
    </row>
    <row r="29" spans="1:22">
      <c r="A29" t="s">
        <v>0</v>
      </c>
      <c r="B29" t="s">
        <v>64</v>
      </c>
      <c r="C29" s="3" t="s">
        <v>154</v>
      </c>
      <c r="D29" t="s">
        <v>155</v>
      </c>
      <c r="E29" t="s">
        <v>65</v>
      </c>
      <c r="F29">
        <v>15502330</v>
      </c>
      <c r="G29" t="s">
        <v>170</v>
      </c>
      <c r="H29" s="15">
        <v>38713</v>
      </c>
      <c r="I29" t="s">
        <v>66</v>
      </c>
      <c r="J29">
        <v>1</v>
      </c>
      <c r="K29" s="1">
        <v>3096.67</v>
      </c>
      <c r="L29" s="1">
        <v>551.95000000000005</v>
      </c>
      <c r="M29" s="1">
        <v>2544.7199999999998</v>
      </c>
      <c r="N29" s="1"/>
      <c r="O29" s="1">
        <f t="shared" si="6"/>
        <v>1</v>
      </c>
      <c r="P29" s="41">
        <v>3.0300000000000001E-2</v>
      </c>
      <c r="Q29" s="4">
        <f t="shared" si="1"/>
        <v>93.829101000000009</v>
      </c>
      <c r="R29" s="35">
        <f t="shared" si="2"/>
        <v>2638.5491009999996</v>
      </c>
      <c r="S29" s="9">
        <f t="shared" si="3"/>
        <v>2544.7199999999998</v>
      </c>
      <c r="T29" s="9">
        <f t="shared" si="4"/>
        <v>2591.6345504999999</v>
      </c>
      <c r="U29" s="7">
        <f t="shared" si="5"/>
        <v>93.829101000000009</v>
      </c>
      <c r="V29" s="7"/>
    </row>
    <row r="30" spans="1:22">
      <c r="A30" t="s">
        <v>0</v>
      </c>
      <c r="B30" t="s">
        <v>64</v>
      </c>
      <c r="C30" s="3" t="s">
        <v>154</v>
      </c>
      <c r="D30" t="s">
        <v>155</v>
      </c>
      <c r="E30" t="s">
        <v>65</v>
      </c>
      <c r="F30">
        <v>15502331</v>
      </c>
      <c r="G30" t="s">
        <v>170</v>
      </c>
      <c r="H30" s="15">
        <v>38713</v>
      </c>
      <c r="I30" t="s">
        <v>66</v>
      </c>
      <c r="J30">
        <v>4</v>
      </c>
      <c r="K30" s="1">
        <v>19326.2</v>
      </c>
      <c r="L30" s="1">
        <v>3444.7</v>
      </c>
      <c r="M30" s="1">
        <v>15881.5</v>
      </c>
      <c r="N30" s="1"/>
      <c r="O30" s="1">
        <f t="shared" si="6"/>
        <v>4</v>
      </c>
      <c r="P30" s="41">
        <v>3.0300000000000001E-2</v>
      </c>
      <c r="Q30" s="4">
        <f t="shared" si="1"/>
        <v>585.58386000000007</v>
      </c>
      <c r="R30" s="35">
        <f t="shared" si="2"/>
        <v>16467.083859999999</v>
      </c>
      <c r="S30" s="9">
        <f t="shared" si="3"/>
        <v>15881.5</v>
      </c>
      <c r="T30" s="9">
        <f t="shared" si="4"/>
        <v>16174.291929999999</v>
      </c>
      <c r="U30" s="7">
        <f t="shared" si="5"/>
        <v>585.58386000000007</v>
      </c>
      <c r="V30" s="7"/>
    </row>
    <row r="31" spans="1:22">
      <c r="A31" t="s">
        <v>0</v>
      </c>
      <c r="B31" t="s">
        <v>64</v>
      </c>
      <c r="C31" s="3" t="s">
        <v>154</v>
      </c>
      <c r="D31" t="s">
        <v>155</v>
      </c>
      <c r="E31" t="s">
        <v>65</v>
      </c>
      <c r="F31">
        <v>19161104</v>
      </c>
      <c r="G31" t="s">
        <v>107</v>
      </c>
      <c r="H31" s="15">
        <v>41241</v>
      </c>
      <c r="I31" t="s">
        <v>66</v>
      </c>
      <c r="K31" s="1">
        <v>10763.16</v>
      </c>
      <c r="L31" s="1">
        <v>115.46</v>
      </c>
      <c r="M31" s="1">
        <v>10647.7</v>
      </c>
      <c r="N31">
        <v>2</v>
      </c>
      <c r="O31" s="1">
        <f t="shared" si="6"/>
        <v>0</v>
      </c>
      <c r="P31" s="41">
        <v>3.0300000000000001E-2</v>
      </c>
      <c r="Q31" s="4">
        <f t="shared" si="1"/>
        <v>326.12374799999998</v>
      </c>
      <c r="R31" s="35">
        <f t="shared" si="2"/>
        <v>10973.823748000001</v>
      </c>
      <c r="S31" s="9">
        <f t="shared" si="3"/>
        <v>10647.7</v>
      </c>
      <c r="T31" s="9">
        <f t="shared" si="4"/>
        <v>10810.761874</v>
      </c>
      <c r="U31" s="7">
        <f t="shared" si="5"/>
        <v>326.12374799999998</v>
      </c>
      <c r="V31" s="7"/>
    </row>
    <row r="32" spans="1:22">
      <c r="A32" t="s">
        <v>0</v>
      </c>
      <c r="B32" t="s">
        <v>64</v>
      </c>
      <c r="C32" s="3" t="s">
        <v>154</v>
      </c>
      <c r="D32" t="s">
        <v>155</v>
      </c>
      <c r="E32" t="s">
        <v>67</v>
      </c>
      <c r="F32">
        <v>19146086</v>
      </c>
      <c r="G32" t="s">
        <v>171</v>
      </c>
      <c r="H32" s="15">
        <v>41241</v>
      </c>
      <c r="I32" t="s">
        <v>66</v>
      </c>
      <c r="J32">
        <v>0</v>
      </c>
      <c r="K32" s="1">
        <v>0</v>
      </c>
      <c r="L32" s="1">
        <v>0</v>
      </c>
      <c r="M32" s="1">
        <v>0</v>
      </c>
      <c r="N32" s="1"/>
      <c r="O32" s="1">
        <f t="shared" si="6"/>
        <v>0</v>
      </c>
      <c r="P32" s="41">
        <v>3.0300000000000001E-2</v>
      </c>
      <c r="Q32" s="4">
        <f t="shared" si="1"/>
        <v>0</v>
      </c>
      <c r="R32" s="35">
        <f t="shared" si="2"/>
        <v>0</v>
      </c>
      <c r="S32" s="9">
        <f t="shared" si="3"/>
        <v>0</v>
      </c>
      <c r="T32" s="9">
        <f t="shared" si="4"/>
        <v>0</v>
      </c>
      <c r="U32" s="7">
        <f t="shared" si="5"/>
        <v>0</v>
      </c>
      <c r="V32" s="7"/>
    </row>
    <row r="33" spans="1:22">
      <c r="C33" s="3"/>
      <c r="H33" s="15"/>
      <c r="K33" s="9">
        <f>SUM(K7:K32)</f>
        <v>1936993.8800000004</v>
      </c>
      <c r="L33" s="9">
        <f>SUM(L7:L32)</f>
        <v>360069.10999999993</v>
      </c>
      <c r="M33" s="7">
        <f>SUM(M7:M32)</f>
        <v>1576924.77</v>
      </c>
      <c r="N33" s="1"/>
      <c r="O33" s="1">
        <f>SUM(O7:O32)</f>
        <v>296</v>
      </c>
      <c r="Q33" s="4"/>
      <c r="R33" s="35"/>
      <c r="S33" s="9"/>
      <c r="T33" s="9">
        <f>SUM(T7:T32)</f>
        <v>1606270.2272820005</v>
      </c>
      <c r="U33" s="7">
        <f>SUM(U7:U32)</f>
        <v>58690.914564000006</v>
      </c>
      <c r="V33" s="7"/>
    </row>
    <row r="34" spans="1:22">
      <c r="A34" t="s">
        <v>0</v>
      </c>
      <c r="B34" t="s">
        <v>268</v>
      </c>
      <c r="C34" t="s">
        <v>154</v>
      </c>
      <c r="D34" t="s">
        <v>155</v>
      </c>
      <c r="E34" t="s">
        <v>65</v>
      </c>
      <c r="F34">
        <v>15505638</v>
      </c>
      <c r="G34" t="s">
        <v>269</v>
      </c>
      <c r="H34" s="15">
        <v>37073</v>
      </c>
      <c r="I34" t="s">
        <v>66</v>
      </c>
      <c r="J34">
        <v>1</v>
      </c>
      <c r="K34" s="1">
        <v>10879.41</v>
      </c>
      <c r="L34" s="1">
        <v>3277.52</v>
      </c>
      <c r="M34" s="1">
        <v>7601.89</v>
      </c>
      <c r="N34" s="1"/>
      <c r="O34" s="1"/>
      <c r="P34" s="41">
        <v>8.9999999999999993E-3</v>
      </c>
      <c r="Q34" s="4">
        <f>+K34*P34</f>
        <v>97.914689999999993</v>
      </c>
      <c r="R34" s="35">
        <f>+M34+Q34</f>
        <v>7699.8046899999999</v>
      </c>
      <c r="S34" s="9">
        <f>+M34</f>
        <v>7601.89</v>
      </c>
      <c r="T34" s="9">
        <f t="shared" si="4"/>
        <v>7650.8473450000001</v>
      </c>
      <c r="U34" s="7">
        <f>IF(M34&gt;0,K34*P34,0)</f>
        <v>97.914689999999993</v>
      </c>
      <c r="V34" s="7"/>
    </row>
    <row r="35" spans="1:22">
      <c r="H35" s="15"/>
      <c r="K35" s="1"/>
      <c r="L35" s="1"/>
      <c r="M35" s="1"/>
      <c r="N35" s="1"/>
      <c r="O35" s="1"/>
      <c r="Q35" s="4"/>
      <c r="R35" s="35"/>
      <c r="S35" s="9"/>
      <c r="T35" s="9"/>
      <c r="U35" s="7"/>
      <c r="V35" s="7"/>
    </row>
    <row r="36" spans="1:22">
      <c r="A36" t="s">
        <v>0</v>
      </c>
      <c r="B36" t="s">
        <v>270</v>
      </c>
      <c r="C36" t="s">
        <v>154</v>
      </c>
      <c r="D36" t="s">
        <v>155</v>
      </c>
      <c r="E36" t="s">
        <v>65</v>
      </c>
      <c r="F36">
        <v>15502269</v>
      </c>
      <c r="G36" t="s">
        <v>271</v>
      </c>
      <c r="H36" s="15">
        <v>37073</v>
      </c>
      <c r="I36" t="s">
        <v>66</v>
      </c>
      <c r="J36">
        <v>1</v>
      </c>
      <c r="K36" s="1">
        <v>25942.45</v>
      </c>
      <c r="L36" s="1">
        <v>7546.1</v>
      </c>
      <c r="M36" s="1">
        <v>18396.349999999999</v>
      </c>
      <c r="N36" s="1"/>
      <c r="O36" s="1"/>
      <c r="P36" s="41">
        <v>2.81E-2</v>
      </c>
      <c r="Q36" s="4">
        <f>+K36*P36</f>
        <v>728.982845</v>
      </c>
      <c r="R36" s="35">
        <f>+M36+Q36</f>
        <v>19125.332844999997</v>
      </c>
      <c r="S36" s="9">
        <f>+M36</f>
        <v>18396.349999999999</v>
      </c>
      <c r="T36" s="9">
        <f t="shared" si="4"/>
        <v>18760.841422499998</v>
      </c>
      <c r="U36" s="7">
        <f>IF(M36&gt;0,K36*P36,0)</f>
        <v>728.982845</v>
      </c>
      <c r="V36" s="9"/>
    </row>
    <row r="37" spans="1:22">
      <c r="A37" t="s">
        <v>0</v>
      </c>
      <c r="B37" t="s">
        <v>270</v>
      </c>
      <c r="C37" t="s">
        <v>154</v>
      </c>
      <c r="D37" t="s">
        <v>155</v>
      </c>
      <c r="E37" t="s">
        <v>65</v>
      </c>
      <c r="F37">
        <v>15502318</v>
      </c>
      <c r="G37" t="s">
        <v>272</v>
      </c>
      <c r="H37" s="15">
        <v>37073</v>
      </c>
      <c r="I37" t="s">
        <v>66</v>
      </c>
      <c r="J37">
        <v>1</v>
      </c>
      <c r="K37" s="1">
        <v>5944.66</v>
      </c>
      <c r="L37" s="1">
        <v>1729.17</v>
      </c>
      <c r="M37" s="1">
        <v>4215.49</v>
      </c>
      <c r="N37" s="1"/>
      <c r="O37" s="1"/>
      <c r="P37" s="41">
        <v>2.81E-2</v>
      </c>
      <c r="Q37" s="4">
        <f>+K37*P37</f>
        <v>167.04494599999998</v>
      </c>
      <c r="R37" s="35">
        <f>+M37+Q37</f>
        <v>4382.5349459999998</v>
      </c>
      <c r="S37" s="9">
        <f>+M37</f>
        <v>4215.49</v>
      </c>
      <c r="T37" s="9">
        <f t="shared" si="4"/>
        <v>4299.0124729999998</v>
      </c>
      <c r="U37" s="7">
        <f>IF(M37&gt;0,K37*P37,0)</f>
        <v>167.04494599999998</v>
      </c>
    </row>
    <row r="38" spans="1:22">
      <c r="A38" t="s">
        <v>0</v>
      </c>
      <c r="B38" t="s">
        <v>270</v>
      </c>
      <c r="C38" t="s">
        <v>154</v>
      </c>
      <c r="D38" t="s">
        <v>155</v>
      </c>
      <c r="E38" t="s">
        <v>65</v>
      </c>
      <c r="F38">
        <v>15502324</v>
      </c>
      <c r="G38" t="s">
        <v>169</v>
      </c>
      <c r="H38" s="15">
        <v>37073</v>
      </c>
      <c r="I38" t="s">
        <v>66</v>
      </c>
      <c r="J38">
        <v>342</v>
      </c>
      <c r="K38" s="1">
        <v>2711.02</v>
      </c>
      <c r="L38" s="1">
        <v>788.58</v>
      </c>
      <c r="M38" s="1">
        <v>1922.44</v>
      </c>
      <c r="N38" s="1"/>
      <c r="O38" s="1"/>
      <c r="P38" s="41">
        <v>2.81E-2</v>
      </c>
      <c r="Q38" s="4">
        <f>+K38*P38</f>
        <v>76.179661999999993</v>
      </c>
      <c r="R38" s="35">
        <f>+M38+Q38</f>
        <v>1998.6196620000001</v>
      </c>
      <c r="S38" s="9">
        <f>+M38</f>
        <v>1922.44</v>
      </c>
      <c r="T38" s="9">
        <f t="shared" si="4"/>
        <v>1960.5298310000001</v>
      </c>
      <c r="U38" s="7">
        <f>IF(M38&gt;0,K38*P38,0)</f>
        <v>76.179661999999993</v>
      </c>
    </row>
    <row r="39" spans="1:22">
      <c r="K39" s="9">
        <f>SUM(K36:K38)</f>
        <v>34598.129999999997</v>
      </c>
      <c r="L39" s="9">
        <f>SUM(L36:L38)</f>
        <v>10063.85</v>
      </c>
      <c r="T39" s="9">
        <f>SUM(T36:T38)</f>
        <v>25020.383726499997</v>
      </c>
      <c r="U39" s="5"/>
    </row>
    <row r="40" spans="1:22">
      <c r="S40" s="9"/>
      <c r="T40" s="9"/>
      <c r="U40" s="7"/>
    </row>
    <row r="42" spans="1:22">
      <c r="B42" t="s">
        <v>456</v>
      </c>
    </row>
    <row r="43" spans="1:22">
      <c r="C43" s="4">
        <f>$T$5+$T$35</f>
        <v>12881.170456</v>
      </c>
      <c r="E43" t="s">
        <v>469</v>
      </c>
      <c r="F43" t="s">
        <v>470</v>
      </c>
    </row>
    <row r="44" spans="1:22">
      <c r="B44" t="s">
        <v>453</v>
      </c>
      <c r="C44" s="4">
        <f>$T$33</f>
        <v>1606270.2272820005</v>
      </c>
      <c r="D44" s="32">
        <f>+C44/$C$46</f>
        <v>0.97694793536187552</v>
      </c>
      <c r="E44" s="4">
        <f>+C43*D44</f>
        <v>12584.232882033588</v>
      </c>
      <c r="F44" s="35">
        <f>+C44+E44</f>
        <v>1618854.460164034</v>
      </c>
    </row>
    <row r="45" spans="1:22">
      <c r="B45" t="s">
        <v>457</v>
      </c>
      <c r="C45" s="4">
        <f>$T$39</f>
        <v>25020.383726499997</v>
      </c>
      <c r="D45" s="32">
        <f>+C45/$C$46</f>
        <v>1.521762142409097E-2</v>
      </c>
      <c r="E45" s="4">
        <f>+C43*D45</f>
        <v>196.02077549859325</v>
      </c>
      <c r="F45" s="35">
        <f>+C45+E45</f>
        <v>25216.40450199859</v>
      </c>
    </row>
    <row r="46" spans="1:22">
      <c r="C46" s="35">
        <f>SUM(C43:C45)</f>
        <v>1644171.7814645004</v>
      </c>
      <c r="D46" s="33">
        <f>SUM(D44:D45)</f>
        <v>0.99216555678596652</v>
      </c>
      <c r="E46" s="35">
        <f>SUM(E44:E45)</f>
        <v>12780.253657532181</v>
      </c>
      <c r="F46" s="35">
        <f>SUM(F44:F45)</f>
        <v>1644070.8646660326</v>
      </c>
    </row>
    <row r="48" spans="1:22">
      <c r="E48" s="5" t="s">
        <v>465</v>
      </c>
      <c r="F48" s="5" t="s">
        <v>466</v>
      </c>
      <c r="G48" s="5" t="s">
        <v>472</v>
      </c>
    </row>
    <row r="49" spans="2:7">
      <c r="E49" s="35">
        <f>$F$44</f>
        <v>1618854.460164034</v>
      </c>
      <c r="F49" s="4">
        <f>$O$33</f>
        <v>296</v>
      </c>
      <c r="G49" s="4">
        <f>+E49/F49</f>
        <v>5469.1029059595749</v>
      </c>
    </row>
    <row r="51" spans="2:7">
      <c r="G51" s="23" t="s">
        <v>473</v>
      </c>
    </row>
    <row r="52" spans="2:7">
      <c r="G52" s="9">
        <f>$U$33/F49</f>
        <v>198.2801167702703</v>
      </c>
    </row>
    <row r="56" spans="2:7">
      <c r="B56" t="s">
        <v>456</v>
      </c>
    </row>
    <row r="57" spans="2:7">
      <c r="C57" s="4">
        <f>$K$5+$K$35</f>
        <v>12890.16</v>
      </c>
      <c r="E57" t="s">
        <v>469</v>
      </c>
      <c r="F57" t="s">
        <v>470</v>
      </c>
    </row>
    <row r="58" spans="2:7">
      <c r="B58" t="s">
        <v>453</v>
      </c>
      <c r="C58" s="4">
        <f>$K$33</f>
        <v>1936993.8800000004</v>
      </c>
      <c r="D58" s="32">
        <f>+C58/$C$60</f>
        <v>0.97607018560413683</v>
      </c>
      <c r="E58" s="4">
        <f>+C57*D58</f>
        <v>12581.70086366702</v>
      </c>
      <c r="F58" s="35">
        <f>+C58+E58</f>
        <v>1949575.5808636674</v>
      </c>
    </row>
    <row r="59" spans="2:7">
      <c r="B59" t="s">
        <v>457</v>
      </c>
      <c r="C59" s="4">
        <f>$K$39</f>
        <v>34598.129999999997</v>
      </c>
      <c r="D59" s="32">
        <f>+C59/$C$60</f>
        <v>1.7434336535258461E-2</v>
      </c>
      <c r="E59" s="4">
        <f>+C57*D59</f>
        <v>224.7313874333272</v>
      </c>
      <c r="F59" s="35">
        <f>+C59+E59</f>
        <v>34822.861387433324</v>
      </c>
    </row>
    <row r="60" spans="2:7">
      <c r="C60" s="35">
        <f>SUM(C57:C59)</f>
        <v>1984482.1700000002</v>
      </c>
      <c r="D60" s="33">
        <f>SUM(D58:D59)</f>
        <v>0.99350452213939533</v>
      </c>
      <c r="E60" s="35">
        <f>SUM(E58:E59)</f>
        <v>12806.432251100347</v>
      </c>
      <c r="F60" s="35">
        <f>SUM(F58:F59)</f>
        <v>1984398.4422511007</v>
      </c>
    </row>
    <row r="62" spans="2:7">
      <c r="E62" s="5" t="s">
        <v>465</v>
      </c>
      <c r="F62" s="5" t="s">
        <v>466</v>
      </c>
      <c r="G62" s="5" t="s">
        <v>521</v>
      </c>
    </row>
    <row r="63" spans="2:7">
      <c r="E63" s="35">
        <f>$F$58</f>
        <v>1949575.5808636674</v>
      </c>
      <c r="F63" s="4">
        <f>$O$33</f>
        <v>296</v>
      </c>
      <c r="G63" s="4">
        <f>+E63/F63</f>
        <v>6586.4039894042817</v>
      </c>
    </row>
    <row r="65" spans="2:7">
      <c r="G65" s="23" t="s">
        <v>473</v>
      </c>
    </row>
    <row r="66" spans="2:7">
      <c r="G66" s="9">
        <f>$U$33/F63</f>
        <v>198.2801167702703</v>
      </c>
    </row>
    <row r="69" spans="2:7">
      <c r="B69" t="s">
        <v>456</v>
      </c>
    </row>
    <row r="70" spans="2:7">
      <c r="C70" s="4">
        <f>$L$5+$L$35</f>
        <v>126.29</v>
      </c>
      <c r="E70" t="s">
        <v>469</v>
      </c>
      <c r="F70" t="s">
        <v>470</v>
      </c>
    </row>
    <row r="71" spans="2:7">
      <c r="B71" t="s">
        <v>453</v>
      </c>
      <c r="C71" s="4">
        <f>$L$33</f>
        <v>360069.10999999993</v>
      </c>
      <c r="D71" s="32">
        <f>+C71/$C$73</f>
        <v>0.97247836482140571</v>
      </c>
      <c r="E71" s="4">
        <f>+C70*D71</f>
        <v>122.81429269329533</v>
      </c>
      <c r="F71" s="35">
        <f>+C71+E71</f>
        <v>360191.92429269321</v>
      </c>
    </row>
    <row r="72" spans="2:7">
      <c r="B72" t="s">
        <v>457</v>
      </c>
      <c r="C72" s="4">
        <f>$L$39</f>
        <v>10063.85</v>
      </c>
      <c r="D72" s="32">
        <f>+C72/$C$73</f>
        <v>2.7180549844467095E-2</v>
      </c>
      <c r="E72" s="4">
        <f>+C70*D72</f>
        <v>3.4326316398577497</v>
      </c>
      <c r="F72" s="35">
        <f>+C72+E72</f>
        <v>10067.282631639859</v>
      </c>
    </row>
    <row r="73" spans="2:7">
      <c r="C73" s="35">
        <f>SUM(C70:C72)</f>
        <v>370259.24999999988</v>
      </c>
      <c r="D73" s="33">
        <f>SUM(D71:D72)</f>
        <v>0.99965891466587276</v>
      </c>
      <c r="E73" s="35">
        <f>SUM(E71:E72)</f>
        <v>126.24692433315307</v>
      </c>
      <c r="F73" s="35">
        <f>SUM(F71:F72)</f>
        <v>370259.20692433306</v>
      </c>
    </row>
    <row r="75" spans="2:7">
      <c r="E75" s="5" t="s">
        <v>465</v>
      </c>
      <c r="F75" s="5" t="s">
        <v>466</v>
      </c>
      <c r="G75" s="5" t="s">
        <v>521</v>
      </c>
    </row>
    <row r="76" spans="2:7">
      <c r="E76" s="35">
        <f>$F$71</f>
        <v>360191.92429269321</v>
      </c>
      <c r="F76" s="4">
        <f>$O$33</f>
        <v>296</v>
      </c>
      <c r="G76" s="4">
        <f>+E76/F76</f>
        <v>1216.8646090969364</v>
      </c>
    </row>
    <row r="78" spans="2:7">
      <c r="G78" s="23" t="s">
        <v>473</v>
      </c>
    </row>
    <row r="79" spans="2:7">
      <c r="G79" s="9">
        <f>$U$33/F76</f>
        <v>198.2801167702703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1"/>
  <sheetViews>
    <sheetView topLeftCell="D1" zoomScaleNormal="100" workbookViewId="0">
      <pane xSplit="18996" topLeftCell="N1"/>
      <selection activeCell="I26" sqref="I26"/>
      <selection pane="topRight" activeCell="L11" sqref="L11"/>
    </sheetView>
  </sheetViews>
  <sheetFormatPr defaultRowHeight="13.2"/>
  <cols>
    <col min="1" max="1" width="5.44140625" customWidth="1"/>
    <col min="2" max="2" width="19.88671875" bestFit="1" customWidth="1"/>
    <col min="3" max="3" width="18.109375" customWidth="1"/>
    <col min="4" max="4" width="22.33203125" customWidth="1"/>
    <col min="5" max="5" width="13.109375" customWidth="1"/>
    <col min="6" max="6" width="10.109375" customWidth="1"/>
    <col min="7" max="7" width="14.88671875" customWidth="1"/>
    <col min="8" max="8" width="15.6640625" customWidth="1"/>
    <col min="9" max="9" width="11.5546875" customWidth="1"/>
    <col min="10" max="10" width="7.5546875" customWidth="1"/>
    <col min="11" max="11" width="11.5546875" customWidth="1"/>
    <col min="12" max="12" width="14.44140625" customWidth="1"/>
    <col min="13" max="13" width="16.5546875" bestFit="1" customWidth="1"/>
    <col min="14" max="14" width="11.33203125" customWidth="1"/>
    <col min="15" max="15" width="8.44140625" customWidth="1"/>
    <col min="16" max="16" width="14.5546875" customWidth="1"/>
    <col min="17" max="17" width="17" customWidth="1"/>
    <col min="18" max="18" width="11.33203125" bestFit="1" customWidth="1"/>
    <col min="19" max="19" width="13.33203125" bestFit="1" customWidth="1"/>
    <col min="20" max="21" width="12.5546875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  <c r="R2" s="82" t="s">
        <v>34</v>
      </c>
      <c r="S2" s="82"/>
      <c r="T2" s="82"/>
      <c r="U2" s="36"/>
    </row>
    <row r="3" spans="2:21" ht="26.4">
      <c r="P3" s="43" t="s">
        <v>23</v>
      </c>
      <c r="Q3" s="43" t="s">
        <v>24</v>
      </c>
      <c r="R3" s="42">
        <v>40909</v>
      </c>
      <c r="S3" s="42">
        <v>41274</v>
      </c>
      <c r="T3" s="5" t="s">
        <v>32</v>
      </c>
      <c r="U3" s="43" t="s">
        <v>474</v>
      </c>
    </row>
    <row r="4" spans="2:21">
      <c r="B4" t="s">
        <v>2</v>
      </c>
      <c r="C4" t="s">
        <v>4</v>
      </c>
      <c r="D4" t="s">
        <v>26</v>
      </c>
      <c r="E4" s="10"/>
      <c r="G4" t="s">
        <v>28</v>
      </c>
      <c r="J4" t="s">
        <v>8</v>
      </c>
      <c r="K4" s="1" t="s">
        <v>9</v>
      </c>
      <c r="L4" s="1" t="s">
        <v>10</v>
      </c>
      <c r="M4" s="1" t="s">
        <v>11</v>
      </c>
      <c r="N4" s="1"/>
      <c r="O4" s="1"/>
      <c r="P4" s="1"/>
      <c r="U4" s="36" t="s">
        <v>30</v>
      </c>
    </row>
    <row r="5" spans="2:21">
      <c r="B5" t="s">
        <v>273</v>
      </c>
      <c r="C5" t="s">
        <v>274</v>
      </c>
      <c r="D5" t="s">
        <v>275</v>
      </c>
      <c r="E5" t="s">
        <v>67</v>
      </c>
      <c r="F5">
        <v>16607606</v>
      </c>
      <c r="G5" t="s">
        <v>276</v>
      </c>
      <c r="H5" t="s">
        <v>29</v>
      </c>
      <c r="I5" t="s">
        <v>66</v>
      </c>
      <c r="J5">
        <v>0</v>
      </c>
      <c r="K5" s="1">
        <v>0</v>
      </c>
      <c r="L5" s="1">
        <v>0</v>
      </c>
      <c r="M5" s="1">
        <v>0</v>
      </c>
      <c r="P5" s="41">
        <v>2.64E-2</v>
      </c>
      <c r="Q5" s="1">
        <v>0</v>
      </c>
      <c r="R5" s="1">
        <v>0</v>
      </c>
      <c r="S5" s="1">
        <v>0</v>
      </c>
      <c r="T5" s="7">
        <v>0</v>
      </c>
    </row>
    <row r="6" spans="2:21">
      <c r="C6" s="23" t="s">
        <v>468</v>
      </c>
      <c r="H6" s="15"/>
      <c r="K6" s="1"/>
      <c r="L6" s="1"/>
      <c r="M6" s="1"/>
      <c r="P6" s="41"/>
      <c r="Q6" s="1"/>
      <c r="R6" s="1"/>
      <c r="S6" s="1"/>
      <c r="T6" s="7"/>
    </row>
    <row r="7" spans="2:21">
      <c r="H7" s="15"/>
      <c r="K7" s="1"/>
      <c r="L7" s="1"/>
      <c r="M7" s="1"/>
      <c r="N7" s="40" t="s">
        <v>461</v>
      </c>
      <c r="O7" s="40" t="s">
        <v>475</v>
      </c>
      <c r="T7" s="7"/>
    </row>
    <row r="8" spans="2:21">
      <c r="B8" t="s">
        <v>64</v>
      </c>
      <c r="C8" t="s">
        <v>239</v>
      </c>
      <c r="D8" t="s">
        <v>240</v>
      </c>
      <c r="E8" t="s">
        <v>65</v>
      </c>
      <c r="F8">
        <v>4590</v>
      </c>
      <c r="G8" t="s">
        <v>241</v>
      </c>
      <c r="H8" s="15">
        <v>32690</v>
      </c>
      <c r="I8" t="s">
        <v>66</v>
      </c>
      <c r="J8">
        <v>6</v>
      </c>
      <c r="K8" s="1">
        <v>198255.35</v>
      </c>
      <c r="L8" s="1">
        <v>118378.52</v>
      </c>
      <c r="M8" s="1">
        <v>79876.83</v>
      </c>
      <c r="N8" s="2"/>
      <c r="O8" s="2">
        <f>IF(J8&gt;0,J8,0)</f>
        <v>6</v>
      </c>
      <c r="P8" s="41">
        <v>3.0300000000000001E-2</v>
      </c>
      <c r="Q8" s="7">
        <f t="shared" ref="Q8:Q44" si="0">IF(L8&gt;0,L8*P8,0)</f>
        <v>3586.8691560000002</v>
      </c>
      <c r="R8" s="35">
        <f>+M8+Q8</f>
        <v>83463.699156000002</v>
      </c>
      <c r="S8" s="7">
        <f>+M8</f>
        <v>79876.83</v>
      </c>
      <c r="T8" s="7">
        <f>+(R8+S8)/2</f>
        <v>81670.264578000002</v>
      </c>
      <c r="U8" s="7">
        <f>IF(M8&gt;0,K8*P8,0)</f>
        <v>6007.1371050000007</v>
      </c>
    </row>
    <row r="9" spans="2:21">
      <c r="B9" t="s">
        <v>64</v>
      </c>
      <c r="C9" t="s">
        <v>239</v>
      </c>
      <c r="D9" t="s">
        <v>240</v>
      </c>
      <c r="E9" t="s">
        <v>65</v>
      </c>
      <c r="F9">
        <v>4591</v>
      </c>
      <c r="G9" t="s">
        <v>242</v>
      </c>
      <c r="H9" s="15">
        <v>32690</v>
      </c>
      <c r="I9" t="s">
        <v>66</v>
      </c>
      <c r="J9">
        <v>2</v>
      </c>
      <c r="K9" s="1">
        <v>115760.19</v>
      </c>
      <c r="L9" s="1">
        <v>69120.55</v>
      </c>
      <c r="M9" s="1">
        <v>46639.64</v>
      </c>
      <c r="N9" s="2"/>
      <c r="O9" s="2">
        <f t="shared" ref="O9:O44" si="1">IF(J9&gt;0,J9,0)</f>
        <v>2</v>
      </c>
      <c r="P9" s="41">
        <v>3.0300000000000001E-2</v>
      </c>
      <c r="Q9" s="7">
        <f t="shared" si="0"/>
        <v>2094.3526650000003</v>
      </c>
      <c r="R9" s="35">
        <f t="shared" ref="R9:R67" si="2">+M9+Q9</f>
        <v>48733.992664999998</v>
      </c>
      <c r="S9" s="7">
        <f t="shared" ref="S9:S67" si="3">+M9</f>
        <v>46639.64</v>
      </c>
      <c r="T9" s="7">
        <f t="shared" ref="T9:T67" si="4">+(R9+S9)/2</f>
        <v>47686.816332499999</v>
      </c>
      <c r="U9" s="7">
        <f t="shared" ref="U9:U67" si="5">IF(M9&gt;0,K9*P9,0)</f>
        <v>3507.5337570000002</v>
      </c>
    </row>
    <row r="10" spans="2:21">
      <c r="B10" t="s">
        <v>64</v>
      </c>
      <c r="C10" t="s">
        <v>239</v>
      </c>
      <c r="D10" t="s">
        <v>240</v>
      </c>
      <c r="E10" t="s">
        <v>65</v>
      </c>
      <c r="F10">
        <v>4592</v>
      </c>
      <c r="G10" t="s">
        <v>243</v>
      </c>
      <c r="H10" s="15">
        <v>32690</v>
      </c>
      <c r="I10" t="s">
        <v>66</v>
      </c>
      <c r="J10">
        <v>1</v>
      </c>
      <c r="K10" s="1">
        <v>51499.55</v>
      </c>
      <c r="L10" s="1">
        <v>30750.45</v>
      </c>
      <c r="M10" s="1">
        <v>20749.099999999999</v>
      </c>
      <c r="N10" s="2"/>
      <c r="O10" s="2">
        <f t="shared" si="1"/>
        <v>1</v>
      </c>
      <c r="P10" s="41">
        <v>3.0300000000000001E-2</v>
      </c>
      <c r="Q10" s="7">
        <f t="shared" si="0"/>
        <v>931.73863500000004</v>
      </c>
      <c r="R10" s="35">
        <f t="shared" si="2"/>
        <v>21680.838635</v>
      </c>
      <c r="S10" s="7">
        <f t="shared" si="3"/>
        <v>20749.099999999999</v>
      </c>
      <c r="T10" s="7">
        <f t="shared" si="4"/>
        <v>21214.969317499999</v>
      </c>
      <c r="U10" s="7">
        <f t="shared" si="5"/>
        <v>1560.436365</v>
      </c>
    </row>
    <row r="11" spans="2:21">
      <c r="B11" t="s">
        <v>64</v>
      </c>
      <c r="C11" t="s">
        <v>239</v>
      </c>
      <c r="D11" t="s">
        <v>240</v>
      </c>
      <c r="E11" t="s">
        <v>65</v>
      </c>
      <c r="F11">
        <v>4593</v>
      </c>
      <c r="G11" t="s">
        <v>244</v>
      </c>
      <c r="H11" s="15">
        <v>32690</v>
      </c>
      <c r="I11" t="s">
        <v>66</v>
      </c>
      <c r="J11">
        <v>1</v>
      </c>
      <c r="K11" s="1">
        <v>37853.68</v>
      </c>
      <c r="L11" s="1">
        <v>22602.48</v>
      </c>
      <c r="M11" s="1">
        <v>15251.2</v>
      </c>
      <c r="N11" s="2"/>
      <c r="O11" s="2">
        <f t="shared" si="1"/>
        <v>1</v>
      </c>
      <c r="P11" s="41">
        <v>3.0300000000000001E-2</v>
      </c>
      <c r="Q11" s="7">
        <f t="shared" si="0"/>
        <v>684.855144</v>
      </c>
      <c r="R11" s="35">
        <f t="shared" si="2"/>
        <v>15936.055144</v>
      </c>
      <c r="S11" s="7">
        <f t="shared" si="3"/>
        <v>15251.2</v>
      </c>
      <c r="T11" s="7">
        <f t="shared" si="4"/>
        <v>15593.627572000001</v>
      </c>
      <c r="U11" s="7">
        <f t="shared" si="5"/>
        <v>1146.966504</v>
      </c>
    </row>
    <row r="12" spans="2:21">
      <c r="B12" t="s">
        <v>64</v>
      </c>
      <c r="C12" t="s">
        <v>239</v>
      </c>
      <c r="D12" t="s">
        <v>240</v>
      </c>
      <c r="E12" t="s">
        <v>65</v>
      </c>
      <c r="F12">
        <v>4594</v>
      </c>
      <c r="G12" t="s">
        <v>245</v>
      </c>
      <c r="H12" s="15">
        <v>32690</v>
      </c>
      <c r="I12" t="s">
        <v>66</v>
      </c>
      <c r="J12">
        <v>1</v>
      </c>
      <c r="K12" s="1">
        <v>39011.160000000003</v>
      </c>
      <c r="L12" s="1">
        <v>23293.61</v>
      </c>
      <c r="M12" s="1">
        <v>15717.55</v>
      </c>
      <c r="N12" s="2"/>
      <c r="O12" s="2">
        <f t="shared" si="1"/>
        <v>1</v>
      </c>
      <c r="P12" s="41">
        <v>3.0300000000000001E-2</v>
      </c>
      <c r="Q12" s="7">
        <f t="shared" si="0"/>
        <v>705.79638299999999</v>
      </c>
      <c r="R12" s="35">
        <f t="shared" si="2"/>
        <v>16423.346383</v>
      </c>
      <c r="S12" s="7">
        <f t="shared" si="3"/>
        <v>15717.55</v>
      </c>
      <c r="T12" s="7">
        <f t="shared" si="4"/>
        <v>16070.4481915</v>
      </c>
      <c r="U12" s="7">
        <f t="shared" si="5"/>
        <v>1182.0381480000001</v>
      </c>
    </row>
    <row r="13" spans="2:21">
      <c r="B13" t="s">
        <v>64</v>
      </c>
      <c r="C13" t="s">
        <v>239</v>
      </c>
      <c r="D13" t="s">
        <v>240</v>
      </c>
      <c r="E13" t="s">
        <v>65</v>
      </c>
      <c r="F13">
        <v>4595</v>
      </c>
      <c r="G13" t="s">
        <v>246</v>
      </c>
      <c r="H13" s="15">
        <v>32690</v>
      </c>
      <c r="I13" t="s">
        <v>66</v>
      </c>
      <c r="J13">
        <v>4</v>
      </c>
      <c r="K13" s="1">
        <v>132987.72</v>
      </c>
      <c r="L13" s="1">
        <v>79407.13</v>
      </c>
      <c r="M13" s="1">
        <v>53580.59</v>
      </c>
      <c r="N13" s="2"/>
      <c r="O13" s="2">
        <f t="shared" si="1"/>
        <v>4</v>
      </c>
      <c r="P13" s="41">
        <v>3.0300000000000001E-2</v>
      </c>
      <c r="Q13" s="7">
        <f t="shared" si="0"/>
        <v>2406.0360390000001</v>
      </c>
      <c r="R13" s="35">
        <f t="shared" si="2"/>
        <v>55986.626038999995</v>
      </c>
      <c r="S13" s="7">
        <f t="shared" si="3"/>
        <v>53580.59</v>
      </c>
      <c r="T13" s="7">
        <f t="shared" si="4"/>
        <v>54783.608019499996</v>
      </c>
      <c r="U13" s="7">
        <f t="shared" si="5"/>
        <v>4029.527916</v>
      </c>
    </row>
    <row r="14" spans="2:21">
      <c r="B14" t="s">
        <v>64</v>
      </c>
      <c r="C14" t="s">
        <v>239</v>
      </c>
      <c r="D14" t="s">
        <v>240</v>
      </c>
      <c r="E14" t="s">
        <v>65</v>
      </c>
      <c r="F14">
        <v>4596</v>
      </c>
      <c r="G14" t="s">
        <v>247</v>
      </c>
      <c r="H14" s="15">
        <v>32690</v>
      </c>
      <c r="I14" t="s">
        <v>66</v>
      </c>
      <c r="J14">
        <v>1</v>
      </c>
      <c r="K14" s="1">
        <v>53420.480000000003</v>
      </c>
      <c r="L14" s="1">
        <v>31897.439999999999</v>
      </c>
      <c r="M14" s="1">
        <v>21523.040000000001</v>
      </c>
      <c r="N14" s="2"/>
      <c r="O14" s="2">
        <f t="shared" si="1"/>
        <v>1</v>
      </c>
      <c r="P14" s="41">
        <v>3.0300000000000001E-2</v>
      </c>
      <c r="Q14" s="7">
        <f t="shared" si="0"/>
        <v>966.49243200000001</v>
      </c>
      <c r="R14" s="35">
        <f t="shared" si="2"/>
        <v>22489.532432</v>
      </c>
      <c r="S14" s="7">
        <f t="shared" si="3"/>
        <v>21523.040000000001</v>
      </c>
      <c r="T14" s="7">
        <f t="shared" si="4"/>
        <v>22006.286216</v>
      </c>
      <c r="U14" s="7">
        <f t="shared" si="5"/>
        <v>1618.6405440000001</v>
      </c>
    </row>
    <row r="15" spans="2:21">
      <c r="B15" t="s">
        <v>64</v>
      </c>
      <c r="C15" t="s">
        <v>239</v>
      </c>
      <c r="D15" t="s">
        <v>240</v>
      </c>
      <c r="E15" t="s">
        <v>65</v>
      </c>
      <c r="F15">
        <v>15455</v>
      </c>
      <c r="G15" t="s">
        <v>248</v>
      </c>
      <c r="H15" s="15">
        <v>32690</v>
      </c>
      <c r="I15" t="s">
        <v>66</v>
      </c>
      <c r="J15">
        <v>1</v>
      </c>
      <c r="K15" s="1">
        <v>21317.040000000001</v>
      </c>
      <c r="L15" s="1">
        <v>12728.43</v>
      </c>
      <c r="M15" s="1">
        <v>8588.61</v>
      </c>
      <c r="N15" s="2"/>
      <c r="O15" s="2">
        <f t="shared" si="1"/>
        <v>1</v>
      </c>
      <c r="P15" s="41">
        <v>3.0300000000000001E-2</v>
      </c>
      <c r="Q15" s="7">
        <f t="shared" si="0"/>
        <v>385.67142899999999</v>
      </c>
      <c r="R15" s="35">
        <f t="shared" si="2"/>
        <v>8974.2814290000006</v>
      </c>
      <c r="S15" s="7">
        <f t="shared" si="3"/>
        <v>8588.61</v>
      </c>
      <c r="T15" s="7">
        <f t="shared" si="4"/>
        <v>8781.4457145000015</v>
      </c>
      <c r="U15" s="7">
        <f t="shared" si="5"/>
        <v>645.90631200000007</v>
      </c>
    </row>
    <row r="16" spans="2:21">
      <c r="B16" t="s">
        <v>64</v>
      </c>
      <c r="C16" t="s">
        <v>239</v>
      </c>
      <c r="D16" t="s">
        <v>240</v>
      </c>
      <c r="E16" t="s">
        <v>65</v>
      </c>
      <c r="F16">
        <v>15456</v>
      </c>
      <c r="G16" t="s">
        <v>249</v>
      </c>
      <c r="H16" s="15">
        <v>32690</v>
      </c>
      <c r="I16" t="s">
        <v>66</v>
      </c>
      <c r="J16">
        <v>1</v>
      </c>
      <c r="K16" s="1">
        <v>55378.9</v>
      </c>
      <c r="L16" s="1">
        <v>33066.81</v>
      </c>
      <c r="M16" s="1">
        <v>22312.09</v>
      </c>
      <c r="N16" s="2"/>
      <c r="O16" s="2">
        <f t="shared" si="1"/>
        <v>1</v>
      </c>
      <c r="P16" s="41">
        <v>3.0300000000000001E-2</v>
      </c>
      <c r="Q16" s="7">
        <f t="shared" si="0"/>
        <v>1001.9243429999999</v>
      </c>
      <c r="R16" s="35">
        <f t="shared" si="2"/>
        <v>23314.014342999999</v>
      </c>
      <c r="S16" s="7">
        <f t="shared" si="3"/>
        <v>22312.09</v>
      </c>
      <c r="T16" s="7">
        <f t="shared" si="4"/>
        <v>22813.0521715</v>
      </c>
      <c r="U16" s="7">
        <f t="shared" si="5"/>
        <v>1677.9806700000001</v>
      </c>
    </row>
    <row r="17" spans="2:21">
      <c r="B17" t="s">
        <v>64</v>
      </c>
      <c r="C17" t="s">
        <v>239</v>
      </c>
      <c r="D17" t="s">
        <v>240</v>
      </c>
      <c r="E17" t="s">
        <v>65</v>
      </c>
      <c r="F17">
        <v>15457</v>
      </c>
      <c r="G17" t="s">
        <v>250</v>
      </c>
      <c r="H17" s="15">
        <v>32690</v>
      </c>
      <c r="I17" t="s">
        <v>66</v>
      </c>
      <c r="J17">
        <v>3</v>
      </c>
      <c r="K17" s="1">
        <v>118358.31</v>
      </c>
      <c r="L17" s="1">
        <v>70671.89</v>
      </c>
      <c r="M17" s="1">
        <v>47686.42</v>
      </c>
      <c r="N17" s="2"/>
      <c r="O17" s="2">
        <f t="shared" si="1"/>
        <v>3</v>
      </c>
      <c r="P17" s="41">
        <v>3.0300000000000001E-2</v>
      </c>
      <c r="Q17" s="7">
        <f t="shared" si="0"/>
        <v>2141.3582670000001</v>
      </c>
      <c r="R17" s="35">
        <f t="shared" si="2"/>
        <v>49827.778267000002</v>
      </c>
      <c r="S17" s="7">
        <f t="shared" si="3"/>
        <v>47686.42</v>
      </c>
      <c r="T17" s="7">
        <f t="shared" si="4"/>
        <v>48757.0991335</v>
      </c>
      <c r="U17" s="7">
        <f t="shared" si="5"/>
        <v>3586.256793</v>
      </c>
    </row>
    <row r="18" spans="2:21">
      <c r="B18" t="s">
        <v>64</v>
      </c>
      <c r="C18" t="s">
        <v>239</v>
      </c>
      <c r="D18" t="s">
        <v>240</v>
      </c>
      <c r="E18" t="s">
        <v>65</v>
      </c>
      <c r="F18">
        <v>15867</v>
      </c>
      <c r="G18" t="s">
        <v>251</v>
      </c>
      <c r="H18" s="15">
        <v>37073</v>
      </c>
      <c r="I18" t="s">
        <v>66</v>
      </c>
      <c r="J18">
        <v>1</v>
      </c>
      <c r="K18" s="1">
        <v>79900.639999999999</v>
      </c>
      <c r="L18" s="1">
        <v>22665.07</v>
      </c>
      <c r="M18" s="1">
        <v>57235.57</v>
      </c>
      <c r="N18" s="2"/>
      <c r="O18" s="2">
        <f t="shared" si="1"/>
        <v>1</v>
      </c>
      <c r="P18" s="41">
        <v>3.0300000000000001E-2</v>
      </c>
      <c r="Q18" s="7">
        <f t="shared" si="0"/>
        <v>686.751621</v>
      </c>
      <c r="R18" s="35">
        <f t="shared" si="2"/>
        <v>57922.321621000003</v>
      </c>
      <c r="S18" s="7">
        <f t="shared" si="3"/>
        <v>57235.57</v>
      </c>
      <c r="T18" s="7">
        <f t="shared" si="4"/>
        <v>57578.945810500001</v>
      </c>
      <c r="U18" s="7">
        <f t="shared" si="5"/>
        <v>2420.989392</v>
      </c>
    </row>
    <row r="19" spans="2:21">
      <c r="B19" t="s">
        <v>64</v>
      </c>
      <c r="C19" t="s">
        <v>239</v>
      </c>
      <c r="D19" t="s">
        <v>240</v>
      </c>
      <c r="E19" t="s">
        <v>65</v>
      </c>
      <c r="F19">
        <v>23626</v>
      </c>
      <c r="G19" t="s">
        <v>252</v>
      </c>
      <c r="H19" s="15">
        <v>32690</v>
      </c>
      <c r="I19" t="s">
        <v>66</v>
      </c>
      <c r="J19">
        <v>8</v>
      </c>
      <c r="K19" s="1">
        <v>171137.36</v>
      </c>
      <c r="L19" s="1">
        <v>102186.33</v>
      </c>
      <c r="M19" s="1">
        <v>68951.03</v>
      </c>
      <c r="N19" s="2"/>
      <c r="O19" s="2">
        <f t="shared" si="1"/>
        <v>8</v>
      </c>
      <c r="P19" s="41">
        <v>3.0300000000000001E-2</v>
      </c>
      <c r="Q19" s="7">
        <f t="shared" si="0"/>
        <v>3096.2457990000003</v>
      </c>
      <c r="R19" s="35">
        <f t="shared" si="2"/>
        <v>72047.275798999995</v>
      </c>
      <c r="S19" s="7">
        <f t="shared" si="3"/>
        <v>68951.03</v>
      </c>
      <c r="T19" s="7">
        <f t="shared" si="4"/>
        <v>70499.152899499997</v>
      </c>
      <c r="U19" s="7">
        <f t="shared" si="5"/>
        <v>5185.4620079999995</v>
      </c>
    </row>
    <row r="20" spans="2:21">
      <c r="B20" t="s">
        <v>64</v>
      </c>
      <c r="C20" t="s">
        <v>239</v>
      </c>
      <c r="D20" t="s">
        <v>240</v>
      </c>
      <c r="E20" t="s">
        <v>65</v>
      </c>
      <c r="F20">
        <v>5468958</v>
      </c>
      <c r="G20" t="s">
        <v>88</v>
      </c>
      <c r="H20" s="15">
        <v>38436</v>
      </c>
      <c r="I20" t="s">
        <v>66</v>
      </c>
      <c r="J20">
        <v>2</v>
      </c>
      <c r="K20" s="1">
        <v>60945.17</v>
      </c>
      <c r="L20" s="1">
        <v>10862.85</v>
      </c>
      <c r="M20" s="1">
        <v>50082.32</v>
      </c>
      <c r="N20" s="2"/>
      <c r="O20" s="2">
        <f t="shared" si="1"/>
        <v>2</v>
      </c>
      <c r="P20" s="41">
        <v>3.0300000000000001E-2</v>
      </c>
      <c r="Q20" s="7">
        <f t="shared" si="0"/>
        <v>329.14435500000002</v>
      </c>
      <c r="R20" s="35">
        <f t="shared" si="2"/>
        <v>50411.464354999996</v>
      </c>
      <c r="S20" s="7">
        <f t="shared" si="3"/>
        <v>50082.32</v>
      </c>
      <c r="T20" s="7">
        <f t="shared" si="4"/>
        <v>50246.892177499998</v>
      </c>
      <c r="U20" s="7">
        <f t="shared" si="5"/>
        <v>1846.638651</v>
      </c>
    </row>
    <row r="21" spans="2:21">
      <c r="B21" t="s">
        <v>64</v>
      </c>
      <c r="C21" t="s">
        <v>239</v>
      </c>
      <c r="D21" t="s">
        <v>240</v>
      </c>
      <c r="E21" t="s">
        <v>65</v>
      </c>
      <c r="F21">
        <v>17256219</v>
      </c>
      <c r="G21" t="s">
        <v>141</v>
      </c>
      <c r="H21" s="15">
        <v>39887</v>
      </c>
      <c r="I21" t="s">
        <v>66</v>
      </c>
      <c r="K21" s="1">
        <v>13701.52</v>
      </c>
      <c r="L21" s="1">
        <v>1081.75</v>
      </c>
      <c r="M21" s="1">
        <v>12619.77</v>
      </c>
      <c r="N21">
        <v>21</v>
      </c>
      <c r="O21" s="2">
        <f t="shared" si="1"/>
        <v>0</v>
      </c>
      <c r="P21" s="41">
        <v>3.0300000000000001E-2</v>
      </c>
      <c r="Q21" s="7">
        <f t="shared" si="0"/>
        <v>32.777025000000002</v>
      </c>
      <c r="R21" s="35">
        <f t="shared" si="2"/>
        <v>12652.547025</v>
      </c>
      <c r="S21" s="7">
        <f t="shared" si="3"/>
        <v>12619.77</v>
      </c>
      <c r="T21" s="7">
        <f t="shared" si="4"/>
        <v>12636.1585125</v>
      </c>
      <c r="U21" s="7">
        <f t="shared" si="5"/>
        <v>415.15605600000004</v>
      </c>
    </row>
    <row r="22" spans="2:21">
      <c r="B22" t="s">
        <v>64</v>
      </c>
      <c r="C22" t="s">
        <v>239</v>
      </c>
      <c r="D22" t="s">
        <v>253</v>
      </c>
      <c r="E22" t="s">
        <v>65</v>
      </c>
      <c r="F22">
        <v>17256223</v>
      </c>
      <c r="G22" t="s">
        <v>141</v>
      </c>
      <c r="H22" s="15">
        <v>39887</v>
      </c>
      <c r="I22" t="s">
        <v>66</v>
      </c>
      <c r="K22" s="1">
        <v>23488.32</v>
      </c>
      <c r="L22" s="1">
        <v>1854.42</v>
      </c>
      <c r="M22" s="1">
        <v>21633.9</v>
      </c>
      <c r="N22">
        <v>36</v>
      </c>
      <c r="O22" s="2">
        <f t="shared" si="1"/>
        <v>0</v>
      </c>
      <c r="P22" s="41">
        <v>3.0300000000000001E-2</v>
      </c>
      <c r="Q22" s="7">
        <f t="shared" si="0"/>
        <v>56.188926000000002</v>
      </c>
      <c r="R22" s="35">
        <f t="shared" si="2"/>
        <v>21690.088926</v>
      </c>
      <c r="S22" s="7">
        <f t="shared" si="3"/>
        <v>21633.9</v>
      </c>
      <c r="T22" s="7">
        <f t="shared" si="4"/>
        <v>21661.994463000003</v>
      </c>
      <c r="U22" s="7">
        <f t="shared" si="5"/>
        <v>711.69609600000001</v>
      </c>
    </row>
    <row r="23" spans="2:21">
      <c r="B23" t="s">
        <v>64</v>
      </c>
      <c r="C23" t="s">
        <v>239</v>
      </c>
      <c r="D23" t="s">
        <v>253</v>
      </c>
      <c r="E23" t="s">
        <v>67</v>
      </c>
      <c r="F23">
        <v>15145383</v>
      </c>
      <c r="G23" t="s">
        <v>254</v>
      </c>
      <c r="H23" s="15">
        <v>39887</v>
      </c>
      <c r="I23" t="s">
        <v>66</v>
      </c>
      <c r="K23" s="1">
        <v>0</v>
      </c>
      <c r="L23" s="1">
        <v>0</v>
      </c>
      <c r="M23" s="1">
        <v>0</v>
      </c>
      <c r="N23">
        <v>0</v>
      </c>
      <c r="O23" s="2">
        <f t="shared" si="1"/>
        <v>0</v>
      </c>
      <c r="P23" s="41">
        <v>3.0300000000000001E-2</v>
      </c>
      <c r="Q23" s="7">
        <f t="shared" si="0"/>
        <v>0</v>
      </c>
      <c r="R23" s="35">
        <f t="shared" si="2"/>
        <v>0</v>
      </c>
      <c r="S23" s="7">
        <f t="shared" si="3"/>
        <v>0</v>
      </c>
      <c r="T23" s="7">
        <f t="shared" si="4"/>
        <v>0</v>
      </c>
      <c r="U23" s="7">
        <f t="shared" si="5"/>
        <v>0</v>
      </c>
    </row>
    <row r="24" spans="2:21">
      <c r="B24" t="s">
        <v>64</v>
      </c>
      <c r="C24" t="s">
        <v>239</v>
      </c>
      <c r="D24" t="s">
        <v>255</v>
      </c>
      <c r="E24" t="s">
        <v>65</v>
      </c>
      <c r="F24">
        <v>5179</v>
      </c>
      <c r="G24" t="s">
        <v>256</v>
      </c>
      <c r="H24" s="15">
        <v>29768</v>
      </c>
      <c r="I24" t="s">
        <v>66</v>
      </c>
      <c r="J24">
        <v>0</v>
      </c>
      <c r="K24" s="1">
        <v>6678.13</v>
      </c>
      <c r="L24" s="1">
        <v>5116.12</v>
      </c>
      <c r="M24" s="1">
        <v>1562.01</v>
      </c>
      <c r="N24" s="2"/>
      <c r="O24" s="2">
        <f t="shared" si="1"/>
        <v>0</v>
      </c>
      <c r="P24" s="41">
        <v>3.0300000000000001E-2</v>
      </c>
      <c r="Q24" s="7">
        <f t="shared" si="0"/>
        <v>155.01843600000001</v>
      </c>
      <c r="R24" s="35">
        <f t="shared" si="2"/>
        <v>1717.0284360000001</v>
      </c>
      <c r="S24" s="7">
        <f t="shared" si="3"/>
        <v>1562.01</v>
      </c>
      <c r="T24" s="7">
        <f t="shared" si="4"/>
        <v>1639.5192179999999</v>
      </c>
      <c r="U24" s="7">
        <f t="shared" si="5"/>
        <v>202.34733900000001</v>
      </c>
    </row>
    <row r="25" spans="2:21">
      <c r="B25" t="s">
        <v>64</v>
      </c>
      <c r="C25" t="s">
        <v>239</v>
      </c>
      <c r="D25" t="s">
        <v>255</v>
      </c>
      <c r="E25" t="s">
        <v>65</v>
      </c>
      <c r="F25">
        <v>5180</v>
      </c>
      <c r="G25" t="s">
        <v>257</v>
      </c>
      <c r="H25" s="15">
        <v>29768</v>
      </c>
      <c r="I25" t="s">
        <v>66</v>
      </c>
      <c r="J25">
        <v>0</v>
      </c>
      <c r="K25" s="1">
        <v>20522.099999999999</v>
      </c>
      <c r="L25" s="1">
        <v>15721.98</v>
      </c>
      <c r="M25" s="1">
        <v>4800.12</v>
      </c>
      <c r="N25" s="2"/>
      <c r="O25" s="2">
        <f t="shared" si="1"/>
        <v>0</v>
      </c>
      <c r="P25" s="41">
        <v>3.0300000000000001E-2</v>
      </c>
      <c r="Q25" s="7">
        <f t="shared" si="0"/>
        <v>476.37599399999999</v>
      </c>
      <c r="R25" s="35">
        <f t="shared" si="2"/>
        <v>5276.4959939999999</v>
      </c>
      <c r="S25" s="7">
        <f t="shared" si="3"/>
        <v>4800.12</v>
      </c>
      <c r="T25" s="7">
        <f t="shared" si="4"/>
        <v>5038.3079969999999</v>
      </c>
      <c r="U25" s="7">
        <f t="shared" si="5"/>
        <v>621.81962999999996</v>
      </c>
    </row>
    <row r="26" spans="2:21">
      <c r="B26" t="s">
        <v>64</v>
      </c>
      <c r="C26" t="s">
        <v>239</v>
      </c>
      <c r="D26" t="s">
        <v>255</v>
      </c>
      <c r="E26" t="s">
        <v>65</v>
      </c>
      <c r="F26">
        <v>5181</v>
      </c>
      <c r="G26" t="s">
        <v>258</v>
      </c>
      <c r="H26" s="15">
        <v>29768</v>
      </c>
      <c r="I26" t="s">
        <v>66</v>
      </c>
      <c r="J26">
        <v>1</v>
      </c>
      <c r="K26" s="1">
        <v>19511.02</v>
      </c>
      <c r="L26" s="1">
        <v>14947.39</v>
      </c>
      <c r="M26" s="1">
        <v>4563.63</v>
      </c>
      <c r="N26" s="2"/>
      <c r="O26" s="2">
        <f t="shared" si="1"/>
        <v>1</v>
      </c>
      <c r="P26" s="41">
        <v>3.0300000000000001E-2</v>
      </c>
      <c r="Q26" s="7">
        <f t="shared" si="0"/>
        <v>452.90591699999999</v>
      </c>
      <c r="R26" s="35">
        <f t="shared" si="2"/>
        <v>5016.5359170000002</v>
      </c>
      <c r="S26" s="7">
        <f t="shared" si="3"/>
        <v>4563.63</v>
      </c>
      <c r="T26" s="7">
        <f t="shared" si="4"/>
        <v>4790.0829585000001</v>
      </c>
      <c r="U26" s="7">
        <f t="shared" si="5"/>
        <v>591.18390599999998</v>
      </c>
    </row>
    <row r="27" spans="2:21">
      <c r="B27" t="s">
        <v>64</v>
      </c>
      <c r="C27" t="s">
        <v>239</v>
      </c>
      <c r="D27" t="s">
        <v>255</v>
      </c>
      <c r="E27" t="s">
        <v>65</v>
      </c>
      <c r="F27">
        <v>5182</v>
      </c>
      <c r="G27" t="s">
        <v>259</v>
      </c>
      <c r="H27" s="15">
        <v>29768</v>
      </c>
      <c r="I27" t="s">
        <v>66</v>
      </c>
      <c r="J27">
        <v>1</v>
      </c>
      <c r="K27" s="1">
        <v>18007.189999999999</v>
      </c>
      <c r="L27" s="1">
        <v>13795.31</v>
      </c>
      <c r="M27" s="1">
        <v>4211.88</v>
      </c>
      <c r="N27" s="2"/>
      <c r="O27" s="2">
        <f t="shared" si="1"/>
        <v>1</v>
      </c>
      <c r="P27" s="41">
        <v>3.0300000000000001E-2</v>
      </c>
      <c r="Q27" s="7">
        <f t="shared" si="0"/>
        <v>417.99789299999998</v>
      </c>
      <c r="R27" s="35">
        <f t="shared" si="2"/>
        <v>4629.8778929999999</v>
      </c>
      <c r="S27" s="7">
        <f t="shared" si="3"/>
        <v>4211.88</v>
      </c>
      <c r="T27" s="7">
        <f t="shared" si="4"/>
        <v>4420.8789465</v>
      </c>
      <c r="U27" s="7">
        <f t="shared" si="5"/>
        <v>545.61785699999996</v>
      </c>
    </row>
    <row r="28" spans="2:21">
      <c r="B28" t="s">
        <v>64</v>
      </c>
      <c r="C28" t="s">
        <v>239</v>
      </c>
      <c r="D28" t="s">
        <v>255</v>
      </c>
      <c r="E28" t="s">
        <v>65</v>
      </c>
      <c r="F28">
        <v>5183</v>
      </c>
      <c r="G28" t="s">
        <v>260</v>
      </c>
      <c r="H28" s="15">
        <v>29768</v>
      </c>
      <c r="I28" t="s">
        <v>66</v>
      </c>
      <c r="J28">
        <v>1</v>
      </c>
      <c r="K28" s="1">
        <v>6759.84</v>
      </c>
      <c r="L28" s="1">
        <v>5178.71</v>
      </c>
      <c r="M28" s="1">
        <v>1581.13</v>
      </c>
      <c r="N28" s="2"/>
      <c r="O28" s="2">
        <f t="shared" si="1"/>
        <v>1</v>
      </c>
      <c r="P28" s="41">
        <v>3.0300000000000001E-2</v>
      </c>
      <c r="Q28" s="7">
        <f t="shared" si="0"/>
        <v>156.91491300000001</v>
      </c>
      <c r="R28" s="35">
        <f t="shared" si="2"/>
        <v>1738.0449130000002</v>
      </c>
      <c r="S28" s="7">
        <f t="shared" si="3"/>
        <v>1581.13</v>
      </c>
      <c r="T28" s="7">
        <f t="shared" si="4"/>
        <v>1659.5874565000001</v>
      </c>
      <c r="U28" s="7">
        <f t="shared" si="5"/>
        <v>204.82315200000002</v>
      </c>
    </row>
    <row r="29" spans="2:21">
      <c r="B29" t="s">
        <v>64</v>
      </c>
      <c r="C29" t="s">
        <v>239</v>
      </c>
      <c r="D29" t="s">
        <v>255</v>
      </c>
      <c r="E29" t="s">
        <v>65</v>
      </c>
      <c r="F29">
        <v>5185</v>
      </c>
      <c r="G29" t="s">
        <v>261</v>
      </c>
      <c r="H29" s="15">
        <v>29768</v>
      </c>
      <c r="I29" t="s">
        <v>66</v>
      </c>
      <c r="J29">
        <v>2</v>
      </c>
      <c r="K29" s="1">
        <v>17692.62</v>
      </c>
      <c r="L29" s="1">
        <v>13554.32</v>
      </c>
      <c r="M29" s="1">
        <v>4138.3</v>
      </c>
      <c r="N29" s="2"/>
      <c r="O29" s="2">
        <f t="shared" si="1"/>
        <v>2</v>
      </c>
      <c r="P29" s="41">
        <v>3.0300000000000001E-2</v>
      </c>
      <c r="Q29" s="7">
        <f t="shared" si="0"/>
        <v>410.695896</v>
      </c>
      <c r="R29" s="35">
        <f t="shared" si="2"/>
        <v>4548.9958960000004</v>
      </c>
      <c r="S29" s="7">
        <f t="shared" si="3"/>
        <v>4138.3</v>
      </c>
      <c r="T29" s="7">
        <f t="shared" si="4"/>
        <v>4343.6479479999998</v>
      </c>
      <c r="U29" s="7">
        <f t="shared" si="5"/>
        <v>536.08638599999995</v>
      </c>
    </row>
    <row r="30" spans="2:21">
      <c r="B30" t="s">
        <v>64</v>
      </c>
      <c r="C30" t="s">
        <v>239</v>
      </c>
      <c r="D30" t="s">
        <v>255</v>
      </c>
      <c r="E30" t="s">
        <v>65</v>
      </c>
      <c r="F30">
        <v>15871</v>
      </c>
      <c r="G30" t="s">
        <v>256</v>
      </c>
      <c r="H30" s="15">
        <v>29768</v>
      </c>
      <c r="I30" t="s">
        <v>66</v>
      </c>
      <c r="J30">
        <v>1</v>
      </c>
      <c r="K30" s="1">
        <v>6678.14</v>
      </c>
      <c r="L30" s="1">
        <v>5116.12</v>
      </c>
      <c r="M30" s="1">
        <v>1562.02</v>
      </c>
      <c r="N30" s="2"/>
      <c r="O30" s="2">
        <f t="shared" si="1"/>
        <v>1</v>
      </c>
      <c r="P30" s="41">
        <v>3.0300000000000001E-2</v>
      </c>
      <c r="Q30" s="7">
        <f t="shared" si="0"/>
        <v>155.01843600000001</v>
      </c>
      <c r="R30" s="35">
        <f t="shared" si="2"/>
        <v>1717.038436</v>
      </c>
      <c r="S30" s="7">
        <f t="shared" si="3"/>
        <v>1562.02</v>
      </c>
      <c r="T30" s="7">
        <f t="shared" si="4"/>
        <v>1639.5292180000001</v>
      </c>
      <c r="U30" s="7">
        <f t="shared" si="5"/>
        <v>202.34764200000001</v>
      </c>
    </row>
    <row r="31" spans="2:21">
      <c r="B31" t="s">
        <v>64</v>
      </c>
      <c r="C31" t="s">
        <v>239</v>
      </c>
      <c r="D31" t="s">
        <v>255</v>
      </c>
      <c r="E31" t="s">
        <v>65</v>
      </c>
      <c r="F31">
        <v>15872</v>
      </c>
      <c r="G31" t="s">
        <v>259</v>
      </c>
      <c r="H31" s="15">
        <v>29768</v>
      </c>
      <c r="I31" t="s">
        <v>66</v>
      </c>
      <c r="J31">
        <v>0</v>
      </c>
      <c r="K31" s="1">
        <v>18007.18</v>
      </c>
      <c r="L31" s="1">
        <v>13795.3</v>
      </c>
      <c r="M31" s="1">
        <v>4211.88</v>
      </c>
      <c r="N31" s="2"/>
      <c r="O31" s="2">
        <f t="shared" si="1"/>
        <v>0</v>
      </c>
      <c r="P31" s="41">
        <v>3.0300000000000001E-2</v>
      </c>
      <c r="Q31" s="7">
        <f t="shared" si="0"/>
        <v>417.99759</v>
      </c>
      <c r="R31" s="35">
        <f t="shared" si="2"/>
        <v>4629.8775900000001</v>
      </c>
      <c r="S31" s="7">
        <f t="shared" si="3"/>
        <v>4211.88</v>
      </c>
      <c r="T31" s="7">
        <f t="shared" si="4"/>
        <v>4420.8787950000005</v>
      </c>
      <c r="U31" s="7">
        <f t="shared" si="5"/>
        <v>545.61755400000004</v>
      </c>
    </row>
    <row r="32" spans="2:21">
      <c r="B32" t="s">
        <v>64</v>
      </c>
      <c r="C32" t="s">
        <v>239</v>
      </c>
      <c r="D32" t="s">
        <v>255</v>
      </c>
      <c r="E32" t="s">
        <v>65</v>
      </c>
      <c r="F32">
        <v>15873</v>
      </c>
      <c r="G32" t="s">
        <v>260</v>
      </c>
      <c r="H32" s="15">
        <v>29768</v>
      </c>
      <c r="I32" t="s">
        <v>66</v>
      </c>
      <c r="J32">
        <v>0</v>
      </c>
      <c r="K32" s="1">
        <v>6759.84</v>
      </c>
      <c r="L32" s="1">
        <v>5178.71</v>
      </c>
      <c r="M32" s="1">
        <v>1581.13</v>
      </c>
      <c r="N32" s="2"/>
      <c r="O32" s="2">
        <f t="shared" si="1"/>
        <v>0</v>
      </c>
      <c r="P32" s="41">
        <v>3.0300000000000001E-2</v>
      </c>
      <c r="Q32" s="7">
        <f t="shared" si="0"/>
        <v>156.91491300000001</v>
      </c>
      <c r="R32" s="35">
        <f t="shared" si="2"/>
        <v>1738.0449130000002</v>
      </c>
      <c r="S32" s="7">
        <f t="shared" si="3"/>
        <v>1581.13</v>
      </c>
      <c r="T32" s="7">
        <f t="shared" si="4"/>
        <v>1659.5874565000001</v>
      </c>
      <c r="U32" s="7">
        <f t="shared" si="5"/>
        <v>204.82315200000002</v>
      </c>
    </row>
    <row r="33" spans="2:21">
      <c r="B33" t="s">
        <v>64</v>
      </c>
      <c r="C33" t="s">
        <v>239</v>
      </c>
      <c r="D33" t="s">
        <v>255</v>
      </c>
      <c r="E33" t="s">
        <v>65</v>
      </c>
      <c r="F33">
        <v>21650</v>
      </c>
      <c r="G33" t="s">
        <v>257</v>
      </c>
      <c r="H33" s="15">
        <v>29768</v>
      </c>
      <c r="I33" t="s">
        <v>66</v>
      </c>
      <c r="J33">
        <v>1</v>
      </c>
      <c r="K33" s="1">
        <v>20522.099999999999</v>
      </c>
      <c r="L33" s="1">
        <v>15721.98</v>
      </c>
      <c r="M33" s="1">
        <v>4800.12</v>
      </c>
      <c r="N33" s="2"/>
      <c r="O33" s="2">
        <f t="shared" si="1"/>
        <v>1</v>
      </c>
      <c r="P33" s="41">
        <v>3.0300000000000001E-2</v>
      </c>
      <c r="Q33" s="7">
        <f t="shared" si="0"/>
        <v>476.37599399999999</v>
      </c>
      <c r="R33" s="35">
        <f t="shared" si="2"/>
        <v>5276.4959939999999</v>
      </c>
      <c r="S33" s="7">
        <f t="shared" si="3"/>
        <v>4800.12</v>
      </c>
      <c r="T33" s="7">
        <f t="shared" si="4"/>
        <v>5038.3079969999999</v>
      </c>
      <c r="U33" s="7">
        <f t="shared" si="5"/>
        <v>621.81962999999996</v>
      </c>
    </row>
    <row r="34" spans="2:21">
      <c r="B34" t="s">
        <v>64</v>
      </c>
      <c r="C34" t="s">
        <v>239</v>
      </c>
      <c r="D34" t="s">
        <v>255</v>
      </c>
      <c r="E34" t="s">
        <v>65</v>
      </c>
      <c r="F34">
        <v>24342</v>
      </c>
      <c r="G34" t="s">
        <v>258</v>
      </c>
      <c r="H34" s="15">
        <v>29768</v>
      </c>
      <c r="I34" t="s">
        <v>66</v>
      </c>
      <c r="J34">
        <v>0</v>
      </c>
      <c r="K34" s="1">
        <v>19511.009999999998</v>
      </c>
      <c r="L34" s="1">
        <v>14947.38</v>
      </c>
      <c r="M34" s="1">
        <v>4563.63</v>
      </c>
      <c r="N34" s="2"/>
      <c r="O34" s="2">
        <f t="shared" si="1"/>
        <v>0</v>
      </c>
      <c r="P34" s="41">
        <v>3.0300000000000001E-2</v>
      </c>
      <c r="Q34" s="7">
        <f t="shared" si="0"/>
        <v>452.90561399999996</v>
      </c>
      <c r="R34" s="35">
        <f t="shared" si="2"/>
        <v>5016.5356140000004</v>
      </c>
      <c r="S34" s="7">
        <f t="shared" si="3"/>
        <v>4563.63</v>
      </c>
      <c r="T34" s="7">
        <f t="shared" si="4"/>
        <v>4790.0828070000007</v>
      </c>
      <c r="U34" s="7">
        <f t="shared" si="5"/>
        <v>591.18360299999995</v>
      </c>
    </row>
    <row r="35" spans="2:21">
      <c r="B35" t="s">
        <v>64</v>
      </c>
      <c r="C35" t="s">
        <v>239</v>
      </c>
      <c r="D35" t="s">
        <v>255</v>
      </c>
      <c r="E35" t="s">
        <v>65</v>
      </c>
      <c r="F35">
        <v>25145</v>
      </c>
      <c r="G35" t="s">
        <v>262</v>
      </c>
      <c r="H35" s="15">
        <v>29768</v>
      </c>
      <c r="I35" t="s">
        <v>66</v>
      </c>
      <c r="J35">
        <v>0</v>
      </c>
      <c r="K35" s="1">
        <v>4239.32</v>
      </c>
      <c r="L35" s="1">
        <v>3247.74</v>
      </c>
      <c r="M35" s="1">
        <v>991.58</v>
      </c>
      <c r="N35" s="2"/>
      <c r="O35" s="2">
        <f t="shared" si="1"/>
        <v>0</v>
      </c>
      <c r="P35" s="41">
        <v>3.0300000000000001E-2</v>
      </c>
      <c r="Q35" s="7">
        <f t="shared" si="0"/>
        <v>98.406521999999995</v>
      </c>
      <c r="R35" s="35">
        <f t="shared" si="2"/>
        <v>1089.9865220000002</v>
      </c>
      <c r="S35" s="7">
        <f t="shared" si="3"/>
        <v>991.58</v>
      </c>
      <c r="T35" s="7">
        <f t="shared" si="4"/>
        <v>1040.783261</v>
      </c>
      <c r="U35" s="7">
        <f t="shared" si="5"/>
        <v>128.45139599999999</v>
      </c>
    </row>
    <row r="36" spans="2:21">
      <c r="B36" t="s">
        <v>64</v>
      </c>
      <c r="C36" t="s">
        <v>239</v>
      </c>
      <c r="D36" t="s">
        <v>255</v>
      </c>
      <c r="E36" t="s">
        <v>65</v>
      </c>
      <c r="F36">
        <v>50989</v>
      </c>
      <c r="G36" t="s">
        <v>262</v>
      </c>
      <c r="H36" s="15">
        <v>29768</v>
      </c>
      <c r="I36" t="s">
        <v>66</v>
      </c>
      <c r="J36">
        <v>1</v>
      </c>
      <c r="K36" s="1">
        <v>4239.33</v>
      </c>
      <c r="L36" s="1">
        <v>3247.75</v>
      </c>
      <c r="M36" s="1">
        <v>991.58</v>
      </c>
      <c r="N36" s="2"/>
      <c r="O36" s="2">
        <f t="shared" si="1"/>
        <v>1</v>
      </c>
      <c r="P36" s="41">
        <v>3.0300000000000001E-2</v>
      </c>
      <c r="Q36" s="7">
        <f t="shared" si="0"/>
        <v>98.406824999999998</v>
      </c>
      <c r="R36" s="35">
        <f t="shared" si="2"/>
        <v>1089.986825</v>
      </c>
      <c r="S36" s="7">
        <f t="shared" si="3"/>
        <v>991.58</v>
      </c>
      <c r="T36" s="7">
        <f t="shared" si="4"/>
        <v>1040.7834124999999</v>
      </c>
      <c r="U36" s="7">
        <f t="shared" si="5"/>
        <v>128.45169899999999</v>
      </c>
    </row>
    <row r="37" spans="2:21">
      <c r="B37" t="s">
        <v>64</v>
      </c>
      <c r="C37" t="s">
        <v>239</v>
      </c>
      <c r="D37" t="s">
        <v>255</v>
      </c>
      <c r="E37" t="s">
        <v>65</v>
      </c>
      <c r="F37">
        <v>50990</v>
      </c>
      <c r="G37" t="s">
        <v>263</v>
      </c>
      <c r="H37" s="15">
        <v>29768</v>
      </c>
      <c r="I37" t="s">
        <v>66</v>
      </c>
      <c r="J37">
        <v>1</v>
      </c>
      <c r="K37" s="1">
        <v>21207.74</v>
      </c>
      <c r="L37" s="1">
        <v>16247.25</v>
      </c>
      <c r="M37" s="1">
        <v>4960.49</v>
      </c>
      <c r="N37" s="2"/>
      <c r="O37" s="2">
        <f t="shared" si="1"/>
        <v>1</v>
      </c>
      <c r="P37" s="41">
        <v>3.0300000000000001E-2</v>
      </c>
      <c r="Q37" s="7">
        <f t="shared" si="0"/>
        <v>492.291675</v>
      </c>
      <c r="R37" s="35">
        <f t="shared" si="2"/>
        <v>5452.7816750000002</v>
      </c>
      <c r="S37" s="7">
        <f t="shared" si="3"/>
        <v>4960.49</v>
      </c>
      <c r="T37" s="7">
        <f t="shared" si="4"/>
        <v>5206.6358375</v>
      </c>
      <c r="U37" s="7">
        <f t="shared" si="5"/>
        <v>642.5945220000001</v>
      </c>
    </row>
    <row r="38" spans="2:21">
      <c r="B38" t="s">
        <v>64</v>
      </c>
      <c r="C38" t="s">
        <v>239</v>
      </c>
      <c r="D38" t="s">
        <v>255</v>
      </c>
      <c r="E38" t="s">
        <v>65</v>
      </c>
      <c r="F38">
        <v>50991</v>
      </c>
      <c r="G38" t="s">
        <v>264</v>
      </c>
      <c r="H38" s="15">
        <v>29768</v>
      </c>
      <c r="I38" t="s">
        <v>66</v>
      </c>
      <c r="J38">
        <v>1</v>
      </c>
      <c r="K38" s="1">
        <v>23471.54</v>
      </c>
      <c r="L38" s="1">
        <v>17981.55</v>
      </c>
      <c r="M38" s="1">
        <v>5489.99</v>
      </c>
      <c r="N38" s="2"/>
      <c r="O38" s="2">
        <f t="shared" si="1"/>
        <v>1</v>
      </c>
      <c r="P38" s="41">
        <v>3.0300000000000001E-2</v>
      </c>
      <c r="Q38" s="7">
        <f t="shared" si="0"/>
        <v>544.84096499999998</v>
      </c>
      <c r="R38" s="35">
        <f t="shared" si="2"/>
        <v>6034.8309650000001</v>
      </c>
      <c r="S38" s="7">
        <f t="shared" si="3"/>
        <v>5489.99</v>
      </c>
      <c r="T38" s="7">
        <f t="shared" si="4"/>
        <v>5762.4104824999995</v>
      </c>
      <c r="U38" s="7">
        <f t="shared" si="5"/>
        <v>711.18766200000005</v>
      </c>
    </row>
    <row r="39" spans="2:21">
      <c r="B39" t="s">
        <v>64</v>
      </c>
      <c r="C39" t="s">
        <v>239</v>
      </c>
      <c r="D39" t="s">
        <v>255</v>
      </c>
      <c r="E39" t="s">
        <v>65</v>
      </c>
      <c r="F39">
        <v>50992</v>
      </c>
      <c r="G39" t="s">
        <v>265</v>
      </c>
      <c r="H39" s="15">
        <v>29768</v>
      </c>
      <c r="I39" t="s">
        <v>66</v>
      </c>
      <c r="J39">
        <v>4</v>
      </c>
      <c r="K39" s="1">
        <v>33473.43</v>
      </c>
      <c r="L39" s="1">
        <v>25643.99</v>
      </c>
      <c r="M39" s="1">
        <v>7829.44</v>
      </c>
      <c r="N39" s="2"/>
      <c r="O39" s="2">
        <f t="shared" si="1"/>
        <v>4</v>
      </c>
      <c r="P39" s="41">
        <v>3.0300000000000001E-2</v>
      </c>
      <c r="Q39" s="7">
        <f t="shared" si="0"/>
        <v>777.01289700000007</v>
      </c>
      <c r="R39" s="35">
        <f t="shared" si="2"/>
        <v>8606.4528969999992</v>
      </c>
      <c r="S39" s="7">
        <f t="shared" si="3"/>
        <v>7829.44</v>
      </c>
      <c r="T39" s="7">
        <f t="shared" si="4"/>
        <v>8217.946448499999</v>
      </c>
      <c r="U39" s="7">
        <f t="shared" si="5"/>
        <v>1014.2449290000001</v>
      </c>
    </row>
    <row r="40" spans="2:21">
      <c r="B40" t="s">
        <v>64</v>
      </c>
      <c r="C40" s="3" t="s">
        <v>239</v>
      </c>
      <c r="D40" t="s">
        <v>255</v>
      </c>
      <c r="E40" t="s">
        <v>65</v>
      </c>
      <c r="F40">
        <v>17256224</v>
      </c>
      <c r="G40" t="s">
        <v>141</v>
      </c>
      <c r="H40" s="15">
        <v>39887</v>
      </c>
      <c r="I40" t="s">
        <v>66</v>
      </c>
      <c r="K40" s="1">
        <v>18268.689999999999</v>
      </c>
      <c r="L40" s="1">
        <v>1442.33</v>
      </c>
      <c r="M40" s="1">
        <v>16826.36</v>
      </c>
      <c r="N40">
        <v>28</v>
      </c>
      <c r="O40" s="2">
        <f t="shared" si="1"/>
        <v>0</v>
      </c>
      <c r="P40" s="41">
        <v>3.0300000000000001E-2</v>
      </c>
      <c r="Q40" s="7">
        <f t="shared" si="0"/>
        <v>43.702598999999999</v>
      </c>
      <c r="R40" s="35">
        <f t="shared" si="2"/>
        <v>16870.062599000001</v>
      </c>
      <c r="S40" s="7">
        <f t="shared" si="3"/>
        <v>16826.36</v>
      </c>
      <c r="T40" s="7">
        <f t="shared" si="4"/>
        <v>16848.211299499999</v>
      </c>
      <c r="U40" s="7">
        <f t="shared" si="5"/>
        <v>553.54130699999996</v>
      </c>
    </row>
    <row r="41" spans="2:21">
      <c r="B41" t="s">
        <v>64</v>
      </c>
      <c r="C41" s="3" t="s">
        <v>274</v>
      </c>
      <c r="D41" t="s">
        <v>275</v>
      </c>
      <c r="E41" t="s">
        <v>65</v>
      </c>
      <c r="F41">
        <v>4891</v>
      </c>
      <c r="G41" t="s">
        <v>277</v>
      </c>
      <c r="H41" s="15">
        <v>25750</v>
      </c>
      <c r="I41" t="s">
        <v>66</v>
      </c>
      <c r="J41">
        <v>3</v>
      </c>
      <c r="K41" s="1">
        <v>18265.46</v>
      </c>
      <c r="L41" s="1">
        <v>16726.68</v>
      </c>
      <c r="M41" s="1">
        <v>1538.78</v>
      </c>
      <c r="N41" s="2"/>
      <c r="O41" s="2">
        <f t="shared" si="1"/>
        <v>3</v>
      </c>
      <c r="P41" s="41">
        <v>3.0300000000000001E-2</v>
      </c>
      <c r="Q41" s="7">
        <f t="shared" si="0"/>
        <v>506.81840400000004</v>
      </c>
      <c r="R41" s="35">
        <f t="shared" si="2"/>
        <v>2045.5984040000001</v>
      </c>
      <c r="S41" s="7">
        <f t="shared" si="3"/>
        <v>1538.78</v>
      </c>
      <c r="T41" s="7">
        <f t="shared" si="4"/>
        <v>1792.189202</v>
      </c>
      <c r="U41" s="7">
        <f t="shared" si="5"/>
        <v>553.44343800000001</v>
      </c>
    </row>
    <row r="42" spans="2:21">
      <c r="B42" t="s">
        <v>64</v>
      </c>
      <c r="C42" s="3" t="s">
        <v>274</v>
      </c>
      <c r="D42" t="s">
        <v>275</v>
      </c>
      <c r="E42" t="s">
        <v>65</v>
      </c>
      <c r="F42">
        <v>15681</v>
      </c>
      <c r="G42" t="s">
        <v>278</v>
      </c>
      <c r="H42" s="15">
        <v>25750</v>
      </c>
      <c r="I42" t="s">
        <v>66</v>
      </c>
      <c r="J42">
        <v>1</v>
      </c>
      <c r="K42" s="1">
        <v>2664.72</v>
      </c>
      <c r="L42" s="1">
        <v>2440.23</v>
      </c>
      <c r="M42" s="1">
        <v>224.49</v>
      </c>
      <c r="N42" s="2"/>
      <c r="O42" s="2">
        <f t="shared" si="1"/>
        <v>1</v>
      </c>
      <c r="P42" s="41">
        <v>3.0300000000000001E-2</v>
      </c>
      <c r="Q42" s="7">
        <f t="shared" si="0"/>
        <v>73.938969</v>
      </c>
      <c r="R42" s="35">
        <f t="shared" si="2"/>
        <v>298.428969</v>
      </c>
      <c r="S42" s="7">
        <f t="shared" si="3"/>
        <v>224.49</v>
      </c>
      <c r="T42" s="7">
        <f t="shared" si="4"/>
        <v>261.45948450000003</v>
      </c>
      <c r="U42" s="7">
        <f t="shared" si="5"/>
        <v>80.741016000000002</v>
      </c>
    </row>
    <row r="43" spans="2:21">
      <c r="B43" t="s">
        <v>64</v>
      </c>
      <c r="C43" s="3" t="s">
        <v>274</v>
      </c>
      <c r="D43" t="s">
        <v>275</v>
      </c>
      <c r="E43" t="s">
        <v>65</v>
      </c>
      <c r="F43">
        <v>21635</v>
      </c>
      <c r="G43" t="s">
        <v>279</v>
      </c>
      <c r="H43" s="15">
        <v>25750</v>
      </c>
      <c r="I43" t="s">
        <v>66</v>
      </c>
      <c r="J43">
        <v>26</v>
      </c>
      <c r="K43" s="1">
        <v>63941.95</v>
      </c>
      <c r="L43" s="1">
        <v>58555.13</v>
      </c>
      <c r="M43" s="1">
        <v>5386.82</v>
      </c>
      <c r="N43" s="2"/>
      <c r="O43" s="2">
        <f t="shared" si="1"/>
        <v>26</v>
      </c>
      <c r="P43" s="41">
        <v>3.0300000000000001E-2</v>
      </c>
      <c r="Q43" s="7">
        <f t="shared" si="0"/>
        <v>1774.2204389999999</v>
      </c>
      <c r="R43" s="35">
        <f t="shared" si="2"/>
        <v>7161.0404389999994</v>
      </c>
      <c r="S43" s="7">
        <f t="shared" si="3"/>
        <v>5386.82</v>
      </c>
      <c r="T43" s="7">
        <f t="shared" si="4"/>
        <v>6273.9302195</v>
      </c>
      <c r="U43" s="7">
        <f t="shared" si="5"/>
        <v>1937.4410849999999</v>
      </c>
    </row>
    <row r="44" spans="2:21">
      <c r="B44" t="s">
        <v>64</v>
      </c>
      <c r="C44" s="3" t="s">
        <v>274</v>
      </c>
      <c r="D44" t="s">
        <v>275</v>
      </c>
      <c r="E44" t="s">
        <v>65</v>
      </c>
      <c r="F44">
        <v>49422</v>
      </c>
      <c r="G44" t="s">
        <v>238</v>
      </c>
      <c r="H44" s="15">
        <v>25750</v>
      </c>
      <c r="I44" t="s">
        <v>66</v>
      </c>
      <c r="J44">
        <v>31</v>
      </c>
      <c r="K44" s="1">
        <v>24257.18</v>
      </c>
      <c r="L44" s="1">
        <v>22213.62</v>
      </c>
      <c r="M44" s="1">
        <v>2043.56</v>
      </c>
      <c r="N44" s="2"/>
      <c r="O44" s="2">
        <f t="shared" si="1"/>
        <v>31</v>
      </c>
      <c r="P44" s="41">
        <v>3.0300000000000001E-2</v>
      </c>
      <c r="Q44" s="7">
        <f t="shared" si="0"/>
        <v>673.07268599999998</v>
      </c>
      <c r="R44" s="35">
        <f t="shared" si="2"/>
        <v>2716.6326859999999</v>
      </c>
      <c r="S44" s="7">
        <f t="shared" si="3"/>
        <v>2043.56</v>
      </c>
      <c r="T44" s="7">
        <f t="shared" si="4"/>
        <v>2380.0963430000002</v>
      </c>
      <c r="U44" s="7">
        <f t="shared" si="5"/>
        <v>734.99255400000004</v>
      </c>
    </row>
    <row r="45" spans="2:21">
      <c r="C45" s="26" t="s">
        <v>468</v>
      </c>
      <c r="H45" s="15"/>
      <c r="J45">
        <f>SUM(J8:J44)</f>
        <v>107</v>
      </c>
      <c r="K45" s="7">
        <f>SUM(K8:K44)</f>
        <v>1547693.9200000002</v>
      </c>
      <c r="L45" s="7">
        <f t="shared" ref="L45:M45" si="6">SUM(L8:L44)</f>
        <v>921387.32000000007</v>
      </c>
      <c r="M45" s="7">
        <f t="shared" si="6"/>
        <v>626306.6</v>
      </c>
      <c r="N45" s="2"/>
      <c r="O45" s="2">
        <f>SUM(O8:O44)</f>
        <v>107</v>
      </c>
      <c r="P45" s="41"/>
      <c r="Q45" s="7"/>
      <c r="R45" s="35"/>
      <c r="S45" s="7"/>
      <c r="T45" s="7">
        <f>SUM(T8:T44)</f>
        <v>640265.61789800017</v>
      </c>
      <c r="U45" s="7">
        <f>SUM(U8:U44)</f>
        <v>46895.125775999972</v>
      </c>
    </row>
    <row r="46" spans="2:21">
      <c r="C46" s="3"/>
      <c r="H46" s="15"/>
      <c r="K46" s="1"/>
      <c r="L46" s="1"/>
      <c r="M46" s="1"/>
      <c r="N46" s="2"/>
      <c r="O46" s="2"/>
      <c r="Q46" s="7"/>
      <c r="R46" s="35"/>
      <c r="S46" s="7"/>
      <c r="T46" s="7"/>
      <c r="U46" s="7"/>
    </row>
    <row r="47" spans="2:21">
      <c r="B47" t="s">
        <v>268</v>
      </c>
      <c r="C47" s="3" t="s">
        <v>239</v>
      </c>
      <c r="D47" t="s">
        <v>253</v>
      </c>
      <c r="E47" t="s">
        <v>65</v>
      </c>
      <c r="F47">
        <v>3740</v>
      </c>
      <c r="G47" t="s">
        <v>252</v>
      </c>
      <c r="H47" s="15">
        <v>32690</v>
      </c>
      <c r="I47" t="s">
        <v>66</v>
      </c>
      <c r="J47">
        <v>1</v>
      </c>
      <c r="K47" s="1">
        <v>7024.05</v>
      </c>
      <c r="L47" s="1">
        <v>4324.12</v>
      </c>
      <c r="M47" s="1">
        <v>2699.93</v>
      </c>
      <c r="N47" s="2"/>
      <c r="O47" s="2"/>
      <c r="P47" s="41">
        <v>8.9999999999999993E-3</v>
      </c>
      <c r="Q47" s="7">
        <f>IF(L47&gt;0,L47*P47,0)</f>
        <v>38.917079999999999</v>
      </c>
      <c r="R47" s="35">
        <f t="shared" si="2"/>
        <v>2738.84708</v>
      </c>
      <c r="S47" s="7">
        <f t="shared" si="3"/>
        <v>2699.93</v>
      </c>
      <c r="T47" s="7">
        <f t="shared" si="4"/>
        <v>2719.3885399999999</v>
      </c>
      <c r="U47" s="7">
        <f t="shared" si="5"/>
        <v>63.216449999999995</v>
      </c>
    </row>
    <row r="48" spans="2:21">
      <c r="C48" s="26" t="s">
        <v>468</v>
      </c>
      <c r="H48" s="15"/>
      <c r="K48" s="7">
        <f>SUM(K47)</f>
        <v>7024.05</v>
      </c>
      <c r="L48" s="7">
        <f t="shared" ref="L48:M48" si="7">SUM(L47)</f>
        <v>4324.12</v>
      </c>
      <c r="M48" s="7">
        <f t="shared" si="7"/>
        <v>2699.93</v>
      </c>
      <c r="N48" s="2"/>
      <c r="O48" s="2"/>
      <c r="P48" s="41"/>
      <c r="Q48" s="7"/>
      <c r="R48" s="35"/>
      <c r="S48" s="7"/>
      <c r="T48" s="7">
        <f>SUM(T47)</f>
        <v>2719.3885399999999</v>
      </c>
      <c r="U48" s="7">
        <f>SUM(U47)</f>
        <v>63.216449999999995</v>
      </c>
    </row>
    <row r="49" spans="2:21">
      <c r="H49" s="15"/>
      <c r="K49" s="1"/>
      <c r="L49" s="1"/>
      <c r="M49" s="1"/>
      <c r="N49" s="2"/>
      <c r="O49" s="2"/>
      <c r="Q49" s="7"/>
      <c r="R49" s="35"/>
      <c r="S49" s="7"/>
      <c r="T49" s="7"/>
      <c r="U49" s="7"/>
    </row>
    <row r="50" spans="2:21">
      <c r="B50" t="s">
        <v>270</v>
      </c>
      <c r="C50" t="s">
        <v>239</v>
      </c>
      <c r="D50" t="s">
        <v>240</v>
      </c>
      <c r="E50" t="s">
        <v>65</v>
      </c>
      <c r="F50">
        <v>5242</v>
      </c>
      <c r="G50" t="s">
        <v>280</v>
      </c>
      <c r="H50" s="15">
        <v>32690</v>
      </c>
      <c r="I50" t="s">
        <v>66</v>
      </c>
      <c r="J50">
        <v>48</v>
      </c>
      <c r="K50" s="1">
        <v>1160.32</v>
      </c>
      <c r="L50" s="1">
        <v>732.78</v>
      </c>
      <c r="M50" s="1">
        <v>427.54</v>
      </c>
      <c r="N50" s="2"/>
      <c r="O50" s="2"/>
      <c r="P50" s="41">
        <v>2.81E-2</v>
      </c>
      <c r="Q50" s="7">
        <f t="shared" ref="Q50:Q67" si="8">IF(L50&gt;0,L50*P50,0)</f>
        <v>20.591117999999998</v>
      </c>
      <c r="R50" s="35">
        <f t="shared" si="2"/>
        <v>448.13111800000001</v>
      </c>
      <c r="S50" s="7">
        <f t="shared" si="3"/>
        <v>427.54</v>
      </c>
      <c r="T50" s="7">
        <f t="shared" si="4"/>
        <v>437.83555899999999</v>
      </c>
      <c r="U50" s="7">
        <f t="shared" si="5"/>
        <v>32.604991999999996</v>
      </c>
    </row>
    <row r="51" spans="2:21">
      <c r="B51" t="s">
        <v>270</v>
      </c>
      <c r="C51" t="s">
        <v>239</v>
      </c>
      <c r="D51" t="s">
        <v>240</v>
      </c>
      <c r="E51" t="s">
        <v>65</v>
      </c>
      <c r="F51">
        <v>51719</v>
      </c>
      <c r="G51" t="s">
        <v>281</v>
      </c>
      <c r="H51" s="15">
        <v>32690</v>
      </c>
      <c r="I51" t="s">
        <v>66</v>
      </c>
      <c r="J51">
        <v>2685</v>
      </c>
      <c r="K51" s="1">
        <v>7770.85</v>
      </c>
      <c r="L51" s="1">
        <v>4907.53</v>
      </c>
      <c r="M51" s="1">
        <v>2863.32</v>
      </c>
      <c r="N51" s="2"/>
      <c r="O51" s="2"/>
      <c r="P51" s="41">
        <v>2.81E-2</v>
      </c>
      <c r="Q51" s="7">
        <f t="shared" si="8"/>
        <v>137.90159299999999</v>
      </c>
      <c r="R51" s="35">
        <f t="shared" si="2"/>
        <v>3001.2215930000002</v>
      </c>
      <c r="S51" s="7">
        <f t="shared" si="3"/>
        <v>2863.32</v>
      </c>
      <c r="T51" s="7">
        <f t="shared" si="4"/>
        <v>2932.2707965</v>
      </c>
      <c r="U51" s="7">
        <f t="shared" si="5"/>
        <v>218.360885</v>
      </c>
    </row>
    <row r="52" spans="2:21">
      <c r="B52" t="s">
        <v>270</v>
      </c>
      <c r="C52" t="s">
        <v>239</v>
      </c>
      <c r="D52" t="s">
        <v>240</v>
      </c>
      <c r="E52" t="s">
        <v>65</v>
      </c>
      <c r="F52">
        <v>51720</v>
      </c>
      <c r="G52" t="s">
        <v>282</v>
      </c>
      <c r="H52" s="15">
        <v>32690</v>
      </c>
      <c r="I52" t="s">
        <v>66</v>
      </c>
      <c r="J52">
        <v>100</v>
      </c>
      <c r="K52" s="1">
        <v>318.43</v>
      </c>
      <c r="L52" s="1">
        <v>201.1</v>
      </c>
      <c r="M52" s="1">
        <v>117.33</v>
      </c>
      <c r="N52" s="2"/>
      <c r="O52" s="2"/>
      <c r="P52" s="41">
        <v>2.81E-2</v>
      </c>
      <c r="Q52" s="7">
        <f t="shared" si="8"/>
        <v>5.6509099999999997</v>
      </c>
      <c r="R52" s="35">
        <f t="shared" si="2"/>
        <v>122.98090999999999</v>
      </c>
      <c r="S52" s="7">
        <f t="shared" si="3"/>
        <v>117.33</v>
      </c>
      <c r="T52" s="7">
        <f t="shared" si="4"/>
        <v>120.15545499999999</v>
      </c>
      <c r="U52" s="7">
        <f t="shared" si="5"/>
        <v>8.9478830000000009</v>
      </c>
    </row>
    <row r="53" spans="2:21">
      <c r="B53" t="s">
        <v>270</v>
      </c>
      <c r="C53" t="s">
        <v>239</v>
      </c>
      <c r="D53" t="s">
        <v>240</v>
      </c>
      <c r="E53" t="s">
        <v>65</v>
      </c>
      <c r="F53">
        <v>51721</v>
      </c>
      <c r="G53" t="s">
        <v>283</v>
      </c>
      <c r="H53" s="15">
        <v>32690</v>
      </c>
      <c r="I53" t="s">
        <v>66</v>
      </c>
      <c r="J53">
        <v>70</v>
      </c>
      <c r="K53" s="1">
        <v>49391.39</v>
      </c>
      <c r="L53" s="1">
        <v>31192.15</v>
      </c>
      <c r="M53" s="1">
        <v>18199.240000000002</v>
      </c>
      <c r="N53" s="2"/>
      <c r="O53" s="2"/>
      <c r="P53" s="41">
        <v>2.81E-2</v>
      </c>
      <c r="Q53" s="7">
        <f t="shared" si="8"/>
        <v>876.499415</v>
      </c>
      <c r="R53" s="35">
        <f t="shared" si="2"/>
        <v>19075.739415</v>
      </c>
      <c r="S53" s="7">
        <f t="shared" si="3"/>
        <v>18199.240000000002</v>
      </c>
      <c r="T53" s="7">
        <f t="shared" si="4"/>
        <v>18637.489707500001</v>
      </c>
      <c r="U53" s="7">
        <f t="shared" si="5"/>
        <v>1387.8980589999999</v>
      </c>
    </row>
    <row r="54" spans="2:21">
      <c r="B54" t="s">
        <v>270</v>
      </c>
      <c r="C54" t="s">
        <v>239</v>
      </c>
      <c r="D54" t="s">
        <v>240</v>
      </c>
      <c r="E54" t="s">
        <v>65</v>
      </c>
      <c r="F54">
        <v>51722</v>
      </c>
      <c r="G54" t="s">
        <v>284</v>
      </c>
      <c r="H54" s="15">
        <v>32690</v>
      </c>
      <c r="I54" t="s">
        <v>66</v>
      </c>
      <c r="J54">
        <v>66306</v>
      </c>
      <c r="K54" s="1">
        <v>129729.37</v>
      </c>
      <c r="L54" s="1">
        <v>81928</v>
      </c>
      <c r="M54" s="1">
        <v>47801.37</v>
      </c>
      <c r="N54" s="2"/>
      <c r="O54" s="2"/>
      <c r="P54" s="41">
        <v>2.81E-2</v>
      </c>
      <c r="Q54" s="7">
        <f t="shared" si="8"/>
        <v>2302.1768000000002</v>
      </c>
      <c r="R54" s="35">
        <f t="shared" si="2"/>
        <v>50103.546800000004</v>
      </c>
      <c r="S54" s="7">
        <f t="shared" si="3"/>
        <v>47801.37</v>
      </c>
      <c r="T54" s="7">
        <f t="shared" si="4"/>
        <v>48952.458400000003</v>
      </c>
      <c r="U54" s="7">
        <f t="shared" si="5"/>
        <v>3645.395297</v>
      </c>
    </row>
    <row r="55" spans="2:21">
      <c r="B55" t="s">
        <v>270</v>
      </c>
      <c r="C55" t="s">
        <v>239</v>
      </c>
      <c r="D55" t="s">
        <v>240</v>
      </c>
      <c r="E55" t="s">
        <v>65</v>
      </c>
      <c r="F55">
        <v>5468956</v>
      </c>
      <c r="G55" t="s">
        <v>285</v>
      </c>
      <c r="H55" s="15">
        <v>38436</v>
      </c>
      <c r="I55" t="s">
        <v>66</v>
      </c>
      <c r="J55">
        <v>2</v>
      </c>
      <c r="K55" s="1">
        <v>79697.539999999994</v>
      </c>
      <c r="L55" s="1">
        <v>14205.67</v>
      </c>
      <c r="M55" s="1">
        <v>65491.87</v>
      </c>
      <c r="N55" s="2"/>
      <c r="O55" s="2"/>
      <c r="P55" s="41">
        <v>2.81E-2</v>
      </c>
      <c r="Q55" s="7">
        <f t="shared" si="8"/>
        <v>399.179327</v>
      </c>
      <c r="R55" s="35">
        <f t="shared" si="2"/>
        <v>65891.049327000001</v>
      </c>
      <c r="S55" s="7">
        <f t="shared" si="3"/>
        <v>65491.87</v>
      </c>
      <c r="T55" s="7">
        <f t="shared" si="4"/>
        <v>65691.459663500005</v>
      </c>
      <c r="U55" s="7">
        <f t="shared" si="5"/>
        <v>2239.5008739999998</v>
      </c>
    </row>
    <row r="56" spans="2:21">
      <c r="B56" t="s">
        <v>270</v>
      </c>
      <c r="C56" t="s">
        <v>239</v>
      </c>
      <c r="D56" t="s">
        <v>255</v>
      </c>
      <c r="E56" t="s">
        <v>65</v>
      </c>
      <c r="F56">
        <v>51081</v>
      </c>
      <c r="G56" t="s">
        <v>286</v>
      </c>
      <c r="H56" s="15">
        <v>29768</v>
      </c>
      <c r="I56" t="s">
        <v>66</v>
      </c>
      <c r="J56">
        <v>24821</v>
      </c>
      <c r="K56" s="1">
        <v>23993.68</v>
      </c>
      <c r="L56" s="1">
        <v>19263.34</v>
      </c>
      <c r="M56" s="1">
        <v>4730.34</v>
      </c>
      <c r="N56" s="2"/>
      <c r="O56" s="2"/>
      <c r="P56" s="41">
        <v>2.81E-2</v>
      </c>
      <c r="Q56" s="7">
        <f t="shared" si="8"/>
        <v>541.29985399999998</v>
      </c>
      <c r="R56" s="35">
        <f t="shared" si="2"/>
        <v>5271.639854</v>
      </c>
      <c r="S56" s="7">
        <f t="shared" si="3"/>
        <v>4730.34</v>
      </c>
      <c r="T56" s="7">
        <f t="shared" si="4"/>
        <v>5000.9899270000005</v>
      </c>
      <c r="U56" s="7">
        <f t="shared" si="5"/>
        <v>674.22240799999997</v>
      </c>
    </row>
    <row r="57" spans="2:21">
      <c r="B57" t="s">
        <v>270</v>
      </c>
      <c r="C57" t="s">
        <v>239</v>
      </c>
      <c r="D57" t="s">
        <v>255</v>
      </c>
      <c r="E57" t="s">
        <v>65</v>
      </c>
      <c r="F57">
        <v>51082</v>
      </c>
      <c r="G57" t="s">
        <v>157</v>
      </c>
      <c r="H57" s="15">
        <v>29768</v>
      </c>
      <c r="I57" t="s">
        <v>66</v>
      </c>
      <c r="J57">
        <v>1</v>
      </c>
      <c r="K57" s="1">
        <v>309.58999999999997</v>
      </c>
      <c r="L57" s="1">
        <v>248.55</v>
      </c>
      <c r="M57" s="1">
        <v>61.04</v>
      </c>
      <c r="N57" s="2"/>
      <c r="O57" s="2"/>
      <c r="P57" s="41">
        <v>2.81E-2</v>
      </c>
      <c r="Q57" s="7">
        <f t="shared" si="8"/>
        <v>6.9842550000000001</v>
      </c>
      <c r="R57" s="35">
        <f t="shared" si="2"/>
        <v>68.024254999999997</v>
      </c>
      <c r="S57" s="7">
        <f t="shared" si="3"/>
        <v>61.04</v>
      </c>
      <c r="T57" s="7">
        <f t="shared" si="4"/>
        <v>64.532127500000001</v>
      </c>
      <c r="U57" s="7">
        <f t="shared" si="5"/>
        <v>8.6994789999999984</v>
      </c>
    </row>
    <row r="58" spans="2:21">
      <c r="B58" t="s">
        <v>270</v>
      </c>
      <c r="C58" t="s">
        <v>239</v>
      </c>
      <c r="D58" t="s">
        <v>255</v>
      </c>
      <c r="E58" t="s">
        <v>65</v>
      </c>
      <c r="F58">
        <v>51083</v>
      </c>
      <c r="G58" t="s">
        <v>287</v>
      </c>
      <c r="H58" s="15">
        <v>29768</v>
      </c>
      <c r="I58" t="s">
        <v>66</v>
      </c>
      <c r="J58">
        <v>869</v>
      </c>
      <c r="K58" s="1">
        <v>9648.1200000000008</v>
      </c>
      <c r="L58" s="1">
        <v>7746</v>
      </c>
      <c r="M58" s="1">
        <v>1902.12</v>
      </c>
      <c r="N58" s="2"/>
      <c r="O58" s="2"/>
      <c r="P58" s="41">
        <v>2.81E-2</v>
      </c>
      <c r="Q58" s="7">
        <f t="shared" si="8"/>
        <v>217.6626</v>
      </c>
      <c r="R58" s="35">
        <f t="shared" si="2"/>
        <v>2119.7826</v>
      </c>
      <c r="S58" s="7">
        <f t="shared" si="3"/>
        <v>1902.12</v>
      </c>
      <c r="T58" s="7">
        <f t="shared" si="4"/>
        <v>2010.9512999999999</v>
      </c>
      <c r="U58" s="7">
        <f t="shared" si="5"/>
        <v>271.11217200000004</v>
      </c>
    </row>
    <row r="59" spans="2:21">
      <c r="B59" t="s">
        <v>270</v>
      </c>
      <c r="C59" t="s">
        <v>239</v>
      </c>
      <c r="D59" t="s">
        <v>255</v>
      </c>
      <c r="E59" t="s">
        <v>65</v>
      </c>
      <c r="F59">
        <v>51084</v>
      </c>
      <c r="G59" t="s">
        <v>288</v>
      </c>
      <c r="H59" s="15">
        <v>29768</v>
      </c>
      <c r="I59" t="s">
        <v>66</v>
      </c>
      <c r="J59">
        <v>9868</v>
      </c>
      <c r="K59" s="1">
        <v>10451.629999999999</v>
      </c>
      <c r="L59" s="1">
        <v>8391.1</v>
      </c>
      <c r="M59" s="1">
        <v>2060.5300000000002</v>
      </c>
      <c r="N59" s="2"/>
      <c r="O59" s="2"/>
      <c r="P59" s="41">
        <v>2.81E-2</v>
      </c>
      <c r="Q59" s="7">
        <f t="shared" si="8"/>
        <v>235.78991000000002</v>
      </c>
      <c r="R59" s="35">
        <f t="shared" si="2"/>
        <v>2296.3199100000002</v>
      </c>
      <c r="S59" s="7">
        <f t="shared" si="3"/>
        <v>2060.5300000000002</v>
      </c>
      <c r="T59" s="7">
        <f t="shared" si="4"/>
        <v>2178.4249550000004</v>
      </c>
      <c r="U59" s="7">
        <f t="shared" si="5"/>
        <v>293.69080299999996</v>
      </c>
    </row>
    <row r="60" spans="2:21">
      <c r="B60" t="s">
        <v>270</v>
      </c>
      <c r="C60" t="s">
        <v>239</v>
      </c>
      <c r="D60" t="s">
        <v>255</v>
      </c>
      <c r="E60" t="s">
        <v>65</v>
      </c>
      <c r="F60">
        <v>51085</v>
      </c>
      <c r="G60" t="s">
        <v>289</v>
      </c>
      <c r="H60" s="15">
        <v>29768</v>
      </c>
      <c r="I60" t="s">
        <v>66</v>
      </c>
      <c r="J60">
        <v>0</v>
      </c>
      <c r="K60" s="1">
        <v>0</v>
      </c>
      <c r="L60" s="1">
        <v>0</v>
      </c>
      <c r="M60" s="1">
        <v>0</v>
      </c>
      <c r="N60" s="2"/>
      <c r="O60" s="2"/>
      <c r="P60" s="41">
        <v>2.81E-2</v>
      </c>
      <c r="Q60" s="7">
        <f t="shared" si="8"/>
        <v>0</v>
      </c>
      <c r="R60" s="35">
        <f t="shared" si="2"/>
        <v>0</v>
      </c>
      <c r="S60" s="7">
        <f t="shared" si="3"/>
        <v>0</v>
      </c>
      <c r="T60" s="7">
        <f t="shared" si="4"/>
        <v>0</v>
      </c>
      <c r="U60" s="7">
        <f t="shared" si="5"/>
        <v>0</v>
      </c>
    </row>
    <row r="61" spans="2:21">
      <c r="B61" t="s">
        <v>270</v>
      </c>
      <c r="C61" t="s">
        <v>239</v>
      </c>
      <c r="D61" t="s">
        <v>255</v>
      </c>
      <c r="E61" t="s">
        <v>65</v>
      </c>
      <c r="F61">
        <v>51591</v>
      </c>
      <c r="G61" t="s">
        <v>290</v>
      </c>
      <c r="H61" s="15">
        <v>31594</v>
      </c>
      <c r="I61" t="s">
        <v>66</v>
      </c>
      <c r="J61">
        <v>1</v>
      </c>
      <c r="K61" s="1">
        <v>22936.55</v>
      </c>
      <c r="L61" s="1">
        <v>16132.77</v>
      </c>
      <c r="M61" s="1">
        <v>6803.78</v>
      </c>
      <c r="N61" s="2"/>
      <c r="O61" s="2"/>
      <c r="P61" s="41">
        <v>2.81E-2</v>
      </c>
      <c r="Q61" s="7">
        <f t="shared" si="8"/>
        <v>453.33083700000003</v>
      </c>
      <c r="R61" s="35">
        <f t="shared" si="2"/>
        <v>7257.1108370000002</v>
      </c>
      <c r="S61" s="7">
        <f t="shared" si="3"/>
        <v>6803.78</v>
      </c>
      <c r="T61" s="7">
        <f t="shared" si="4"/>
        <v>7030.4454184999995</v>
      </c>
      <c r="U61" s="7">
        <f t="shared" si="5"/>
        <v>644.51705500000003</v>
      </c>
    </row>
    <row r="62" spans="2:21">
      <c r="B62" t="s">
        <v>270</v>
      </c>
      <c r="C62" t="s">
        <v>239</v>
      </c>
      <c r="D62" t="s">
        <v>255</v>
      </c>
      <c r="E62" t="s">
        <v>65</v>
      </c>
      <c r="F62">
        <v>51723</v>
      </c>
      <c r="G62" t="s">
        <v>291</v>
      </c>
      <c r="H62" s="15">
        <v>32690</v>
      </c>
      <c r="I62" t="s">
        <v>66</v>
      </c>
      <c r="J62">
        <v>76829</v>
      </c>
      <c r="K62" s="1">
        <v>66208.960000000006</v>
      </c>
      <c r="L62" s="1">
        <v>41812.949999999997</v>
      </c>
      <c r="M62" s="1">
        <v>24396.01</v>
      </c>
      <c r="N62" s="2"/>
      <c r="O62" s="2"/>
      <c r="P62" s="41">
        <v>2.81E-2</v>
      </c>
      <c r="Q62" s="7">
        <f t="shared" si="8"/>
        <v>1174.9438949999999</v>
      </c>
      <c r="R62" s="35">
        <f t="shared" si="2"/>
        <v>25570.953894999999</v>
      </c>
      <c r="S62" s="7">
        <f t="shared" si="3"/>
        <v>24396.01</v>
      </c>
      <c r="T62" s="7">
        <f t="shared" si="4"/>
        <v>24983.481947499997</v>
      </c>
      <c r="U62" s="7">
        <f t="shared" si="5"/>
        <v>1860.4717760000001</v>
      </c>
    </row>
    <row r="63" spans="2:21">
      <c r="B63" t="s">
        <v>270</v>
      </c>
      <c r="C63" t="s">
        <v>239</v>
      </c>
      <c r="D63" t="s">
        <v>255</v>
      </c>
      <c r="E63" t="s">
        <v>65</v>
      </c>
      <c r="F63">
        <v>4885884</v>
      </c>
      <c r="G63" t="s">
        <v>292</v>
      </c>
      <c r="H63" s="15">
        <v>29768</v>
      </c>
      <c r="I63" t="s">
        <v>66</v>
      </c>
      <c r="J63">
        <v>0</v>
      </c>
      <c r="K63" s="1">
        <v>0</v>
      </c>
      <c r="L63" s="1">
        <v>0</v>
      </c>
      <c r="M63" s="1">
        <v>0</v>
      </c>
      <c r="N63" s="2"/>
      <c r="O63" s="2"/>
      <c r="P63" s="41">
        <v>2.81E-2</v>
      </c>
      <c r="Q63" s="7">
        <f t="shared" si="8"/>
        <v>0</v>
      </c>
      <c r="R63" s="35">
        <f t="shared" si="2"/>
        <v>0</v>
      </c>
      <c r="S63" s="7">
        <f t="shared" si="3"/>
        <v>0</v>
      </c>
      <c r="T63" s="7">
        <f t="shared" si="4"/>
        <v>0</v>
      </c>
      <c r="U63" s="7">
        <f t="shared" si="5"/>
        <v>0</v>
      </c>
    </row>
    <row r="64" spans="2:21">
      <c r="B64" t="s">
        <v>270</v>
      </c>
      <c r="C64" t="s">
        <v>239</v>
      </c>
      <c r="D64" t="s">
        <v>255</v>
      </c>
      <c r="E64" t="s">
        <v>65</v>
      </c>
      <c r="F64">
        <v>4885885</v>
      </c>
      <c r="G64" t="s">
        <v>292</v>
      </c>
      <c r="H64" s="15">
        <v>29768</v>
      </c>
      <c r="I64" t="s">
        <v>66</v>
      </c>
      <c r="J64">
        <v>0</v>
      </c>
      <c r="K64" s="1">
        <v>1636.25</v>
      </c>
      <c r="L64" s="1">
        <v>1313.66</v>
      </c>
      <c r="M64" s="1">
        <v>322.58999999999997</v>
      </c>
      <c r="N64" s="2"/>
      <c r="O64" s="2"/>
      <c r="P64" s="41">
        <v>2.81E-2</v>
      </c>
      <c r="Q64" s="7">
        <f t="shared" si="8"/>
        <v>36.913845999999999</v>
      </c>
      <c r="R64" s="35">
        <f t="shared" si="2"/>
        <v>359.50384599999995</v>
      </c>
      <c r="S64" s="7">
        <f t="shared" si="3"/>
        <v>322.58999999999997</v>
      </c>
      <c r="T64" s="7">
        <f t="shared" si="4"/>
        <v>341.04692299999999</v>
      </c>
      <c r="U64" s="7">
        <f t="shared" si="5"/>
        <v>45.978625000000001</v>
      </c>
    </row>
    <row r="65" spans="2:21">
      <c r="B65" t="s">
        <v>270</v>
      </c>
      <c r="C65" t="s">
        <v>274</v>
      </c>
      <c r="D65" t="s">
        <v>275</v>
      </c>
      <c r="E65" t="s">
        <v>65</v>
      </c>
      <c r="F65">
        <v>15898</v>
      </c>
      <c r="G65" t="s">
        <v>237</v>
      </c>
      <c r="H65" s="15">
        <v>25750</v>
      </c>
      <c r="I65" t="s">
        <v>66</v>
      </c>
      <c r="J65">
        <v>66</v>
      </c>
      <c r="K65" s="1">
        <v>1949.06</v>
      </c>
      <c r="L65" s="1">
        <v>1823.42</v>
      </c>
      <c r="M65" s="1">
        <v>125.64</v>
      </c>
      <c r="N65" s="2"/>
      <c r="O65" s="2"/>
      <c r="P65" s="41">
        <v>2.81E-2</v>
      </c>
      <c r="Q65" s="7">
        <f t="shared" si="8"/>
        <v>51.238102000000005</v>
      </c>
      <c r="R65" s="35">
        <f t="shared" si="2"/>
        <v>176.87810200000001</v>
      </c>
      <c r="S65" s="7">
        <f t="shared" si="3"/>
        <v>125.64</v>
      </c>
      <c r="T65" s="7">
        <f t="shared" si="4"/>
        <v>151.259051</v>
      </c>
      <c r="U65" s="7">
        <f t="shared" si="5"/>
        <v>54.768585999999999</v>
      </c>
    </row>
    <row r="66" spans="2:21">
      <c r="B66" t="s">
        <v>270</v>
      </c>
      <c r="C66" t="s">
        <v>274</v>
      </c>
      <c r="D66" t="s">
        <v>275</v>
      </c>
      <c r="E66" t="s">
        <v>65</v>
      </c>
      <c r="F66">
        <v>49426</v>
      </c>
      <c r="G66" t="s">
        <v>293</v>
      </c>
      <c r="H66" s="15">
        <v>25750</v>
      </c>
      <c r="I66" t="s">
        <v>66</v>
      </c>
      <c r="J66">
        <v>1100</v>
      </c>
      <c r="K66" s="1">
        <v>7192.23</v>
      </c>
      <c r="L66" s="1">
        <v>6728.59</v>
      </c>
      <c r="M66" s="1">
        <v>463.64</v>
      </c>
      <c r="N66" s="2"/>
      <c r="O66" s="2"/>
      <c r="P66" s="41">
        <v>2.81E-2</v>
      </c>
      <c r="Q66" s="7">
        <f t="shared" si="8"/>
        <v>189.07337900000002</v>
      </c>
      <c r="R66" s="35">
        <f t="shared" si="2"/>
        <v>652.71337900000003</v>
      </c>
      <c r="S66" s="7">
        <f t="shared" si="3"/>
        <v>463.64</v>
      </c>
      <c r="T66" s="7">
        <f t="shared" si="4"/>
        <v>558.17668950000007</v>
      </c>
      <c r="U66" s="7">
        <f t="shared" si="5"/>
        <v>202.10166299999997</v>
      </c>
    </row>
    <row r="67" spans="2:21">
      <c r="B67" t="s">
        <v>270</v>
      </c>
      <c r="C67" t="s">
        <v>274</v>
      </c>
      <c r="D67" t="s">
        <v>275</v>
      </c>
      <c r="E67" t="s">
        <v>65</v>
      </c>
      <c r="F67">
        <v>49427</v>
      </c>
      <c r="G67" t="s">
        <v>294</v>
      </c>
      <c r="H67" s="15">
        <v>25750</v>
      </c>
      <c r="I67" t="s">
        <v>66</v>
      </c>
      <c r="J67">
        <v>16355</v>
      </c>
      <c r="K67" s="1">
        <v>3328.67</v>
      </c>
      <c r="L67" s="1">
        <v>3114.09</v>
      </c>
      <c r="M67" s="1">
        <v>214.58</v>
      </c>
      <c r="N67" s="2"/>
      <c r="O67" s="2"/>
      <c r="P67" s="41">
        <v>2.81E-2</v>
      </c>
      <c r="Q67" s="7">
        <f t="shared" si="8"/>
        <v>87.505929000000009</v>
      </c>
      <c r="R67" s="35">
        <f t="shared" si="2"/>
        <v>302.08592900000002</v>
      </c>
      <c r="S67" s="7">
        <f t="shared" si="3"/>
        <v>214.58</v>
      </c>
      <c r="T67" s="7">
        <f t="shared" si="4"/>
        <v>258.3329645</v>
      </c>
      <c r="U67" s="7">
        <f t="shared" si="5"/>
        <v>93.535627000000005</v>
      </c>
    </row>
    <row r="68" spans="2:21">
      <c r="C68" s="23" t="s">
        <v>468</v>
      </c>
      <c r="H68" s="10"/>
      <c r="K68" s="9">
        <f>SUM(K50:K67)</f>
        <v>415722.63999999996</v>
      </c>
      <c r="L68" s="9">
        <f t="shared" ref="L68:M68" si="9">SUM(L50:L67)</f>
        <v>239741.7</v>
      </c>
      <c r="M68" s="9">
        <f t="shared" si="9"/>
        <v>175980.94000000003</v>
      </c>
      <c r="N68" s="2"/>
      <c r="O68" s="2"/>
      <c r="T68" s="9">
        <f>SUM(T50:T67)</f>
        <v>179349.31088499993</v>
      </c>
      <c r="U68" s="9">
        <f>SUM(U50:U67)</f>
        <v>11681.806183999997</v>
      </c>
    </row>
    <row r="72" spans="2:21">
      <c r="B72" t="s">
        <v>397</v>
      </c>
      <c r="C72" s="4">
        <f>$T$48</f>
        <v>2719.3885399999999</v>
      </c>
    </row>
    <row r="74" spans="2:21">
      <c r="B74" t="s">
        <v>398</v>
      </c>
      <c r="E74" t="s">
        <v>469</v>
      </c>
      <c r="F74" t="s">
        <v>470</v>
      </c>
    </row>
    <row r="75" spans="2:21">
      <c r="B75" t="s">
        <v>453</v>
      </c>
      <c r="C75" s="4">
        <f>$T$45</f>
        <v>640265.61789800017</v>
      </c>
      <c r="D75" s="32">
        <f>+C75/$C$77</f>
        <v>0.78117856985437595</v>
      </c>
      <c r="E75" s="4">
        <f>+C$72*D75</f>
        <v>2124.3280505555795</v>
      </c>
      <c r="F75" s="35">
        <f>+C75+E75</f>
        <v>642389.94594855572</v>
      </c>
    </row>
    <row r="76" spans="2:21">
      <c r="B76" t="s">
        <v>455</v>
      </c>
      <c r="C76" s="4">
        <f>$T$68</f>
        <v>179349.31088499993</v>
      </c>
      <c r="D76" s="32">
        <f>+C76/$C$77</f>
        <v>0.21882143014562411</v>
      </c>
      <c r="E76" s="4">
        <f>+C$72*D76</f>
        <v>595.06048944442068</v>
      </c>
      <c r="F76" s="35">
        <f>+C76+E76</f>
        <v>179944.37137444434</v>
      </c>
    </row>
    <row r="77" spans="2:21">
      <c r="C77" s="35">
        <f>SUM(C75:C76)</f>
        <v>819614.9287830001</v>
      </c>
      <c r="E77" s="35">
        <f>SUM(E75:E76)</f>
        <v>2719.3885399999999</v>
      </c>
      <c r="F77" s="35">
        <f>SUM(F75:F76)</f>
        <v>822334.31732300005</v>
      </c>
    </row>
    <row r="79" spans="2:21">
      <c r="E79" s="5" t="s">
        <v>465</v>
      </c>
      <c r="F79" s="5" t="s">
        <v>466</v>
      </c>
      <c r="G79" s="5" t="s">
        <v>472</v>
      </c>
    </row>
    <row r="80" spans="2:21">
      <c r="E80" s="35">
        <f>$F$75</f>
        <v>642389.94594855572</v>
      </c>
      <c r="F80" s="4">
        <f>$O$45</f>
        <v>107</v>
      </c>
      <c r="G80" s="4">
        <f>+E80/F80</f>
        <v>6003.6443546593991</v>
      </c>
    </row>
    <row r="82" spans="2:7">
      <c r="G82" s="23" t="s">
        <v>473</v>
      </c>
    </row>
    <row r="83" spans="2:7">
      <c r="G83" s="9">
        <f>$U$45/F80</f>
        <v>438.27220351401843</v>
      </c>
    </row>
    <row r="86" spans="2:7">
      <c r="B86" t="s">
        <v>397</v>
      </c>
      <c r="C86" s="4">
        <f>$K$48</f>
        <v>7024.05</v>
      </c>
    </row>
    <row r="88" spans="2:7">
      <c r="B88" t="s">
        <v>398</v>
      </c>
      <c r="E88" t="s">
        <v>469</v>
      </c>
      <c r="F88" t="s">
        <v>470</v>
      </c>
    </row>
    <row r="89" spans="2:7">
      <c r="B89" t="s">
        <v>453</v>
      </c>
      <c r="C89" s="4">
        <f>$K$45</f>
        <v>1547693.9200000002</v>
      </c>
      <c r="D89" s="32">
        <f>+C89/$C$91</f>
        <v>0.78826569538559876</v>
      </c>
      <c r="E89" s="4">
        <f>+C$86*D89</f>
        <v>5536.8176576732149</v>
      </c>
      <c r="F89" s="35">
        <f>+C89+E89</f>
        <v>1553230.7376576734</v>
      </c>
    </row>
    <row r="90" spans="2:7">
      <c r="B90" t="s">
        <v>455</v>
      </c>
      <c r="C90" s="4">
        <f>$K$68</f>
        <v>415722.63999999996</v>
      </c>
      <c r="D90" s="32">
        <f>+C90/$C$91</f>
        <v>0.21173430461440132</v>
      </c>
      <c r="E90" s="4">
        <f>+C$86*D90</f>
        <v>1487.2323423267856</v>
      </c>
      <c r="F90" s="35">
        <f>+C90+E90</f>
        <v>417209.87234232674</v>
      </c>
    </row>
    <row r="91" spans="2:7">
      <c r="C91" s="35">
        <f>SUM(C89:C90)</f>
        <v>1963416.56</v>
      </c>
      <c r="E91" s="35">
        <f>SUM(E89:E90)</f>
        <v>7024.05</v>
      </c>
      <c r="F91" s="35">
        <f>SUM(F89:F90)</f>
        <v>1970440.61</v>
      </c>
    </row>
    <row r="93" spans="2:7">
      <c r="E93" s="5" t="s">
        <v>465</v>
      </c>
      <c r="F93" s="5" t="s">
        <v>466</v>
      </c>
      <c r="G93" s="5" t="s">
        <v>521</v>
      </c>
    </row>
    <row r="94" spans="2:7">
      <c r="E94" s="35">
        <f>$F$89</f>
        <v>1553230.7376576734</v>
      </c>
      <c r="F94" s="4">
        <f>$O$45</f>
        <v>107</v>
      </c>
      <c r="G94" s="4">
        <f>+E94/F94</f>
        <v>14516.175118296012</v>
      </c>
    </row>
    <row r="96" spans="2:7">
      <c r="G96" s="23" t="s">
        <v>473</v>
      </c>
    </row>
    <row r="97" spans="2:7">
      <c r="G97" s="9">
        <f>$U$45/F94</f>
        <v>438.27220351401843</v>
      </c>
    </row>
    <row r="100" spans="2:7">
      <c r="B100" t="s">
        <v>397</v>
      </c>
      <c r="C100" s="4">
        <f>$L$48</f>
        <v>4324.12</v>
      </c>
    </row>
    <row r="102" spans="2:7">
      <c r="B102" t="s">
        <v>398</v>
      </c>
      <c r="E102" t="s">
        <v>469</v>
      </c>
      <c r="F102" t="s">
        <v>470</v>
      </c>
    </row>
    <row r="103" spans="2:7">
      <c r="B103" t="s">
        <v>453</v>
      </c>
      <c r="C103" s="4">
        <f>$L$45</f>
        <v>921387.32000000007</v>
      </c>
      <c r="D103" s="32">
        <f>+C103/$C$105</f>
        <v>0.79352707935936362</v>
      </c>
      <c r="E103" s="4">
        <f>+C$100*D103</f>
        <v>3431.3063143994113</v>
      </c>
      <c r="F103" s="35">
        <f>+C103+E103</f>
        <v>924818.62631439953</v>
      </c>
    </row>
    <row r="104" spans="2:7">
      <c r="B104" t="s">
        <v>455</v>
      </c>
      <c r="C104" s="4">
        <f>$L$68</f>
        <v>239741.7</v>
      </c>
      <c r="D104" s="32">
        <f>+C104/$C$105</f>
        <v>0.20647292064063649</v>
      </c>
      <c r="E104" s="4">
        <f>+C$100*D104</f>
        <v>892.813685600589</v>
      </c>
      <c r="F104" s="35">
        <f>+C104+E104</f>
        <v>240634.5136856006</v>
      </c>
    </row>
    <row r="105" spans="2:7">
      <c r="C105" s="35">
        <f>SUM(C103:C104)</f>
        <v>1161129.02</v>
      </c>
      <c r="E105" s="35">
        <f>SUM(E103:E104)</f>
        <v>4324.1200000000008</v>
      </c>
      <c r="F105" s="35">
        <f>SUM(F103:F104)</f>
        <v>1165453.1400000001</v>
      </c>
    </row>
    <row r="107" spans="2:7">
      <c r="E107" s="5" t="s">
        <v>465</v>
      </c>
      <c r="F107" s="5" t="s">
        <v>466</v>
      </c>
      <c r="G107" s="5" t="s">
        <v>526</v>
      </c>
    </row>
    <row r="108" spans="2:7">
      <c r="E108" s="35">
        <f>$F$103</f>
        <v>924818.62631439953</v>
      </c>
      <c r="F108" s="4">
        <f>$O$45</f>
        <v>107</v>
      </c>
      <c r="G108" s="4">
        <f>+E108/F108</f>
        <v>8643.1647319102758</v>
      </c>
    </row>
    <row r="110" spans="2:7">
      <c r="G110" s="23" t="s">
        <v>473</v>
      </c>
    </row>
    <row r="111" spans="2:7">
      <c r="G111" s="9">
        <f>$U$45/F108</f>
        <v>438.27220351401843</v>
      </c>
    </row>
  </sheetData>
  <mergeCells count="1">
    <mergeCell ref="R2:T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9"/>
  <sheetViews>
    <sheetView topLeftCell="C6" zoomScaleNormal="100" workbookViewId="0">
      <selection activeCell="E101" sqref="E101"/>
    </sheetView>
  </sheetViews>
  <sheetFormatPr defaultRowHeight="13.2"/>
  <cols>
    <col min="1" max="1" width="9.88671875" bestFit="1" customWidth="1"/>
    <col min="2" max="2" width="19.88671875" bestFit="1" customWidth="1"/>
    <col min="3" max="3" width="16" customWidth="1"/>
    <col min="4" max="4" width="11.33203125" customWidth="1"/>
    <col min="5" max="5" width="18" bestFit="1" customWidth="1"/>
    <col min="6" max="6" width="14" customWidth="1"/>
    <col min="7" max="7" width="13.5546875" bestFit="1" customWidth="1"/>
    <col min="8" max="8" width="19" customWidth="1"/>
    <col min="9" max="9" width="12.109375" customWidth="1"/>
    <col min="10" max="11" width="7.5546875" customWidth="1"/>
    <col min="12" max="12" width="11.33203125" bestFit="1" customWidth="1"/>
    <col min="13" max="13" width="16.5546875" bestFit="1" customWidth="1"/>
    <col min="14" max="14" width="15" bestFit="1" customWidth="1"/>
    <col min="15" max="16" width="15" customWidth="1"/>
    <col min="17" max="17" width="12.5546875" bestFit="1" customWidth="1"/>
    <col min="18" max="18" width="12.5546875" customWidth="1"/>
    <col min="19" max="19" width="11.33203125" customWidth="1"/>
    <col min="20" max="20" width="11.33203125" bestFit="1" customWidth="1"/>
    <col min="21" max="21" width="13.33203125" bestFit="1" customWidth="1"/>
    <col min="22" max="22" width="12.5546875" bestFit="1" customWidth="1"/>
  </cols>
  <sheetData>
    <row r="1" spans="2:22">
      <c r="C1" s="5"/>
      <c r="D1" s="5"/>
      <c r="E1" s="5"/>
      <c r="F1" s="5"/>
      <c r="G1" s="5"/>
    </row>
    <row r="2" spans="2:22">
      <c r="C2" s="6"/>
      <c r="D2" s="6"/>
      <c r="E2" s="6"/>
    </row>
    <row r="4" spans="2:22">
      <c r="V4" s="11" t="s">
        <v>22</v>
      </c>
    </row>
    <row r="5" spans="2:22">
      <c r="Q5" s="11" t="s">
        <v>25</v>
      </c>
      <c r="R5" s="39" t="s">
        <v>476</v>
      </c>
      <c r="S5" s="82" t="s">
        <v>31</v>
      </c>
      <c r="T5" s="82"/>
      <c r="U5" s="11" t="s">
        <v>32</v>
      </c>
      <c r="V5" s="11" t="s">
        <v>25</v>
      </c>
    </row>
    <row r="6" spans="2:22">
      <c r="B6" t="s">
        <v>1</v>
      </c>
      <c r="C6" t="s">
        <v>4</v>
      </c>
      <c r="D6" t="s">
        <v>26</v>
      </c>
      <c r="E6" s="10" t="s">
        <v>27</v>
      </c>
      <c r="F6" t="s">
        <v>6</v>
      </c>
      <c r="G6" t="s">
        <v>28</v>
      </c>
      <c r="H6" t="s">
        <v>2</v>
      </c>
      <c r="I6" t="s">
        <v>29</v>
      </c>
      <c r="J6" t="s">
        <v>7</v>
      </c>
      <c r="K6" t="s">
        <v>8</v>
      </c>
      <c r="L6" s="1" t="s">
        <v>9</v>
      </c>
      <c r="M6" s="1" t="s">
        <v>10</v>
      </c>
      <c r="N6" s="1" t="s">
        <v>11</v>
      </c>
      <c r="O6" s="40" t="s">
        <v>461</v>
      </c>
      <c r="P6" s="40" t="s">
        <v>475</v>
      </c>
      <c r="Q6" s="12" t="s">
        <v>33</v>
      </c>
      <c r="R6" s="12" t="s">
        <v>477</v>
      </c>
      <c r="S6" s="44">
        <v>40909</v>
      </c>
      <c r="T6" s="44">
        <v>41274</v>
      </c>
      <c r="U6" s="18" t="s">
        <v>34</v>
      </c>
      <c r="V6" s="11" t="s">
        <v>30</v>
      </c>
    </row>
    <row r="7" spans="2:22">
      <c r="V7" s="7"/>
    </row>
    <row r="8" spans="2:22">
      <c r="B8" t="s">
        <v>0</v>
      </c>
      <c r="C8" t="s">
        <v>64</v>
      </c>
      <c r="D8" s="3" t="s">
        <v>118</v>
      </c>
      <c r="E8" t="s">
        <v>119</v>
      </c>
      <c r="F8" t="s">
        <v>65</v>
      </c>
      <c r="G8">
        <v>4940</v>
      </c>
      <c r="H8" t="s">
        <v>120</v>
      </c>
      <c r="I8" s="15">
        <v>24654</v>
      </c>
      <c r="J8" t="s">
        <v>66</v>
      </c>
      <c r="K8">
        <v>0</v>
      </c>
      <c r="L8" s="1">
        <v>289.64</v>
      </c>
      <c r="M8" s="1">
        <v>272.2</v>
      </c>
      <c r="N8" s="1">
        <v>17.440000000000001</v>
      </c>
      <c r="O8" s="1"/>
      <c r="P8" s="1">
        <f>IF(K8&gt;0,K8,0)</f>
        <v>0</v>
      </c>
      <c r="Q8" s="41">
        <v>3.0300000000000001E-2</v>
      </c>
      <c r="R8" s="4">
        <f>IF(N8=0,0,Q8*L8)</f>
        <v>8.7760920000000002</v>
      </c>
      <c r="S8" s="4">
        <f>+N8+R8</f>
        <v>26.216092000000003</v>
      </c>
      <c r="T8" s="4">
        <f>+N8</f>
        <v>17.440000000000001</v>
      </c>
      <c r="U8" s="7">
        <f>+(S8+T8)/2</f>
        <v>21.828046000000001</v>
      </c>
      <c r="V8" s="7">
        <f>IF(N8=0,0,L8*Q8)</f>
        <v>8.7760920000000002</v>
      </c>
    </row>
    <row r="9" spans="2:22">
      <c r="B9" t="s">
        <v>0</v>
      </c>
      <c r="C9" t="s">
        <v>64</v>
      </c>
      <c r="D9" s="3" t="s">
        <v>118</v>
      </c>
      <c r="E9" t="s">
        <v>119</v>
      </c>
      <c r="F9" t="s">
        <v>65</v>
      </c>
      <c r="G9">
        <v>5037</v>
      </c>
      <c r="H9" t="s">
        <v>121</v>
      </c>
      <c r="I9" s="15">
        <v>24654</v>
      </c>
      <c r="J9" t="s">
        <v>66</v>
      </c>
      <c r="K9">
        <v>0</v>
      </c>
      <c r="L9" s="1">
        <v>384.38</v>
      </c>
      <c r="M9" s="1">
        <v>361.23</v>
      </c>
      <c r="N9" s="1">
        <v>23.15</v>
      </c>
      <c r="O9" s="1"/>
      <c r="P9" s="1">
        <f t="shared" ref="P9:P72" si="0">IF(K9&gt;0,K9,0)</f>
        <v>0</v>
      </c>
      <c r="Q9" s="41">
        <v>3.0300000000000001E-2</v>
      </c>
      <c r="R9" s="4">
        <f t="shared" ref="R9:R72" si="1">IF(N9=0,0,Q9*L9)</f>
        <v>11.646713999999999</v>
      </c>
      <c r="S9" s="4">
        <f t="shared" ref="S9:S72" si="2">+N9+R9</f>
        <v>34.796713999999994</v>
      </c>
      <c r="T9" s="4">
        <f t="shared" ref="T9:T72" si="3">+N9</f>
        <v>23.15</v>
      </c>
      <c r="U9" s="7">
        <f t="shared" ref="U9:U72" si="4">+(S9+T9)/2</f>
        <v>28.973356999999996</v>
      </c>
      <c r="V9" s="7">
        <f t="shared" ref="V9:V72" si="5">IF(N9=0,0,L9*Q9)</f>
        <v>11.646713999999999</v>
      </c>
    </row>
    <row r="10" spans="2:22">
      <c r="B10" t="s">
        <v>0</v>
      </c>
      <c r="C10" t="s">
        <v>64</v>
      </c>
      <c r="D10" s="3" t="s">
        <v>118</v>
      </c>
      <c r="E10" t="s">
        <v>119</v>
      </c>
      <c r="F10" t="s">
        <v>65</v>
      </c>
      <c r="G10">
        <v>15725</v>
      </c>
      <c r="H10" t="s">
        <v>122</v>
      </c>
      <c r="I10" s="15">
        <v>25020</v>
      </c>
      <c r="J10" t="s">
        <v>66</v>
      </c>
      <c r="K10">
        <v>0</v>
      </c>
      <c r="L10" s="1">
        <v>287.14</v>
      </c>
      <c r="M10" s="1">
        <v>267.79000000000002</v>
      </c>
      <c r="N10" s="1">
        <v>19.350000000000001</v>
      </c>
      <c r="O10" s="1"/>
      <c r="P10" s="1">
        <f t="shared" si="0"/>
        <v>0</v>
      </c>
      <c r="Q10" s="41">
        <v>3.0300000000000001E-2</v>
      </c>
      <c r="R10" s="4">
        <f t="shared" si="1"/>
        <v>8.7003419999999991</v>
      </c>
      <c r="S10" s="4">
        <f t="shared" si="2"/>
        <v>28.050342000000001</v>
      </c>
      <c r="T10" s="4">
        <f t="shared" si="3"/>
        <v>19.350000000000001</v>
      </c>
      <c r="U10" s="7">
        <f t="shared" si="4"/>
        <v>23.700171000000001</v>
      </c>
      <c r="V10" s="7">
        <f t="shared" si="5"/>
        <v>8.7003419999999991</v>
      </c>
    </row>
    <row r="11" spans="2:22">
      <c r="B11" t="s">
        <v>0</v>
      </c>
      <c r="C11" t="s">
        <v>64</v>
      </c>
      <c r="D11" s="3" t="s">
        <v>118</v>
      </c>
      <c r="E11" t="s">
        <v>119</v>
      </c>
      <c r="F11" t="s">
        <v>65</v>
      </c>
      <c r="G11">
        <v>15732</v>
      </c>
      <c r="H11" t="s">
        <v>123</v>
      </c>
      <c r="I11" s="15">
        <v>24654</v>
      </c>
      <c r="J11" t="s">
        <v>66</v>
      </c>
      <c r="K11">
        <v>1</v>
      </c>
      <c r="L11" s="1">
        <v>726.57</v>
      </c>
      <c r="M11" s="1">
        <v>682.82</v>
      </c>
      <c r="N11" s="1">
        <v>43.75</v>
      </c>
      <c r="O11" s="1"/>
      <c r="P11" s="1">
        <f t="shared" si="0"/>
        <v>1</v>
      </c>
      <c r="Q11" s="41">
        <v>3.0300000000000001E-2</v>
      </c>
      <c r="R11" s="4">
        <f t="shared" si="1"/>
        <v>22.015071000000002</v>
      </c>
      <c r="S11" s="4">
        <f t="shared" si="2"/>
        <v>65.765071000000006</v>
      </c>
      <c r="T11" s="4">
        <f t="shared" si="3"/>
        <v>43.75</v>
      </c>
      <c r="U11" s="7">
        <f t="shared" si="4"/>
        <v>54.757535500000003</v>
      </c>
      <c r="V11" s="7">
        <f t="shared" si="5"/>
        <v>22.015071000000002</v>
      </c>
    </row>
    <row r="12" spans="2:22">
      <c r="B12" t="s">
        <v>0</v>
      </c>
      <c r="C12" t="s">
        <v>64</v>
      </c>
      <c r="D12" s="3" t="s">
        <v>118</v>
      </c>
      <c r="E12" t="s">
        <v>119</v>
      </c>
      <c r="F12" t="s">
        <v>65</v>
      </c>
      <c r="G12">
        <v>15746</v>
      </c>
      <c r="H12" t="s">
        <v>124</v>
      </c>
      <c r="I12" s="15">
        <v>24654</v>
      </c>
      <c r="J12" t="s">
        <v>66</v>
      </c>
      <c r="K12">
        <v>21</v>
      </c>
      <c r="L12" s="1">
        <v>17061.259999999998</v>
      </c>
      <c r="M12" s="1">
        <v>16033.91</v>
      </c>
      <c r="N12" s="1">
        <v>1027.3499999999999</v>
      </c>
      <c r="O12" s="1"/>
      <c r="P12" s="1">
        <f t="shared" si="0"/>
        <v>21</v>
      </c>
      <c r="Q12" s="41">
        <v>3.0300000000000001E-2</v>
      </c>
      <c r="R12" s="4">
        <f t="shared" si="1"/>
        <v>516.95617799999991</v>
      </c>
      <c r="S12" s="4">
        <f t="shared" si="2"/>
        <v>1544.3061779999998</v>
      </c>
      <c r="T12" s="4">
        <f t="shared" si="3"/>
        <v>1027.3499999999999</v>
      </c>
      <c r="U12" s="7">
        <f t="shared" si="4"/>
        <v>1285.8280889999999</v>
      </c>
      <c r="V12" s="7">
        <f t="shared" si="5"/>
        <v>516.95617799999991</v>
      </c>
    </row>
    <row r="13" spans="2:22">
      <c r="B13" t="s">
        <v>0</v>
      </c>
      <c r="C13" t="s">
        <v>64</v>
      </c>
      <c r="D13" s="3" t="s">
        <v>118</v>
      </c>
      <c r="E13" t="s">
        <v>119</v>
      </c>
      <c r="F13" t="s">
        <v>65</v>
      </c>
      <c r="G13">
        <v>15761</v>
      </c>
      <c r="H13" t="s">
        <v>125</v>
      </c>
      <c r="I13" s="15">
        <v>24654</v>
      </c>
      <c r="J13" t="s">
        <v>66</v>
      </c>
      <c r="K13">
        <v>1</v>
      </c>
      <c r="L13" s="1">
        <v>1173.54</v>
      </c>
      <c r="M13" s="1">
        <v>1102.8800000000001</v>
      </c>
      <c r="N13" s="1">
        <v>70.66</v>
      </c>
      <c r="O13" s="1"/>
      <c r="P13" s="1">
        <f t="shared" si="0"/>
        <v>1</v>
      </c>
      <c r="Q13" s="41">
        <v>3.0300000000000001E-2</v>
      </c>
      <c r="R13" s="4">
        <f t="shared" si="1"/>
        <v>35.558261999999999</v>
      </c>
      <c r="S13" s="4">
        <f t="shared" si="2"/>
        <v>106.218262</v>
      </c>
      <c r="T13" s="4">
        <f t="shared" si="3"/>
        <v>70.66</v>
      </c>
      <c r="U13" s="7">
        <f t="shared" si="4"/>
        <v>88.439131000000003</v>
      </c>
      <c r="V13" s="7">
        <f t="shared" si="5"/>
        <v>35.558261999999999</v>
      </c>
    </row>
    <row r="14" spans="2:22">
      <c r="B14" t="s">
        <v>0</v>
      </c>
      <c r="C14" t="s">
        <v>64</v>
      </c>
      <c r="D14" s="3" t="s">
        <v>118</v>
      </c>
      <c r="E14" t="s">
        <v>119</v>
      </c>
      <c r="F14" t="s">
        <v>65</v>
      </c>
      <c r="G14">
        <v>15777</v>
      </c>
      <c r="H14" t="s">
        <v>126</v>
      </c>
      <c r="I14" s="15">
        <v>24654</v>
      </c>
      <c r="J14" t="s">
        <v>66</v>
      </c>
      <c r="K14">
        <v>1</v>
      </c>
      <c r="L14" s="1">
        <v>582.07000000000005</v>
      </c>
      <c r="M14" s="1">
        <v>547.02</v>
      </c>
      <c r="N14" s="1">
        <v>35.049999999999997</v>
      </c>
      <c r="O14" s="1"/>
      <c r="P14" s="1">
        <f t="shared" si="0"/>
        <v>1</v>
      </c>
      <c r="Q14" s="41">
        <v>3.0300000000000001E-2</v>
      </c>
      <c r="R14" s="4">
        <f t="shared" si="1"/>
        <v>17.636721000000001</v>
      </c>
      <c r="S14" s="4">
        <f t="shared" si="2"/>
        <v>52.686720999999999</v>
      </c>
      <c r="T14" s="4">
        <f t="shared" si="3"/>
        <v>35.049999999999997</v>
      </c>
      <c r="U14" s="7">
        <f t="shared" si="4"/>
        <v>43.868360499999994</v>
      </c>
      <c r="V14" s="7">
        <f t="shared" si="5"/>
        <v>17.636721000000001</v>
      </c>
    </row>
    <row r="15" spans="2:22">
      <c r="B15" t="s">
        <v>0</v>
      </c>
      <c r="C15" t="s">
        <v>64</v>
      </c>
      <c r="D15" s="3" t="s">
        <v>118</v>
      </c>
      <c r="E15" t="s">
        <v>119</v>
      </c>
      <c r="F15" t="s">
        <v>65</v>
      </c>
      <c r="G15">
        <v>24340</v>
      </c>
      <c r="H15" t="s">
        <v>127</v>
      </c>
      <c r="I15" s="15">
        <v>24654</v>
      </c>
      <c r="J15" t="s">
        <v>66</v>
      </c>
      <c r="K15">
        <v>1</v>
      </c>
      <c r="L15" s="1">
        <v>1228.49</v>
      </c>
      <c r="M15" s="1">
        <v>1154.52</v>
      </c>
      <c r="N15" s="1">
        <v>73.97</v>
      </c>
      <c r="O15" s="1"/>
      <c r="P15" s="1">
        <f t="shared" si="0"/>
        <v>1</v>
      </c>
      <c r="Q15" s="41">
        <v>3.0300000000000001E-2</v>
      </c>
      <c r="R15" s="4">
        <f t="shared" si="1"/>
        <v>37.223247000000001</v>
      </c>
      <c r="S15" s="4">
        <f t="shared" si="2"/>
        <v>111.193247</v>
      </c>
      <c r="T15" s="4">
        <f t="shared" si="3"/>
        <v>73.97</v>
      </c>
      <c r="U15" s="7">
        <f t="shared" si="4"/>
        <v>92.581623500000006</v>
      </c>
      <c r="V15" s="7">
        <f t="shared" si="5"/>
        <v>37.223247000000001</v>
      </c>
    </row>
    <row r="16" spans="2:22">
      <c r="B16" t="s">
        <v>0</v>
      </c>
      <c r="C16" t="s">
        <v>64</v>
      </c>
      <c r="D16" s="3" t="s">
        <v>118</v>
      </c>
      <c r="E16" t="s">
        <v>119</v>
      </c>
      <c r="F16" t="s">
        <v>65</v>
      </c>
      <c r="G16">
        <v>25141</v>
      </c>
      <c r="H16" t="s">
        <v>128</v>
      </c>
      <c r="I16" s="15">
        <v>26481</v>
      </c>
      <c r="J16" t="s">
        <v>66</v>
      </c>
      <c r="K16">
        <v>1</v>
      </c>
      <c r="L16" s="1">
        <v>2763.45</v>
      </c>
      <c r="M16" s="1">
        <v>2474.7199999999998</v>
      </c>
      <c r="N16" s="1">
        <v>288.73</v>
      </c>
      <c r="O16" s="1"/>
      <c r="P16" s="1">
        <f t="shared" si="0"/>
        <v>1</v>
      </c>
      <c r="Q16" s="41">
        <v>3.0300000000000001E-2</v>
      </c>
      <c r="R16" s="4">
        <f t="shared" si="1"/>
        <v>83.732534999999999</v>
      </c>
      <c r="S16" s="4">
        <f t="shared" si="2"/>
        <v>372.462535</v>
      </c>
      <c r="T16" s="4">
        <f t="shared" si="3"/>
        <v>288.73</v>
      </c>
      <c r="U16" s="7">
        <f t="shared" si="4"/>
        <v>330.59626750000001</v>
      </c>
      <c r="V16" s="7">
        <f t="shared" si="5"/>
        <v>83.732534999999999</v>
      </c>
    </row>
    <row r="17" spans="2:22">
      <c r="B17" t="s">
        <v>0</v>
      </c>
      <c r="C17" t="s">
        <v>64</v>
      </c>
      <c r="D17" s="3" t="s">
        <v>118</v>
      </c>
      <c r="E17" t="s">
        <v>119</v>
      </c>
      <c r="F17" t="s">
        <v>65</v>
      </c>
      <c r="G17">
        <v>49233</v>
      </c>
      <c r="H17" t="s">
        <v>129</v>
      </c>
      <c r="I17" s="15">
        <v>24654</v>
      </c>
      <c r="J17" t="s">
        <v>66</v>
      </c>
      <c r="K17">
        <v>7</v>
      </c>
      <c r="L17" s="1">
        <v>380.54</v>
      </c>
      <c r="M17" s="1">
        <v>357.63</v>
      </c>
      <c r="N17" s="1">
        <v>22.91</v>
      </c>
      <c r="O17" s="1"/>
      <c r="P17" s="1">
        <f t="shared" si="0"/>
        <v>7</v>
      </c>
      <c r="Q17" s="41">
        <v>3.0300000000000001E-2</v>
      </c>
      <c r="R17" s="4">
        <f t="shared" si="1"/>
        <v>11.530362</v>
      </c>
      <c r="S17" s="4">
        <f t="shared" si="2"/>
        <v>34.440362</v>
      </c>
      <c r="T17" s="4">
        <f t="shared" si="3"/>
        <v>22.91</v>
      </c>
      <c r="U17" s="7">
        <f t="shared" si="4"/>
        <v>28.675181000000002</v>
      </c>
      <c r="V17" s="7">
        <f t="shared" si="5"/>
        <v>11.530362</v>
      </c>
    </row>
    <row r="18" spans="2:22">
      <c r="B18" t="s">
        <v>0</v>
      </c>
      <c r="C18" t="s">
        <v>64</v>
      </c>
      <c r="D18" s="3" t="s">
        <v>118</v>
      </c>
      <c r="E18" t="s">
        <v>119</v>
      </c>
      <c r="F18" t="s">
        <v>65</v>
      </c>
      <c r="G18">
        <v>49234</v>
      </c>
      <c r="H18" t="s">
        <v>97</v>
      </c>
      <c r="I18" s="15">
        <v>24654</v>
      </c>
      <c r="J18" t="s">
        <v>66</v>
      </c>
      <c r="K18">
        <v>9</v>
      </c>
      <c r="L18" s="1">
        <v>1059.78</v>
      </c>
      <c r="M18" s="1">
        <v>995.97</v>
      </c>
      <c r="N18" s="1">
        <v>63.81</v>
      </c>
      <c r="O18" s="1"/>
      <c r="P18" s="1">
        <f t="shared" si="0"/>
        <v>9</v>
      </c>
      <c r="Q18" s="41">
        <v>3.0300000000000001E-2</v>
      </c>
      <c r="R18" s="4">
        <f t="shared" si="1"/>
        <v>32.111333999999999</v>
      </c>
      <c r="S18" s="4">
        <f t="shared" si="2"/>
        <v>95.921334000000002</v>
      </c>
      <c r="T18" s="4">
        <f t="shared" si="3"/>
        <v>63.81</v>
      </c>
      <c r="U18" s="7">
        <f t="shared" si="4"/>
        <v>79.865667000000002</v>
      </c>
      <c r="V18" s="7">
        <f t="shared" si="5"/>
        <v>32.111333999999999</v>
      </c>
    </row>
    <row r="19" spans="2:22">
      <c r="B19" t="s">
        <v>0</v>
      </c>
      <c r="C19" t="s">
        <v>64</v>
      </c>
      <c r="D19" s="3" t="s">
        <v>118</v>
      </c>
      <c r="E19" t="s">
        <v>119</v>
      </c>
      <c r="F19" t="s">
        <v>65</v>
      </c>
      <c r="G19">
        <v>49235</v>
      </c>
      <c r="H19" t="s">
        <v>130</v>
      </c>
      <c r="I19" s="15">
        <v>24654</v>
      </c>
      <c r="J19" t="s">
        <v>66</v>
      </c>
      <c r="K19">
        <v>16</v>
      </c>
      <c r="L19" s="1">
        <v>4128.1000000000004</v>
      </c>
      <c r="M19" s="1">
        <v>3879.53</v>
      </c>
      <c r="N19" s="1">
        <v>248.57</v>
      </c>
      <c r="O19" s="1"/>
      <c r="P19" s="1">
        <f t="shared" si="0"/>
        <v>16</v>
      </c>
      <c r="Q19" s="41">
        <v>3.0300000000000001E-2</v>
      </c>
      <c r="R19" s="4">
        <f t="shared" si="1"/>
        <v>125.08143000000001</v>
      </c>
      <c r="S19" s="4">
        <f t="shared" si="2"/>
        <v>373.65143</v>
      </c>
      <c r="T19" s="4">
        <f t="shared" si="3"/>
        <v>248.57</v>
      </c>
      <c r="U19" s="7">
        <f t="shared" si="4"/>
        <v>311.11071500000003</v>
      </c>
      <c r="V19" s="7">
        <f t="shared" si="5"/>
        <v>125.08143000000001</v>
      </c>
    </row>
    <row r="20" spans="2:22">
      <c r="B20" t="s">
        <v>0</v>
      </c>
      <c r="C20" t="s">
        <v>64</v>
      </c>
      <c r="D20" s="3" t="s">
        <v>118</v>
      </c>
      <c r="E20" t="s">
        <v>119</v>
      </c>
      <c r="F20" t="s">
        <v>65</v>
      </c>
      <c r="G20">
        <v>49236</v>
      </c>
      <c r="H20" t="s">
        <v>116</v>
      </c>
      <c r="I20" s="15">
        <v>24654</v>
      </c>
      <c r="J20" t="s">
        <v>66</v>
      </c>
      <c r="K20">
        <v>2</v>
      </c>
      <c r="L20" s="1">
        <v>827.69</v>
      </c>
      <c r="M20" s="1">
        <v>777.85</v>
      </c>
      <c r="N20" s="1">
        <v>49.84</v>
      </c>
      <c r="O20" s="1"/>
      <c r="P20" s="1">
        <f t="shared" si="0"/>
        <v>2</v>
      </c>
      <c r="Q20" s="41">
        <v>3.0300000000000001E-2</v>
      </c>
      <c r="R20" s="4">
        <f t="shared" si="1"/>
        <v>25.079007000000001</v>
      </c>
      <c r="S20" s="4">
        <f t="shared" si="2"/>
        <v>74.919007000000008</v>
      </c>
      <c r="T20" s="4">
        <f t="shared" si="3"/>
        <v>49.84</v>
      </c>
      <c r="U20" s="7">
        <f t="shared" si="4"/>
        <v>62.379503500000006</v>
      </c>
      <c r="V20" s="7">
        <f t="shared" si="5"/>
        <v>25.079007000000001</v>
      </c>
    </row>
    <row r="21" spans="2:22">
      <c r="B21" t="s">
        <v>0</v>
      </c>
      <c r="C21" t="s">
        <v>64</v>
      </c>
      <c r="D21" s="3" t="s">
        <v>118</v>
      </c>
      <c r="E21" t="s">
        <v>119</v>
      </c>
      <c r="F21" t="s">
        <v>65</v>
      </c>
      <c r="G21">
        <v>49237</v>
      </c>
      <c r="H21" t="s">
        <v>131</v>
      </c>
      <c r="I21" s="15">
        <v>24654</v>
      </c>
      <c r="J21" t="s">
        <v>66</v>
      </c>
      <c r="K21">
        <v>8</v>
      </c>
      <c r="L21" s="1">
        <v>3978.56</v>
      </c>
      <c r="M21" s="1">
        <v>3738.99</v>
      </c>
      <c r="N21" s="1">
        <v>239.57</v>
      </c>
      <c r="O21" s="1"/>
      <c r="P21" s="1">
        <f t="shared" si="0"/>
        <v>8</v>
      </c>
      <c r="Q21" s="41">
        <v>3.0300000000000001E-2</v>
      </c>
      <c r="R21" s="4">
        <f t="shared" si="1"/>
        <v>120.55036800000001</v>
      </c>
      <c r="S21" s="4">
        <f t="shared" si="2"/>
        <v>360.12036799999998</v>
      </c>
      <c r="T21" s="4">
        <f t="shared" si="3"/>
        <v>239.57</v>
      </c>
      <c r="U21" s="7">
        <f t="shared" si="4"/>
        <v>299.84518400000002</v>
      </c>
      <c r="V21" s="7">
        <f t="shared" si="5"/>
        <v>120.55036800000001</v>
      </c>
    </row>
    <row r="22" spans="2:22">
      <c r="B22" t="s">
        <v>0</v>
      </c>
      <c r="C22" t="s">
        <v>64</v>
      </c>
      <c r="D22" s="3" t="s">
        <v>118</v>
      </c>
      <c r="E22" t="s">
        <v>119</v>
      </c>
      <c r="F22" t="s">
        <v>65</v>
      </c>
      <c r="G22">
        <v>49238</v>
      </c>
      <c r="H22" t="s">
        <v>132</v>
      </c>
      <c r="I22" s="15">
        <v>24654</v>
      </c>
      <c r="J22" t="s">
        <v>66</v>
      </c>
      <c r="K22">
        <v>7</v>
      </c>
      <c r="L22" s="1">
        <v>3405.89</v>
      </c>
      <c r="M22" s="1">
        <v>3200.8</v>
      </c>
      <c r="N22" s="1">
        <v>205.09</v>
      </c>
      <c r="O22" s="1"/>
      <c r="P22" s="1">
        <f t="shared" si="0"/>
        <v>7</v>
      </c>
      <c r="Q22" s="41">
        <v>3.0300000000000001E-2</v>
      </c>
      <c r="R22" s="4">
        <f t="shared" si="1"/>
        <v>103.19846699999999</v>
      </c>
      <c r="S22" s="4">
        <f t="shared" si="2"/>
        <v>308.28846699999997</v>
      </c>
      <c r="T22" s="4">
        <f t="shared" si="3"/>
        <v>205.09</v>
      </c>
      <c r="U22" s="7">
        <f t="shared" si="4"/>
        <v>256.6892335</v>
      </c>
      <c r="V22" s="7">
        <f t="shared" si="5"/>
        <v>103.19846699999999</v>
      </c>
    </row>
    <row r="23" spans="2:22">
      <c r="B23" t="s">
        <v>0</v>
      </c>
      <c r="C23" t="s">
        <v>64</v>
      </c>
      <c r="D23" s="3" t="s">
        <v>118</v>
      </c>
      <c r="E23" t="s">
        <v>119</v>
      </c>
      <c r="F23" t="s">
        <v>65</v>
      </c>
      <c r="G23">
        <v>49239</v>
      </c>
      <c r="H23" t="s">
        <v>102</v>
      </c>
      <c r="I23" s="15">
        <v>24654</v>
      </c>
      <c r="J23" t="s">
        <v>66</v>
      </c>
      <c r="K23">
        <v>4</v>
      </c>
      <c r="L23" s="1">
        <v>2524.14</v>
      </c>
      <c r="M23" s="1">
        <v>2372.15</v>
      </c>
      <c r="N23" s="1">
        <v>151.99</v>
      </c>
      <c r="O23" s="1"/>
      <c r="P23" s="1">
        <f t="shared" si="0"/>
        <v>4</v>
      </c>
      <c r="Q23" s="41">
        <v>3.0300000000000001E-2</v>
      </c>
      <c r="R23" s="4">
        <f t="shared" si="1"/>
        <v>76.481442000000001</v>
      </c>
      <c r="S23" s="4">
        <f t="shared" si="2"/>
        <v>228.47144200000002</v>
      </c>
      <c r="T23" s="4">
        <f t="shared" si="3"/>
        <v>151.99</v>
      </c>
      <c r="U23" s="7">
        <f t="shared" si="4"/>
        <v>190.23072100000002</v>
      </c>
      <c r="V23" s="7">
        <f t="shared" si="5"/>
        <v>76.481442000000001</v>
      </c>
    </row>
    <row r="24" spans="2:22">
      <c r="B24" t="s">
        <v>0</v>
      </c>
      <c r="C24" t="s">
        <v>64</v>
      </c>
      <c r="D24" s="3" t="s">
        <v>118</v>
      </c>
      <c r="E24" t="s">
        <v>119</v>
      </c>
      <c r="F24" t="s">
        <v>65</v>
      </c>
      <c r="G24">
        <v>49240</v>
      </c>
      <c r="H24" t="s">
        <v>133</v>
      </c>
      <c r="I24" s="15">
        <v>24654</v>
      </c>
      <c r="J24" t="s">
        <v>66</v>
      </c>
      <c r="K24">
        <v>0</v>
      </c>
      <c r="L24" s="1">
        <v>0</v>
      </c>
      <c r="M24" s="1">
        <v>0</v>
      </c>
      <c r="N24" s="1">
        <v>0</v>
      </c>
      <c r="O24" s="1"/>
      <c r="P24" s="1">
        <f t="shared" si="0"/>
        <v>0</v>
      </c>
      <c r="Q24" s="41">
        <v>3.0300000000000001E-2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7">
        <f t="shared" si="4"/>
        <v>0</v>
      </c>
      <c r="V24" s="7">
        <f t="shared" si="5"/>
        <v>0</v>
      </c>
    </row>
    <row r="25" spans="2:22">
      <c r="B25" t="s">
        <v>0</v>
      </c>
      <c r="C25" t="s">
        <v>64</v>
      </c>
      <c r="D25" s="3" t="s">
        <v>118</v>
      </c>
      <c r="E25" t="s">
        <v>119</v>
      </c>
      <c r="F25" t="s">
        <v>65</v>
      </c>
      <c r="G25">
        <v>49241</v>
      </c>
      <c r="H25" t="s">
        <v>134</v>
      </c>
      <c r="I25" s="15">
        <v>24654</v>
      </c>
      <c r="J25" t="s">
        <v>66</v>
      </c>
      <c r="L25" s="1">
        <v>5713.52</v>
      </c>
      <c r="M25" s="1">
        <v>5369.48</v>
      </c>
      <c r="N25" s="1">
        <v>344.04</v>
      </c>
      <c r="O25">
        <v>31</v>
      </c>
      <c r="P25" s="1">
        <f t="shared" si="0"/>
        <v>0</v>
      </c>
      <c r="Q25" s="41">
        <v>3.0300000000000001E-2</v>
      </c>
      <c r="R25" s="4">
        <f t="shared" si="1"/>
        <v>173.11965600000002</v>
      </c>
      <c r="S25" s="4">
        <f t="shared" si="2"/>
        <v>517.15965600000004</v>
      </c>
      <c r="T25" s="4">
        <f t="shared" si="3"/>
        <v>344.04</v>
      </c>
      <c r="U25" s="7">
        <f t="shared" si="4"/>
        <v>430.599828</v>
      </c>
      <c r="V25" s="7">
        <f t="shared" si="5"/>
        <v>173.11965600000002</v>
      </c>
    </row>
    <row r="26" spans="2:22">
      <c r="B26" t="s">
        <v>0</v>
      </c>
      <c r="C26" t="s">
        <v>64</v>
      </c>
      <c r="D26" s="3" t="s">
        <v>118</v>
      </c>
      <c r="E26" t="s">
        <v>119</v>
      </c>
      <c r="F26" t="s">
        <v>65</v>
      </c>
      <c r="G26">
        <v>49314</v>
      </c>
      <c r="H26" t="s">
        <v>135</v>
      </c>
      <c r="I26" s="15">
        <v>25020</v>
      </c>
      <c r="J26" t="s">
        <v>66</v>
      </c>
      <c r="L26" s="1">
        <v>153.13999999999999</v>
      </c>
      <c r="M26" s="1">
        <v>142.82</v>
      </c>
      <c r="N26" s="1">
        <v>10.32</v>
      </c>
      <c r="O26">
        <v>2</v>
      </c>
      <c r="P26" s="1">
        <f t="shared" si="0"/>
        <v>0</v>
      </c>
      <c r="Q26" s="41">
        <v>3.0300000000000001E-2</v>
      </c>
      <c r="R26" s="4">
        <f t="shared" si="1"/>
        <v>4.640142</v>
      </c>
      <c r="S26" s="4">
        <f t="shared" si="2"/>
        <v>14.960142000000001</v>
      </c>
      <c r="T26" s="4">
        <f t="shared" si="3"/>
        <v>10.32</v>
      </c>
      <c r="U26" s="7">
        <f t="shared" si="4"/>
        <v>12.640071000000001</v>
      </c>
      <c r="V26" s="7">
        <f t="shared" si="5"/>
        <v>4.640142</v>
      </c>
    </row>
    <row r="27" spans="2:22">
      <c r="B27" t="s">
        <v>0</v>
      </c>
      <c r="C27" t="s">
        <v>64</v>
      </c>
      <c r="D27" s="3" t="s">
        <v>118</v>
      </c>
      <c r="E27" t="s">
        <v>119</v>
      </c>
      <c r="F27" t="s">
        <v>65</v>
      </c>
      <c r="G27">
        <v>49789</v>
      </c>
      <c r="H27" t="s">
        <v>136</v>
      </c>
      <c r="I27" s="15">
        <v>27211</v>
      </c>
      <c r="J27" t="s">
        <v>66</v>
      </c>
      <c r="K27">
        <v>0</v>
      </c>
      <c r="L27" s="1">
        <v>2294.02</v>
      </c>
      <c r="M27" s="1">
        <v>2000.78</v>
      </c>
      <c r="N27" s="1">
        <v>293.24</v>
      </c>
      <c r="O27" s="1"/>
      <c r="P27" s="1">
        <f t="shared" si="0"/>
        <v>0</v>
      </c>
      <c r="Q27" s="41">
        <v>3.0300000000000001E-2</v>
      </c>
      <c r="R27" s="4">
        <f t="shared" si="1"/>
        <v>69.508806000000007</v>
      </c>
      <c r="S27" s="4">
        <f t="shared" si="2"/>
        <v>362.748806</v>
      </c>
      <c r="T27" s="4">
        <f t="shared" si="3"/>
        <v>293.24</v>
      </c>
      <c r="U27" s="7">
        <f t="shared" si="4"/>
        <v>327.99440300000003</v>
      </c>
      <c r="V27" s="7">
        <f t="shared" si="5"/>
        <v>69.508806000000007</v>
      </c>
    </row>
    <row r="28" spans="2:22">
      <c r="B28" t="s">
        <v>0</v>
      </c>
      <c r="C28" t="s">
        <v>64</v>
      </c>
      <c r="D28" s="3" t="s">
        <v>118</v>
      </c>
      <c r="E28" t="s">
        <v>119</v>
      </c>
      <c r="F28" t="s">
        <v>65</v>
      </c>
      <c r="G28">
        <v>49790</v>
      </c>
      <c r="H28" t="s">
        <v>137</v>
      </c>
      <c r="I28" s="15">
        <v>27211</v>
      </c>
      <c r="J28" t="s">
        <v>66</v>
      </c>
      <c r="K28">
        <v>0</v>
      </c>
      <c r="L28" s="1">
        <v>7424.32</v>
      </c>
      <c r="M28" s="1">
        <v>6475.28</v>
      </c>
      <c r="N28" s="1">
        <v>949.04</v>
      </c>
      <c r="O28" s="1"/>
      <c r="P28" s="1">
        <f t="shared" si="0"/>
        <v>0</v>
      </c>
      <c r="Q28" s="41">
        <v>3.0300000000000001E-2</v>
      </c>
      <c r="R28" s="4">
        <f t="shared" si="1"/>
        <v>224.956896</v>
      </c>
      <c r="S28" s="4">
        <f t="shared" si="2"/>
        <v>1173.9968959999999</v>
      </c>
      <c r="T28" s="4">
        <f t="shared" si="3"/>
        <v>949.04</v>
      </c>
      <c r="U28" s="7">
        <f t="shared" si="4"/>
        <v>1061.5184479999998</v>
      </c>
      <c r="V28" s="7">
        <f t="shared" si="5"/>
        <v>224.956896</v>
      </c>
    </row>
    <row r="29" spans="2:22">
      <c r="B29" t="s">
        <v>0</v>
      </c>
      <c r="C29" t="s">
        <v>64</v>
      </c>
      <c r="D29" t="s">
        <v>118</v>
      </c>
      <c r="E29" t="s">
        <v>119</v>
      </c>
      <c r="F29" t="s">
        <v>65</v>
      </c>
      <c r="G29">
        <v>49791</v>
      </c>
      <c r="H29" t="s">
        <v>138</v>
      </c>
      <c r="I29" s="15">
        <v>27211</v>
      </c>
      <c r="J29" t="s">
        <v>66</v>
      </c>
      <c r="L29" s="1">
        <v>130.83000000000001</v>
      </c>
      <c r="M29" s="1">
        <v>114.11</v>
      </c>
      <c r="N29" s="1">
        <v>16.72</v>
      </c>
      <c r="O29">
        <v>0</v>
      </c>
      <c r="P29" s="1">
        <f t="shared" si="0"/>
        <v>0</v>
      </c>
      <c r="Q29" s="41">
        <v>3.0300000000000001E-2</v>
      </c>
      <c r="R29" s="4">
        <f t="shared" si="1"/>
        <v>3.9641490000000004</v>
      </c>
      <c r="S29" s="4">
        <f t="shared" si="2"/>
        <v>20.684148999999998</v>
      </c>
      <c r="T29" s="4">
        <f t="shared" si="3"/>
        <v>16.72</v>
      </c>
      <c r="U29" s="7">
        <f t="shared" si="4"/>
        <v>18.702074499999998</v>
      </c>
      <c r="V29" s="7">
        <f t="shared" si="5"/>
        <v>3.9641490000000004</v>
      </c>
    </row>
    <row r="30" spans="2:22">
      <c r="B30" t="s">
        <v>0</v>
      </c>
      <c r="C30" t="s">
        <v>64</v>
      </c>
      <c r="D30" t="s">
        <v>118</v>
      </c>
      <c r="E30" t="s">
        <v>119</v>
      </c>
      <c r="F30" t="s">
        <v>65</v>
      </c>
      <c r="G30">
        <v>50521</v>
      </c>
      <c r="H30" t="s">
        <v>139</v>
      </c>
      <c r="I30" s="15">
        <v>28672</v>
      </c>
      <c r="J30" t="s">
        <v>66</v>
      </c>
      <c r="L30" s="1">
        <v>215.09</v>
      </c>
      <c r="M30" s="1">
        <v>175.6</v>
      </c>
      <c r="N30" s="1">
        <v>39.49</v>
      </c>
      <c r="O30">
        <v>0</v>
      </c>
      <c r="P30" s="1">
        <f t="shared" si="0"/>
        <v>0</v>
      </c>
      <c r="Q30" s="41">
        <v>3.0300000000000001E-2</v>
      </c>
      <c r="R30" s="4">
        <f t="shared" si="1"/>
        <v>6.5172270000000001</v>
      </c>
      <c r="S30" s="4">
        <f t="shared" si="2"/>
        <v>46.007227</v>
      </c>
      <c r="T30" s="4">
        <f t="shared" si="3"/>
        <v>39.49</v>
      </c>
      <c r="U30" s="7">
        <f t="shared" si="4"/>
        <v>42.748613500000005</v>
      </c>
      <c r="V30" s="7">
        <f t="shared" si="5"/>
        <v>6.5172270000000001</v>
      </c>
    </row>
    <row r="31" spans="2:22">
      <c r="B31" t="s">
        <v>0</v>
      </c>
      <c r="C31" t="s">
        <v>64</v>
      </c>
      <c r="D31" t="s">
        <v>118</v>
      </c>
      <c r="E31" t="s">
        <v>119</v>
      </c>
      <c r="F31" t="s">
        <v>65</v>
      </c>
      <c r="G31">
        <v>50993</v>
      </c>
      <c r="H31" t="s">
        <v>140</v>
      </c>
      <c r="I31" s="15">
        <v>29768</v>
      </c>
      <c r="J31" t="s">
        <v>66</v>
      </c>
      <c r="K31">
        <v>1</v>
      </c>
      <c r="L31" s="1">
        <v>9323.31</v>
      </c>
      <c r="M31" s="1">
        <v>7142.59</v>
      </c>
      <c r="N31" s="1">
        <v>2180.7199999999998</v>
      </c>
      <c r="O31" s="1"/>
      <c r="P31" s="1">
        <f t="shared" si="0"/>
        <v>1</v>
      </c>
      <c r="Q31" s="41">
        <v>3.0300000000000001E-2</v>
      </c>
      <c r="R31" s="4">
        <f t="shared" si="1"/>
        <v>282.49629299999998</v>
      </c>
      <c r="S31" s="4">
        <f t="shared" si="2"/>
        <v>2463.216293</v>
      </c>
      <c r="T31" s="4">
        <f t="shared" si="3"/>
        <v>2180.7199999999998</v>
      </c>
      <c r="U31" s="7">
        <f t="shared" si="4"/>
        <v>2321.9681464999999</v>
      </c>
      <c r="V31" s="7">
        <f t="shared" si="5"/>
        <v>282.49629299999998</v>
      </c>
    </row>
    <row r="32" spans="2:22">
      <c r="B32" t="s">
        <v>0</v>
      </c>
      <c r="C32" t="s">
        <v>64</v>
      </c>
      <c r="D32" t="s">
        <v>118</v>
      </c>
      <c r="E32" t="s">
        <v>119</v>
      </c>
      <c r="F32" t="s">
        <v>65</v>
      </c>
      <c r="G32">
        <v>51764</v>
      </c>
      <c r="H32" t="s">
        <v>100</v>
      </c>
      <c r="I32" s="15">
        <v>33055</v>
      </c>
      <c r="J32" t="s">
        <v>66</v>
      </c>
      <c r="K32">
        <v>6</v>
      </c>
      <c r="L32" s="1">
        <v>7633.8</v>
      </c>
      <c r="M32" s="1">
        <v>4373.21</v>
      </c>
      <c r="N32" s="1">
        <v>3260.59</v>
      </c>
      <c r="O32" s="1"/>
      <c r="P32" s="1">
        <f t="shared" si="0"/>
        <v>6</v>
      </c>
      <c r="Q32" s="41">
        <v>3.0300000000000001E-2</v>
      </c>
      <c r="R32" s="4">
        <f t="shared" si="1"/>
        <v>231.30414000000002</v>
      </c>
      <c r="S32" s="4">
        <f t="shared" si="2"/>
        <v>3491.8941400000003</v>
      </c>
      <c r="T32" s="4">
        <f t="shared" si="3"/>
        <v>3260.59</v>
      </c>
      <c r="U32" s="7">
        <f t="shared" si="4"/>
        <v>3376.2420700000002</v>
      </c>
      <c r="V32" s="7">
        <f t="shared" si="5"/>
        <v>231.30414000000002</v>
      </c>
    </row>
    <row r="33" spans="2:22">
      <c r="B33" t="s">
        <v>0</v>
      </c>
      <c r="C33" t="s">
        <v>64</v>
      </c>
      <c r="D33" t="s">
        <v>118</v>
      </c>
      <c r="E33" t="s">
        <v>119</v>
      </c>
      <c r="F33" t="s">
        <v>65</v>
      </c>
      <c r="G33">
        <v>5501126</v>
      </c>
      <c r="H33" t="s">
        <v>141</v>
      </c>
      <c r="I33" s="15">
        <v>38112</v>
      </c>
      <c r="J33" t="s">
        <v>66</v>
      </c>
      <c r="L33" s="1">
        <v>736.08</v>
      </c>
      <c r="M33" s="1">
        <v>150.29</v>
      </c>
      <c r="N33" s="1">
        <v>585.79</v>
      </c>
      <c r="O33">
        <v>3</v>
      </c>
      <c r="P33" s="1">
        <f t="shared" si="0"/>
        <v>0</v>
      </c>
      <c r="Q33" s="41">
        <v>3.0300000000000001E-2</v>
      </c>
      <c r="R33" s="4">
        <f t="shared" si="1"/>
        <v>22.303224</v>
      </c>
      <c r="S33" s="4">
        <f t="shared" si="2"/>
        <v>608.09322399999996</v>
      </c>
      <c r="T33" s="4">
        <f t="shared" si="3"/>
        <v>585.79</v>
      </c>
      <c r="U33" s="7">
        <f t="shared" si="4"/>
        <v>596.94161199999996</v>
      </c>
      <c r="V33" s="7">
        <f t="shared" si="5"/>
        <v>22.303224</v>
      </c>
    </row>
    <row r="34" spans="2:22">
      <c r="B34" t="s">
        <v>0</v>
      </c>
      <c r="C34" t="s">
        <v>64</v>
      </c>
      <c r="D34" t="s">
        <v>118</v>
      </c>
      <c r="E34" t="s">
        <v>119</v>
      </c>
      <c r="F34" t="s">
        <v>67</v>
      </c>
      <c r="G34">
        <v>16569506</v>
      </c>
      <c r="H34" t="s">
        <v>142</v>
      </c>
      <c r="I34" s="15">
        <v>40232</v>
      </c>
      <c r="J34" t="s">
        <v>66</v>
      </c>
      <c r="K34">
        <v>0</v>
      </c>
      <c r="L34" s="1">
        <v>0</v>
      </c>
      <c r="M34" s="1">
        <v>0</v>
      </c>
      <c r="N34" s="1">
        <v>0</v>
      </c>
      <c r="O34" s="1"/>
      <c r="P34" s="1">
        <f t="shared" si="0"/>
        <v>0</v>
      </c>
      <c r="Q34" s="41">
        <v>3.0300000000000001E-2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7">
        <f t="shared" si="4"/>
        <v>0</v>
      </c>
      <c r="V34" s="7">
        <f t="shared" si="5"/>
        <v>0</v>
      </c>
    </row>
    <row r="35" spans="2:22">
      <c r="B35" t="s">
        <v>0</v>
      </c>
      <c r="C35" t="s">
        <v>64</v>
      </c>
      <c r="D35" t="s">
        <v>118</v>
      </c>
      <c r="E35" t="s">
        <v>143</v>
      </c>
      <c r="F35" t="s">
        <v>65</v>
      </c>
      <c r="G35">
        <v>5000</v>
      </c>
      <c r="H35" t="s">
        <v>125</v>
      </c>
      <c r="I35" s="15">
        <v>24654</v>
      </c>
      <c r="J35" t="s">
        <v>66</v>
      </c>
      <c r="K35">
        <v>0</v>
      </c>
      <c r="L35" s="1">
        <v>394.32</v>
      </c>
      <c r="M35" s="1">
        <v>370.58</v>
      </c>
      <c r="N35" s="1">
        <v>23.74</v>
      </c>
      <c r="O35" s="1"/>
      <c r="P35" s="1">
        <f t="shared" si="0"/>
        <v>0</v>
      </c>
      <c r="Q35" s="41">
        <v>3.0300000000000001E-2</v>
      </c>
      <c r="R35" s="4">
        <f t="shared" si="1"/>
        <v>11.947896</v>
      </c>
      <c r="S35" s="4">
        <f t="shared" si="2"/>
        <v>35.687895999999995</v>
      </c>
      <c r="T35" s="4">
        <f t="shared" si="3"/>
        <v>23.74</v>
      </c>
      <c r="U35" s="7">
        <f t="shared" si="4"/>
        <v>29.713947999999995</v>
      </c>
      <c r="V35" s="7">
        <f t="shared" si="5"/>
        <v>11.947896</v>
      </c>
    </row>
    <row r="36" spans="2:22">
      <c r="B36" t="s">
        <v>0</v>
      </c>
      <c r="C36" t="s">
        <v>64</v>
      </c>
      <c r="D36" t="s">
        <v>118</v>
      </c>
      <c r="E36" t="s">
        <v>143</v>
      </c>
      <c r="F36" t="s">
        <v>65</v>
      </c>
      <c r="G36">
        <v>4971</v>
      </c>
      <c r="H36" t="s">
        <v>124</v>
      </c>
      <c r="I36" s="15">
        <v>31594</v>
      </c>
      <c r="J36" t="s">
        <v>66</v>
      </c>
      <c r="K36">
        <v>15</v>
      </c>
      <c r="L36" s="1">
        <v>98453.88</v>
      </c>
      <c r="M36" s="1">
        <v>65570.42</v>
      </c>
      <c r="N36" s="1">
        <v>32883.46</v>
      </c>
      <c r="O36" s="1"/>
      <c r="P36" s="1">
        <f t="shared" si="0"/>
        <v>15</v>
      </c>
      <c r="Q36" s="41">
        <v>3.0300000000000001E-2</v>
      </c>
      <c r="R36" s="4">
        <f t="shared" si="1"/>
        <v>2983.152564</v>
      </c>
      <c r="S36" s="4">
        <f t="shared" si="2"/>
        <v>35866.612563999995</v>
      </c>
      <c r="T36" s="4">
        <f t="shared" si="3"/>
        <v>32883.46</v>
      </c>
      <c r="U36" s="7">
        <f t="shared" si="4"/>
        <v>34375.036282000001</v>
      </c>
      <c r="V36" s="7">
        <f t="shared" si="5"/>
        <v>2983.152564</v>
      </c>
    </row>
    <row r="37" spans="2:22">
      <c r="B37" t="s">
        <v>0</v>
      </c>
      <c r="C37" t="s">
        <v>64</v>
      </c>
      <c r="D37" t="s">
        <v>118</v>
      </c>
      <c r="E37" t="s">
        <v>143</v>
      </c>
      <c r="F37" t="s">
        <v>65</v>
      </c>
      <c r="G37">
        <v>5010</v>
      </c>
      <c r="H37" t="s">
        <v>127</v>
      </c>
      <c r="I37" s="15">
        <v>24654</v>
      </c>
      <c r="J37" t="s">
        <v>66</v>
      </c>
      <c r="K37">
        <v>0</v>
      </c>
      <c r="L37" s="1">
        <v>412.78</v>
      </c>
      <c r="M37" s="1">
        <v>387.92</v>
      </c>
      <c r="N37" s="1">
        <v>24.86</v>
      </c>
      <c r="O37" s="1"/>
      <c r="P37" s="1">
        <f t="shared" si="0"/>
        <v>0</v>
      </c>
      <c r="Q37" s="41">
        <v>3.0300000000000001E-2</v>
      </c>
      <c r="R37" s="4">
        <f t="shared" si="1"/>
        <v>12.507233999999999</v>
      </c>
      <c r="S37" s="4">
        <f t="shared" si="2"/>
        <v>37.367233999999996</v>
      </c>
      <c r="T37" s="4">
        <f t="shared" si="3"/>
        <v>24.86</v>
      </c>
      <c r="U37" s="7">
        <f t="shared" si="4"/>
        <v>31.113616999999998</v>
      </c>
      <c r="V37" s="7">
        <f t="shared" si="5"/>
        <v>12.507233999999999</v>
      </c>
    </row>
    <row r="38" spans="2:22">
      <c r="B38" t="s">
        <v>0</v>
      </c>
      <c r="C38" t="s">
        <v>64</v>
      </c>
      <c r="D38" t="s">
        <v>118</v>
      </c>
      <c r="E38" t="s">
        <v>143</v>
      </c>
      <c r="F38" t="s">
        <v>65</v>
      </c>
      <c r="G38">
        <v>5022</v>
      </c>
      <c r="H38" t="s">
        <v>126</v>
      </c>
      <c r="I38" s="15">
        <v>24654</v>
      </c>
      <c r="J38" t="s">
        <v>66</v>
      </c>
      <c r="K38">
        <v>0</v>
      </c>
      <c r="L38" s="1">
        <v>195.58</v>
      </c>
      <c r="M38" s="1">
        <v>183.8</v>
      </c>
      <c r="N38" s="1">
        <v>11.78</v>
      </c>
      <c r="O38" s="1"/>
      <c r="P38" s="1">
        <f t="shared" si="0"/>
        <v>0</v>
      </c>
      <c r="Q38" s="41">
        <v>3.0300000000000001E-2</v>
      </c>
      <c r="R38" s="4">
        <f t="shared" si="1"/>
        <v>5.9260740000000007</v>
      </c>
      <c r="S38" s="4">
        <f t="shared" si="2"/>
        <v>17.706074000000001</v>
      </c>
      <c r="T38" s="4">
        <f t="shared" si="3"/>
        <v>11.78</v>
      </c>
      <c r="U38" s="7">
        <f t="shared" si="4"/>
        <v>14.743037000000001</v>
      </c>
      <c r="V38" s="7">
        <f t="shared" si="5"/>
        <v>5.9260740000000007</v>
      </c>
    </row>
    <row r="39" spans="2:22">
      <c r="B39" t="s">
        <v>0</v>
      </c>
      <c r="C39" t="s">
        <v>64</v>
      </c>
      <c r="D39" t="s">
        <v>118</v>
      </c>
      <c r="E39" t="s">
        <v>143</v>
      </c>
      <c r="F39" t="s">
        <v>65</v>
      </c>
      <c r="G39">
        <v>15714</v>
      </c>
      <c r="H39" t="s">
        <v>128</v>
      </c>
      <c r="I39" s="15">
        <v>26481</v>
      </c>
      <c r="J39" t="s">
        <v>66</v>
      </c>
      <c r="K39">
        <v>0</v>
      </c>
      <c r="L39" s="1">
        <v>928.54</v>
      </c>
      <c r="M39" s="1">
        <v>831.52</v>
      </c>
      <c r="N39" s="1">
        <v>97.02</v>
      </c>
      <c r="O39" s="1"/>
      <c r="P39" s="1">
        <f t="shared" si="0"/>
        <v>0</v>
      </c>
      <c r="Q39" s="41">
        <v>3.0300000000000001E-2</v>
      </c>
      <c r="R39" s="4">
        <f t="shared" si="1"/>
        <v>28.134761999999998</v>
      </c>
      <c r="S39" s="4">
        <f t="shared" si="2"/>
        <v>125.15476199999999</v>
      </c>
      <c r="T39" s="4">
        <f t="shared" si="3"/>
        <v>97.02</v>
      </c>
      <c r="U39" s="7">
        <f t="shared" si="4"/>
        <v>111.08738099999999</v>
      </c>
      <c r="V39" s="7">
        <f t="shared" si="5"/>
        <v>28.134761999999998</v>
      </c>
    </row>
    <row r="40" spans="2:22">
      <c r="B40" t="s">
        <v>0</v>
      </c>
      <c r="C40" t="s">
        <v>64</v>
      </c>
      <c r="D40" t="s">
        <v>118</v>
      </c>
      <c r="E40" t="s">
        <v>143</v>
      </c>
      <c r="F40" t="s">
        <v>65</v>
      </c>
      <c r="G40">
        <v>15784</v>
      </c>
      <c r="H40" t="s">
        <v>121</v>
      </c>
      <c r="I40" s="15">
        <v>24654</v>
      </c>
      <c r="J40" t="s">
        <v>66</v>
      </c>
      <c r="K40">
        <v>0</v>
      </c>
      <c r="L40" s="1">
        <v>129.16</v>
      </c>
      <c r="M40" s="1">
        <v>121.38</v>
      </c>
      <c r="N40" s="1">
        <v>7.78</v>
      </c>
      <c r="O40" s="1"/>
      <c r="P40" s="1">
        <f t="shared" si="0"/>
        <v>0</v>
      </c>
      <c r="Q40" s="41">
        <v>3.0300000000000001E-2</v>
      </c>
      <c r="R40" s="4">
        <f t="shared" si="1"/>
        <v>3.913548</v>
      </c>
      <c r="S40" s="4">
        <f t="shared" si="2"/>
        <v>11.693548</v>
      </c>
      <c r="T40" s="4">
        <f t="shared" si="3"/>
        <v>7.78</v>
      </c>
      <c r="U40" s="7">
        <f t="shared" si="4"/>
        <v>9.7367740000000005</v>
      </c>
      <c r="V40" s="7">
        <f t="shared" si="5"/>
        <v>3.913548</v>
      </c>
    </row>
    <row r="41" spans="2:22">
      <c r="B41" t="s">
        <v>0</v>
      </c>
      <c r="C41" t="s">
        <v>64</v>
      </c>
      <c r="D41" t="s">
        <v>118</v>
      </c>
      <c r="E41" t="s">
        <v>143</v>
      </c>
      <c r="F41" t="s">
        <v>65</v>
      </c>
      <c r="G41">
        <v>21403</v>
      </c>
      <c r="H41" t="s">
        <v>123</v>
      </c>
      <c r="I41" s="15">
        <v>24654</v>
      </c>
      <c r="J41" t="s">
        <v>66</v>
      </c>
      <c r="K41">
        <v>0</v>
      </c>
      <c r="L41" s="1">
        <v>244.13</v>
      </c>
      <c r="M41" s="1">
        <v>229.43</v>
      </c>
      <c r="N41" s="1">
        <v>14.7</v>
      </c>
      <c r="O41" s="1"/>
      <c r="P41" s="1">
        <f t="shared" si="0"/>
        <v>0</v>
      </c>
      <c r="Q41" s="41">
        <v>3.0300000000000001E-2</v>
      </c>
      <c r="R41" s="4">
        <f t="shared" si="1"/>
        <v>7.3971390000000001</v>
      </c>
      <c r="S41" s="4">
        <f t="shared" si="2"/>
        <v>22.097138999999999</v>
      </c>
      <c r="T41" s="4">
        <f t="shared" si="3"/>
        <v>14.7</v>
      </c>
      <c r="U41" s="7">
        <f t="shared" si="4"/>
        <v>18.398569500000001</v>
      </c>
      <c r="V41" s="7">
        <f t="shared" si="5"/>
        <v>7.3971390000000001</v>
      </c>
    </row>
    <row r="42" spans="2:22">
      <c r="B42" t="s">
        <v>0</v>
      </c>
      <c r="C42" t="s">
        <v>64</v>
      </c>
      <c r="D42" t="s">
        <v>118</v>
      </c>
      <c r="E42" t="s">
        <v>143</v>
      </c>
      <c r="F42" t="s">
        <v>65</v>
      </c>
      <c r="G42">
        <v>49242</v>
      </c>
      <c r="H42" t="s">
        <v>97</v>
      </c>
      <c r="I42" s="15">
        <v>24654</v>
      </c>
      <c r="J42" t="s">
        <v>66</v>
      </c>
      <c r="K42">
        <v>3</v>
      </c>
      <c r="L42" s="1">
        <v>379.85</v>
      </c>
      <c r="M42" s="1">
        <v>356.98</v>
      </c>
      <c r="N42" s="1">
        <v>22.87</v>
      </c>
      <c r="O42" s="1"/>
      <c r="P42" s="1">
        <f t="shared" si="0"/>
        <v>3</v>
      </c>
      <c r="Q42" s="41">
        <v>3.0300000000000001E-2</v>
      </c>
      <c r="R42" s="4">
        <f t="shared" si="1"/>
        <v>11.509455000000001</v>
      </c>
      <c r="S42" s="4">
        <f t="shared" si="2"/>
        <v>34.379455</v>
      </c>
      <c r="T42" s="4">
        <f t="shared" si="3"/>
        <v>22.87</v>
      </c>
      <c r="U42" s="7">
        <f t="shared" si="4"/>
        <v>28.624727499999999</v>
      </c>
      <c r="V42" s="7">
        <f t="shared" si="5"/>
        <v>11.509455000000001</v>
      </c>
    </row>
    <row r="43" spans="2:22">
      <c r="B43" t="s">
        <v>0</v>
      </c>
      <c r="C43" t="s">
        <v>64</v>
      </c>
      <c r="D43" t="s">
        <v>118</v>
      </c>
      <c r="E43" t="s">
        <v>143</v>
      </c>
      <c r="F43" t="s">
        <v>65</v>
      </c>
      <c r="G43">
        <v>49243</v>
      </c>
      <c r="H43" t="s">
        <v>130</v>
      </c>
      <c r="I43" s="15">
        <v>24654</v>
      </c>
      <c r="J43" t="s">
        <v>66</v>
      </c>
      <c r="K43">
        <v>3</v>
      </c>
      <c r="L43" s="1">
        <v>743.08</v>
      </c>
      <c r="M43" s="1">
        <v>698.34</v>
      </c>
      <c r="N43" s="1">
        <v>44.74</v>
      </c>
      <c r="O43" s="1"/>
      <c r="P43" s="1">
        <f t="shared" si="0"/>
        <v>3</v>
      </c>
      <c r="Q43" s="41">
        <v>3.0300000000000001E-2</v>
      </c>
      <c r="R43" s="4">
        <f t="shared" si="1"/>
        <v>22.515324000000003</v>
      </c>
      <c r="S43" s="4">
        <f t="shared" si="2"/>
        <v>67.255324000000002</v>
      </c>
      <c r="T43" s="4">
        <f t="shared" si="3"/>
        <v>44.74</v>
      </c>
      <c r="U43" s="7">
        <f t="shared" si="4"/>
        <v>55.997662000000005</v>
      </c>
      <c r="V43" s="7">
        <f t="shared" si="5"/>
        <v>22.515324000000003</v>
      </c>
    </row>
    <row r="44" spans="2:22">
      <c r="B44" t="s">
        <v>0</v>
      </c>
      <c r="C44" t="s">
        <v>64</v>
      </c>
      <c r="D44" t="s">
        <v>118</v>
      </c>
      <c r="E44" t="s">
        <v>143</v>
      </c>
      <c r="F44" t="s">
        <v>65</v>
      </c>
      <c r="G44">
        <v>49244</v>
      </c>
      <c r="H44" t="s">
        <v>133</v>
      </c>
      <c r="I44" s="15">
        <v>24654</v>
      </c>
      <c r="J44" t="s">
        <v>66</v>
      </c>
      <c r="K44">
        <v>0</v>
      </c>
      <c r="L44" s="1">
        <v>107.64</v>
      </c>
      <c r="M44" s="1">
        <v>101.16</v>
      </c>
      <c r="N44" s="1">
        <v>6.48</v>
      </c>
      <c r="O44" s="1"/>
      <c r="P44" s="1">
        <f t="shared" si="0"/>
        <v>0</v>
      </c>
      <c r="Q44" s="41">
        <v>3.0300000000000001E-2</v>
      </c>
      <c r="R44" s="4">
        <f t="shared" si="1"/>
        <v>3.2614920000000001</v>
      </c>
      <c r="S44" s="4">
        <f t="shared" si="2"/>
        <v>9.7414920000000009</v>
      </c>
      <c r="T44" s="4">
        <f t="shared" si="3"/>
        <v>6.48</v>
      </c>
      <c r="U44" s="7">
        <f t="shared" si="4"/>
        <v>8.1107460000000007</v>
      </c>
      <c r="V44" s="7">
        <f t="shared" si="5"/>
        <v>3.2614920000000001</v>
      </c>
    </row>
    <row r="45" spans="2:22">
      <c r="B45" t="s">
        <v>0</v>
      </c>
      <c r="C45" t="s">
        <v>64</v>
      </c>
      <c r="D45" t="s">
        <v>118</v>
      </c>
      <c r="E45" t="s">
        <v>143</v>
      </c>
      <c r="F45" t="s">
        <v>65</v>
      </c>
      <c r="G45">
        <v>49245</v>
      </c>
      <c r="H45" t="s">
        <v>134</v>
      </c>
      <c r="I45" s="15">
        <v>24654</v>
      </c>
      <c r="J45" t="s">
        <v>66</v>
      </c>
      <c r="L45" s="1">
        <v>1919.78</v>
      </c>
      <c r="M45" s="1">
        <v>1804.18</v>
      </c>
      <c r="N45" s="1">
        <v>115.6</v>
      </c>
      <c r="O45">
        <v>10</v>
      </c>
      <c r="P45" s="1">
        <f t="shared" si="0"/>
        <v>0</v>
      </c>
      <c r="Q45" s="41">
        <v>3.0300000000000001E-2</v>
      </c>
      <c r="R45" s="4">
        <f t="shared" si="1"/>
        <v>58.169333999999999</v>
      </c>
      <c r="S45" s="4">
        <f t="shared" si="2"/>
        <v>173.76933399999999</v>
      </c>
      <c r="T45" s="4">
        <f t="shared" si="3"/>
        <v>115.6</v>
      </c>
      <c r="U45" s="7">
        <f t="shared" si="4"/>
        <v>144.68466699999999</v>
      </c>
      <c r="V45" s="7">
        <f t="shared" si="5"/>
        <v>58.169333999999999</v>
      </c>
    </row>
    <row r="46" spans="2:22">
      <c r="B46" t="s">
        <v>0</v>
      </c>
      <c r="C46" t="s">
        <v>64</v>
      </c>
      <c r="D46" t="s">
        <v>118</v>
      </c>
      <c r="E46" t="s">
        <v>143</v>
      </c>
      <c r="F46" t="s">
        <v>65</v>
      </c>
      <c r="G46">
        <v>49792</v>
      </c>
      <c r="H46" t="s">
        <v>136</v>
      </c>
      <c r="I46" s="15">
        <v>27211</v>
      </c>
      <c r="J46" t="s">
        <v>66</v>
      </c>
      <c r="K46">
        <v>0</v>
      </c>
      <c r="L46" s="1">
        <v>770.81</v>
      </c>
      <c r="M46" s="1">
        <v>672.28</v>
      </c>
      <c r="N46" s="1">
        <v>98.53</v>
      </c>
      <c r="O46" s="1"/>
      <c r="P46" s="1">
        <f t="shared" si="0"/>
        <v>0</v>
      </c>
      <c r="Q46" s="41">
        <v>3.0300000000000001E-2</v>
      </c>
      <c r="R46" s="4">
        <f t="shared" si="1"/>
        <v>23.355542999999997</v>
      </c>
      <c r="S46" s="4">
        <f t="shared" si="2"/>
        <v>121.885543</v>
      </c>
      <c r="T46" s="4">
        <f t="shared" si="3"/>
        <v>98.53</v>
      </c>
      <c r="U46" s="7">
        <f t="shared" si="4"/>
        <v>110.20777150000001</v>
      </c>
      <c r="V46" s="7">
        <f t="shared" si="5"/>
        <v>23.355542999999997</v>
      </c>
    </row>
    <row r="47" spans="2:22">
      <c r="B47" t="s">
        <v>0</v>
      </c>
      <c r="C47" t="s">
        <v>64</v>
      </c>
      <c r="D47" t="s">
        <v>118</v>
      </c>
      <c r="E47" t="s">
        <v>143</v>
      </c>
      <c r="F47" t="s">
        <v>65</v>
      </c>
      <c r="G47">
        <v>49793</v>
      </c>
      <c r="H47" t="s">
        <v>137</v>
      </c>
      <c r="I47" s="15">
        <v>27211</v>
      </c>
      <c r="J47" t="s">
        <v>66</v>
      </c>
      <c r="K47">
        <v>0</v>
      </c>
      <c r="L47" s="1">
        <v>2494.62</v>
      </c>
      <c r="M47" s="1">
        <v>2175.7399999999998</v>
      </c>
      <c r="N47" s="1">
        <v>318.88</v>
      </c>
      <c r="O47" s="1"/>
      <c r="P47" s="1">
        <f t="shared" si="0"/>
        <v>0</v>
      </c>
      <c r="Q47" s="41">
        <v>3.0300000000000001E-2</v>
      </c>
      <c r="R47" s="4">
        <f t="shared" si="1"/>
        <v>75.586985999999996</v>
      </c>
      <c r="S47" s="4">
        <f t="shared" si="2"/>
        <v>394.46698600000002</v>
      </c>
      <c r="T47" s="4">
        <f t="shared" si="3"/>
        <v>318.88</v>
      </c>
      <c r="U47" s="7">
        <f t="shared" si="4"/>
        <v>356.67349300000001</v>
      </c>
      <c r="V47" s="7">
        <f t="shared" si="5"/>
        <v>75.586985999999996</v>
      </c>
    </row>
    <row r="48" spans="2:22">
      <c r="B48" t="s">
        <v>0</v>
      </c>
      <c r="C48" t="s">
        <v>64</v>
      </c>
      <c r="D48" t="s">
        <v>118</v>
      </c>
      <c r="E48" t="s">
        <v>143</v>
      </c>
      <c r="F48" t="s">
        <v>65</v>
      </c>
      <c r="G48">
        <v>50994</v>
      </c>
      <c r="H48" t="s">
        <v>140</v>
      </c>
      <c r="I48" s="15">
        <v>29768</v>
      </c>
      <c r="J48" t="s">
        <v>66</v>
      </c>
      <c r="K48">
        <v>0</v>
      </c>
      <c r="L48" s="1">
        <v>3132.7</v>
      </c>
      <c r="M48" s="1">
        <v>2399.96</v>
      </c>
      <c r="N48" s="1">
        <v>732.74</v>
      </c>
      <c r="O48" s="1"/>
      <c r="P48" s="1">
        <f t="shared" si="0"/>
        <v>0</v>
      </c>
      <c r="Q48" s="41">
        <v>3.0300000000000001E-2</v>
      </c>
      <c r="R48" s="4">
        <f t="shared" si="1"/>
        <v>94.920810000000003</v>
      </c>
      <c r="S48" s="4">
        <f t="shared" si="2"/>
        <v>827.66080999999997</v>
      </c>
      <c r="T48" s="4">
        <f t="shared" si="3"/>
        <v>732.74</v>
      </c>
      <c r="U48" s="7">
        <f t="shared" si="4"/>
        <v>780.20040500000005</v>
      </c>
      <c r="V48" s="7">
        <f t="shared" si="5"/>
        <v>94.920810000000003</v>
      </c>
    </row>
    <row r="49" spans="2:22">
      <c r="B49" t="s">
        <v>0</v>
      </c>
      <c r="C49" t="s">
        <v>64</v>
      </c>
      <c r="D49" t="s">
        <v>118</v>
      </c>
      <c r="E49" t="s">
        <v>143</v>
      </c>
      <c r="F49" t="s">
        <v>65</v>
      </c>
      <c r="G49">
        <v>51566</v>
      </c>
      <c r="H49" t="s">
        <v>116</v>
      </c>
      <c r="I49" s="15">
        <v>31594</v>
      </c>
      <c r="J49" t="s">
        <v>66</v>
      </c>
      <c r="K49">
        <v>3</v>
      </c>
      <c r="L49" s="1">
        <v>8714.82</v>
      </c>
      <c r="M49" s="1">
        <v>5804.08</v>
      </c>
      <c r="N49" s="1">
        <v>2910.74</v>
      </c>
      <c r="O49" s="1"/>
      <c r="P49" s="1">
        <f t="shared" si="0"/>
        <v>3</v>
      </c>
      <c r="Q49" s="41">
        <v>3.0300000000000001E-2</v>
      </c>
      <c r="R49" s="4">
        <f t="shared" si="1"/>
        <v>264.05904600000002</v>
      </c>
      <c r="S49" s="4">
        <f t="shared" si="2"/>
        <v>3174.7990459999996</v>
      </c>
      <c r="T49" s="4">
        <f t="shared" si="3"/>
        <v>2910.74</v>
      </c>
      <c r="U49" s="7">
        <f t="shared" si="4"/>
        <v>3042.7695229999999</v>
      </c>
      <c r="V49" s="7">
        <f t="shared" si="5"/>
        <v>264.05904600000002</v>
      </c>
    </row>
    <row r="50" spans="2:22">
      <c r="B50" t="s">
        <v>0</v>
      </c>
      <c r="C50" t="s">
        <v>64</v>
      </c>
      <c r="D50" t="s">
        <v>118</v>
      </c>
      <c r="E50" t="s">
        <v>143</v>
      </c>
      <c r="F50" t="s">
        <v>65</v>
      </c>
      <c r="G50">
        <v>51567</v>
      </c>
      <c r="H50" t="s">
        <v>100</v>
      </c>
      <c r="I50" s="15">
        <v>31594</v>
      </c>
      <c r="J50" t="s">
        <v>66</v>
      </c>
      <c r="K50">
        <v>8</v>
      </c>
      <c r="L50" s="1">
        <v>21816.76</v>
      </c>
      <c r="M50" s="1">
        <v>14529.99</v>
      </c>
      <c r="N50" s="1">
        <v>7286.77</v>
      </c>
      <c r="O50" s="1"/>
      <c r="P50" s="1">
        <f t="shared" si="0"/>
        <v>8</v>
      </c>
      <c r="Q50" s="41">
        <v>3.0300000000000001E-2</v>
      </c>
      <c r="R50" s="4">
        <f t="shared" si="1"/>
        <v>661.04782799999998</v>
      </c>
      <c r="S50" s="4">
        <f t="shared" si="2"/>
        <v>7947.8178280000002</v>
      </c>
      <c r="T50" s="4">
        <f t="shared" si="3"/>
        <v>7286.77</v>
      </c>
      <c r="U50" s="7">
        <f t="shared" si="4"/>
        <v>7617.2939139999999</v>
      </c>
      <c r="V50" s="7">
        <f t="shared" si="5"/>
        <v>661.04782799999998</v>
      </c>
    </row>
    <row r="51" spans="2:22">
      <c r="B51" t="s">
        <v>0</v>
      </c>
      <c r="C51" t="s">
        <v>64</v>
      </c>
      <c r="D51" t="s">
        <v>118</v>
      </c>
      <c r="E51" t="s">
        <v>143</v>
      </c>
      <c r="F51" t="s">
        <v>65</v>
      </c>
      <c r="G51">
        <v>51568</v>
      </c>
      <c r="H51" t="s">
        <v>131</v>
      </c>
      <c r="I51" s="15">
        <v>31594</v>
      </c>
      <c r="J51" t="s">
        <v>66</v>
      </c>
      <c r="K51">
        <v>5</v>
      </c>
      <c r="L51" s="1">
        <v>12610.92</v>
      </c>
      <c r="M51" s="1">
        <v>8398.89</v>
      </c>
      <c r="N51" s="1">
        <v>4212.03</v>
      </c>
      <c r="O51" s="1"/>
      <c r="P51" s="1">
        <f t="shared" si="0"/>
        <v>5</v>
      </c>
      <c r="Q51" s="41">
        <v>3.0300000000000001E-2</v>
      </c>
      <c r="R51" s="4">
        <f t="shared" si="1"/>
        <v>382.11087600000002</v>
      </c>
      <c r="S51" s="4">
        <f t="shared" si="2"/>
        <v>4594.1408759999995</v>
      </c>
      <c r="T51" s="4">
        <f t="shared" si="3"/>
        <v>4212.03</v>
      </c>
      <c r="U51" s="7">
        <f t="shared" si="4"/>
        <v>4403.0854380000001</v>
      </c>
      <c r="V51" s="7">
        <f t="shared" si="5"/>
        <v>382.11087600000002</v>
      </c>
    </row>
    <row r="52" spans="2:22">
      <c r="B52" t="s">
        <v>0</v>
      </c>
      <c r="C52" t="s">
        <v>64</v>
      </c>
      <c r="D52" t="s">
        <v>118</v>
      </c>
      <c r="E52" t="s">
        <v>143</v>
      </c>
      <c r="F52" t="s">
        <v>65</v>
      </c>
      <c r="G52">
        <v>51569</v>
      </c>
      <c r="H52" t="s">
        <v>132</v>
      </c>
      <c r="I52" s="15">
        <v>31594</v>
      </c>
      <c r="J52" t="s">
        <v>66</v>
      </c>
      <c r="K52">
        <v>5</v>
      </c>
      <c r="L52" s="1">
        <v>14293.87</v>
      </c>
      <c r="M52" s="1">
        <v>9519.74</v>
      </c>
      <c r="N52" s="1">
        <v>4774.13</v>
      </c>
      <c r="O52" s="1"/>
      <c r="P52" s="1">
        <f t="shared" si="0"/>
        <v>5</v>
      </c>
      <c r="Q52" s="41">
        <v>3.0300000000000001E-2</v>
      </c>
      <c r="R52" s="4">
        <f t="shared" si="1"/>
        <v>433.10426100000001</v>
      </c>
      <c r="S52" s="4">
        <f t="shared" si="2"/>
        <v>5207.2342610000005</v>
      </c>
      <c r="T52" s="4">
        <f t="shared" si="3"/>
        <v>4774.13</v>
      </c>
      <c r="U52" s="7">
        <f t="shared" si="4"/>
        <v>4990.6821305000003</v>
      </c>
      <c r="V52" s="7">
        <f t="shared" si="5"/>
        <v>433.10426100000001</v>
      </c>
    </row>
    <row r="53" spans="2:22">
      <c r="B53" t="s">
        <v>0</v>
      </c>
      <c r="C53" t="s">
        <v>64</v>
      </c>
      <c r="D53" t="s">
        <v>118</v>
      </c>
      <c r="E53" t="s">
        <v>143</v>
      </c>
      <c r="F53" t="s">
        <v>65</v>
      </c>
      <c r="G53">
        <v>51570</v>
      </c>
      <c r="H53" t="s">
        <v>102</v>
      </c>
      <c r="I53" s="15">
        <v>31594</v>
      </c>
      <c r="J53" t="s">
        <v>66</v>
      </c>
      <c r="K53">
        <v>3</v>
      </c>
      <c r="L53" s="1">
        <v>7485.17</v>
      </c>
      <c r="M53" s="1">
        <v>4985.13</v>
      </c>
      <c r="N53" s="1">
        <v>2500.04</v>
      </c>
      <c r="O53" s="1"/>
      <c r="P53" s="1">
        <f t="shared" si="0"/>
        <v>3</v>
      </c>
      <c r="Q53" s="41">
        <v>3.0300000000000001E-2</v>
      </c>
      <c r="R53" s="4">
        <f t="shared" si="1"/>
        <v>226.80065100000002</v>
      </c>
      <c r="S53" s="4">
        <f t="shared" si="2"/>
        <v>2726.840651</v>
      </c>
      <c r="T53" s="4">
        <f t="shared" si="3"/>
        <v>2500.04</v>
      </c>
      <c r="U53" s="7">
        <f t="shared" si="4"/>
        <v>2613.4403254999997</v>
      </c>
      <c r="V53" s="7">
        <f t="shared" si="5"/>
        <v>226.80065100000002</v>
      </c>
    </row>
    <row r="54" spans="2:22">
      <c r="B54" t="s">
        <v>0</v>
      </c>
      <c r="C54" t="s">
        <v>64</v>
      </c>
      <c r="D54" t="s">
        <v>118</v>
      </c>
      <c r="E54" t="s">
        <v>143</v>
      </c>
      <c r="F54" t="s">
        <v>65</v>
      </c>
      <c r="G54">
        <v>51842</v>
      </c>
      <c r="H54" t="s">
        <v>144</v>
      </c>
      <c r="I54" s="15">
        <v>33786</v>
      </c>
      <c r="J54" t="s">
        <v>66</v>
      </c>
      <c r="L54" s="1">
        <v>19559.62</v>
      </c>
      <c r="M54" s="1">
        <v>10226.719999999999</v>
      </c>
      <c r="N54" s="1">
        <v>9332.9</v>
      </c>
      <c r="O54">
        <v>358</v>
      </c>
      <c r="P54" s="1">
        <f t="shared" si="0"/>
        <v>0</v>
      </c>
      <c r="Q54" s="41">
        <v>3.0300000000000001E-2</v>
      </c>
      <c r="R54" s="4">
        <f t="shared" si="1"/>
        <v>592.65648599999997</v>
      </c>
      <c r="S54" s="4">
        <f t="shared" si="2"/>
        <v>9925.5564859999995</v>
      </c>
      <c r="T54" s="4">
        <f t="shared" si="3"/>
        <v>9332.9</v>
      </c>
      <c r="U54" s="7">
        <f t="shared" si="4"/>
        <v>9629.2282429999996</v>
      </c>
      <c r="V54" s="7">
        <f t="shared" si="5"/>
        <v>592.65648599999997</v>
      </c>
    </row>
    <row r="55" spans="2:22">
      <c r="B55" t="s">
        <v>0</v>
      </c>
      <c r="C55" t="s">
        <v>64</v>
      </c>
      <c r="D55" t="s">
        <v>118</v>
      </c>
      <c r="E55" t="s">
        <v>145</v>
      </c>
      <c r="F55" t="s">
        <v>65</v>
      </c>
      <c r="G55">
        <v>4938</v>
      </c>
      <c r="H55" t="s">
        <v>128</v>
      </c>
      <c r="I55" s="15">
        <v>26481</v>
      </c>
      <c r="J55" t="s">
        <v>66</v>
      </c>
      <c r="K55">
        <v>1</v>
      </c>
      <c r="L55" s="1">
        <v>2133.41</v>
      </c>
      <c r="M55" s="1">
        <v>1910.51</v>
      </c>
      <c r="N55" s="1">
        <v>222.9</v>
      </c>
      <c r="O55" s="1"/>
      <c r="P55" s="1">
        <f t="shared" si="0"/>
        <v>1</v>
      </c>
      <c r="Q55" s="41">
        <v>3.0300000000000001E-2</v>
      </c>
      <c r="R55" s="4">
        <f t="shared" si="1"/>
        <v>64.64232299999999</v>
      </c>
      <c r="S55" s="4">
        <f t="shared" si="2"/>
        <v>287.54232300000001</v>
      </c>
      <c r="T55" s="4">
        <f t="shared" si="3"/>
        <v>222.9</v>
      </c>
      <c r="U55" s="7">
        <f t="shared" si="4"/>
        <v>255.22116149999999</v>
      </c>
      <c r="V55" s="7">
        <f t="shared" si="5"/>
        <v>64.64232299999999</v>
      </c>
    </row>
    <row r="56" spans="2:22">
      <c r="B56" t="s">
        <v>0</v>
      </c>
      <c r="C56" t="s">
        <v>64</v>
      </c>
      <c r="D56" t="s">
        <v>118</v>
      </c>
      <c r="E56" t="s">
        <v>145</v>
      </c>
      <c r="F56" t="s">
        <v>65</v>
      </c>
      <c r="G56">
        <v>4939</v>
      </c>
      <c r="H56" t="s">
        <v>120</v>
      </c>
      <c r="I56" s="15">
        <v>24654</v>
      </c>
      <c r="J56" t="s">
        <v>66</v>
      </c>
      <c r="K56">
        <v>0</v>
      </c>
      <c r="L56" s="1">
        <v>223.61</v>
      </c>
      <c r="M56" s="1">
        <v>210.15</v>
      </c>
      <c r="N56" s="1">
        <v>13.46</v>
      </c>
      <c r="O56" s="1"/>
      <c r="P56" s="1">
        <f t="shared" si="0"/>
        <v>0</v>
      </c>
      <c r="Q56" s="41">
        <v>3.0300000000000001E-2</v>
      </c>
      <c r="R56" s="4">
        <f t="shared" si="1"/>
        <v>6.7753830000000006</v>
      </c>
      <c r="S56" s="4">
        <f t="shared" si="2"/>
        <v>20.235383000000002</v>
      </c>
      <c r="T56" s="4">
        <f t="shared" si="3"/>
        <v>13.46</v>
      </c>
      <c r="U56" s="7">
        <f t="shared" si="4"/>
        <v>16.847691500000003</v>
      </c>
      <c r="V56" s="7">
        <f t="shared" si="5"/>
        <v>6.7753830000000006</v>
      </c>
    </row>
    <row r="57" spans="2:22">
      <c r="B57" t="s">
        <v>0</v>
      </c>
      <c r="C57" t="s">
        <v>64</v>
      </c>
      <c r="D57" t="s">
        <v>118</v>
      </c>
      <c r="E57" t="s">
        <v>145</v>
      </c>
      <c r="F57" t="s">
        <v>65</v>
      </c>
      <c r="G57">
        <v>4947</v>
      </c>
      <c r="H57" t="s">
        <v>122</v>
      </c>
      <c r="I57" s="15">
        <v>25020</v>
      </c>
      <c r="J57" t="s">
        <v>66</v>
      </c>
      <c r="K57">
        <v>0</v>
      </c>
      <c r="L57" s="1">
        <v>221.68</v>
      </c>
      <c r="M57" s="1">
        <v>206.74</v>
      </c>
      <c r="N57" s="1">
        <v>14.94</v>
      </c>
      <c r="O57" s="1"/>
      <c r="P57" s="1">
        <f t="shared" si="0"/>
        <v>0</v>
      </c>
      <c r="Q57" s="41">
        <v>3.0300000000000001E-2</v>
      </c>
      <c r="R57" s="4">
        <f t="shared" si="1"/>
        <v>6.7169040000000004</v>
      </c>
      <c r="S57" s="4">
        <f t="shared" si="2"/>
        <v>21.656904000000001</v>
      </c>
      <c r="T57" s="4">
        <f t="shared" si="3"/>
        <v>14.94</v>
      </c>
      <c r="U57" s="7">
        <f t="shared" si="4"/>
        <v>18.298452000000001</v>
      </c>
      <c r="V57" s="7">
        <f t="shared" si="5"/>
        <v>6.7169040000000004</v>
      </c>
    </row>
    <row r="58" spans="2:22">
      <c r="B58" t="s">
        <v>0</v>
      </c>
      <c r="C58" t="s">
        <v>64</v>
      </c>
      <c r="D58" t="s">
        <v>118</v>
      </c>
      <c r="E58" t="s">
        <v>145</v>
      </c>
      <c r="F58" t="s">
        <v>65</v>
      </c>
      <c r="G58">
        <v>4960</v>
      </c>
      <c r="H58" t="s">
        <v>123</v>
      </c>
      <c r="I58" s="15">
        <v>24654</v>
      </c>
      <c r="J58" t="s">
        <v>66</v>
      </c>
      <c r="K58">
        <v>1</v>
      </c>
      <c r="L58" s="1">
        <v>560.91999999999996</v>
      </c>
      <c r="M58" s="1">
        <v>527.14</v>
      </c>
      <c r="N58" s="1">
        <v>33.78</v>
      </c>
      <c r="O58" s="1"/>
      <c r="P58" s="1">
        <f t="shared" si="0"/>
        <v>1</v>
      </c>
      <c r="Q58" s="41">
        <v>3.0300000000000001E-2</v>
      </c>
      <c r="R58" s="4">
        <f t="shared" si="1"/>
        <v>16.995875999999999</v>
      </c>
      <c r="S58" s="4">
        <f t="shared" si="2"/>
        <v>50.775875999999997</v>
      </c>
      <c r="T58" s="4">
        <f t="shared" si="3"/>
        <v>33.78</v>
      </c>
      <c r="U58" s="7">
        <f t="shared" si="4"/>
        <v>42.277937999999999</v>
      </c>
      <c r="V58" s="7">
        <f t="shared" si="5"/>
        <v>16.995875999999999</v>
      </c>
    </row>
    <row r="59" spans="2:22">
      <c r="B59" t="s">
        <v>0</v>
      </c>
      <c r="C59" t="s">
        <v>64</v>
      </c>
      <c r="D59" t="s">
        <v>118</v>
      </c>
      <c r="E59" t="s">
        <v>145</v>
      </c>
      <c r="F59" t="s">
        <v>65</v>
      </c>
      <c r="G59">
        <v>4967</v>
      </c>
      <c r="H59" t="s">
        <v>124</v>
      </c>
      <c r="I59" s="15">
        <v>35977</v>
      </c>
      <c r="J59" t="s">
        <v>66</v>
      </c>
      <c r="K59">
        <v>1</v>
      </c>
      <c r="L59" s="1">
        <v>4131.34</v>
      </c>
      <c r="M59" s="1">
        <v>1505.58</v>
      </c>
      <c r="N59" s="1">
        <v>2625.76</v>
      </c>
      <c r="O59" s="1"/>
      <c r="P59" s="1">
        <f t="shared" si="0"/>
        <v>1</v>
      </c>
      <c r="Q59" s="41">
        <v>3.0300000000000001E-2</v>
      </c>
      <c r="R59" s="4">
        <f t="shared" si="1"/>
        <v>125.179602</v>
      </c>
      <c r="S59" s="4">
        <f t="shared" si="2"/>
        <v>2750.9396020000004</v>
      </c>
      <c r="T59" s="4">
        <f t="shared" si="3"/>
        <v>2625.76</v>
      </c>
      <c r="U59" s="7">
        <f t="shared" si="4"/>
        <v>2688.3498010000003</v>
      </c>
      <c r="V59" s="7">
        <f t="shared" si="5"/>
        <v>125.179602</v>
      </c>
    </row>
    <row r="60" spans="2:22">
      <c r="B60" t="s">
        <v>0</v>
      </c>
      <c r="C60" t="s">
        <v>64</v>
      </c>
      <c r="D60" t="s">
        <v>118</v>
      </c>
      <c r="E60" t="s">
        <v>145</v>
      </c>
      <c r="F60" t="s">
        <v>65</v>
      </c>
      <c r="G60">
        <v>5009</v>
      </c>
      <c r="H60" t="s">
        <v>127</v>
      </c>
      <c r="I60" s="15">
        <v>24654</v>
      </c>
      <c r="J60" t="s">
        <v>66</v>
      </c>
      <c r="K60">
        <v>1</v>
      </c>
      <c r="L60" s="1">
        <v>948.41</v>
      </c>
      <c r="M60" s="1">
        <v>891.3</v>
      </c>
      <c r="N60" s="1">
        <v>57.11</v>
      </c>
      <c r="O60" s="1"/>
      <c r="P60" s="1">
        <f t="shared" si="0"/>
        <v>1</v>
      </c>
      <c r="Q60" s="41">
        <v>3.0300000000000001E-2</v>
      </c>
      <c r="R60" s="4">
        <f t="shared" si="1"/>
        <v>28.736823000000001</v>
      </c>
      <c r="S60" s="4">
        <f t="shared" si="2"/>
        <v>85.846823000000001</v>
      </c>
      <c r="T60" s="4">
        <f t="shared" si="3"/>
        <v>57.11</v>
      </c>
      <c r="U60" s="7">
        <f t="shared" si="4"/>
        <v>71.478411499999993</v>
      </c>
      <c r="V60" s="7">
        <f t="shared" si="5"/>
        <v>28.736823000000001</v>
      </c>
    </row>
    <row r="61" spans="2:22">
      <c r="B61" t="s">
        <v>0</v>
      </c>
      <c r="C61" t="s">
        <v>64</v>
      </c>
      <c r="D61" t="s">
        <v>118</v>
      </c>
      <c r="E61" t="s">
        <v>145</v>
      </c>
      <c r="F61" t="s">
        <v>65</v>
      </c>
      <c r="G61">
        <v>5036</v>
      </c>
      <c r="H61" t="s">
        <v>121</v>
      </c>
      <c r="I61" s="15">
        <v>24654</v>
      </c>
      <c r="J61" t="s">
        <v>66</v>
      </c>
      <c r="K61">
        <v>0</v>
      </c>
      <c r="L61" s="1">
        <v>296.75</v>
      </c>
      <c r="M61" s="1">
        <v>278.88</v>
      </c>
      <c r="N61" s="1">
        <v>17.87</v>
      </c>
      <c r="O61" s="1"/>
      <c r="P61" s="1">
        <f t="shared" si="0"/>
        <v>0</v>
      </c>
      <c r="Q61" s="41">
        <v>3.0300000000000001E-2</v>
      </c>
      <c r="R61" s="4">
        <f t="shared" si="1"/>
        <v>8.9915249999999993</v>
      </c>
      <c r="S61" s="4">
        <f t="shared" si="2"/>
        <v>26.861525</v>
      </c>
      <c r="T61" s="4">
        <f t="shared" si="3"/>
        <v>17.87</v>
      </c>
      <c r="U61" s="7">
        <f t="shared" si="4"/>
        <v>22.365762500000002</v>
      </c>
      <c r="V61" s="7">
        <f t="shared" si="5"/>
        <v>8.9915249999999993</v>
      </c>
    </row>
    <row r="62" spans="2:22">
      <c r="B62" t="s">
        <v>0</v>
      </c>
      <c r="C62" t="s">
        <v>64</v>
      </c>
      <c r="D62" t="s">
        <v>118</v>
      </c>
      <c r="E62" t="s">
        <v>145</v>
      </c>
      <c r="F62" t="s">
        <v>65</v>
      </c>
      <c r="G62">
        <v>15760</v>
      </c>
      <c r="H62" t="s">
        <v>125</v>
      </c>
      <c r="I62" s="15">
        <v>24654</v>
      </c>
      <c r="J62" t="s">
        <v>66</v>
      </c>
      <c r="K62">
        <v>1</v>
      </c>
      <c r="L62" s="1">
        <v>905.99</v>
      </c>
      <c r="M62" s="1">
        <v>851.44</v>
      </c>
      <c r="N62" s="1">
        <v>54.55</v>
      </c>
      <c r="O62" s="1"/>
      <c r="P62" s="1">
        <f t="shared" si="0"/>
        <v>1</v>
      </c>
      <c r="Q62" s="41">
        <v>3.0300000000000001E-2</v>
      </c>
      <c r="R62" s="4">
        <f t="shared" si="1"/>
        <v>27.451497</v>
      </c>
      <c r="S62" s="4">
        <f t="shared" si="2"/>
        <v>82.001497000000001</v>
      </c>
      <c r="T62" s="4">
        <f t="shared" si="3"/>
        <v>54.55</v>
      </c>
      <c r="U62" s="7">
        <f t="shared" si="4"/>
        <v>68.275748499999992</v>
      </c>
      <c r="V62" s="7">
        <f t="shared" si="5"/>
        <v>27.451497</v>
      </c>
    </row>
    <row r="63" spans="2:22">
      <c r="B63" t="s">
        <v>0</v>
      </c>
      <c r="C63" t="s">
        <v>64</v>
      </c>
      <c r="D63" t="s">
        <v>118</v>
      </c>
      <c r="E63" t="s">
        <v>145</v>
      </c>
      <c r="F63" t="s">
        <v>65</v>
      </c>
      <c r="G63">
        <v>15776</v>
      </c>
      <c r="H63" t="s">
        <v>126</v>
      </c>
      <c r="I63" s="15">
        <v>24654</v>
      </c>
      <c r="J63" t="s">
        <v>66</v>
      </c>
      <c r="K63">
        <v>1</v>
      </c>
      <c r="L63" s="1">
        <v>449.37</v>
      </c>
      <c r="M63" s="1">
        <v>422.31</v>
      </c>
      <c r="N63" s="1">
        <v>27.06</v>
      </c>
      <c r="O63" s="1"/>
      <c r="P63" s="1">
        <f t="shared" si="0"/>
        <v>1</v>
      </c>
      <c r="Q63" s="41">
        <v>3.0300000000000001E-2</v>
      </c>
      <c r="R63" s="4">
        <f t="shared" si="1"/>
        <v>13.615911000000001</v>
      </c>
      <c r="S63" s="4">
        <f t="shared" si="2"/>
        <v>40.675910999999999</v>
      </c>
      <c r="T63" s="4">
        <f t="shared" si="3"/>
        <v>27.06</v>
      </c>
      <c r="U63" s="7">
        <f t="shared" si="4"/>
        <v>33.867955500000001</v>
      </c>
      <c r="V63" s="7">
        <f t="shared" si="5"/>
        <v>13.615911000000001</v>
      </c>
    </row>
    <row r="64" spans="2:22">
      <c r="B64" t="s">
        <v>0</v>
      </c>
      <c r="C64" t="s">
        <v>64</v>
      </c>
      <c r="D64" t="s">
        <v>118</v>
      </c>
      <c r="E64" t="s">
        <v>145</v>
      </c>
      <c r="F64" t="s">
        <v>65</v>
      </c>
      <c r="G64">
        <v>25579</v>
      </c>
      <c r="H64" t="s">
        <v>124</v>
      </c>
      <c r="I64" s="15">
        <v>24654</v>
      </c>
      <c r="J64" t="s">
        <v>66</v>
      </c>
      <c r="K64">
        <v>18</v>
      </c>
      <c r="L64" s="1">
        <v>14260.87</v>
      </c>
      <c r="M64" s="1">
        <v>13402.15</v>
      </c>
      <c r="N64" s="1">
        <v>858.72</v>
      </c>
      <c r="O64" s="1"/>
      <c r="P64" s="1">
        <f t="shared" si="0"/>
        <v>18</v>
      </c>
      <c r="Q64" s="41">
        <v>3.0300000000000001E-2</v>
      </c>
      <c r="R64" s="4">
        <f t="shared" si="1"/>
        <v>432.10436100000004</v>
      </c>
      <c r="S64" s="4">
        <f t="shared" si="2"/>
        <v>1290.824361</v>
      </c>
      <c r="T64" s="4">
        <f t="shared" si="3"/>
        <v>858.72</v>
      </c>
      <c r="U64" s="7">
        <f t="shared" si="4"/>
        <v>1074.7721805000001</v>
      </c>
      <c r="V64" s="7">
        <f t="shared" si="5"/>
        <v>432.10436100000004</v>
      </c>
    </row>
    <row r="65" spans="2:22">
      <c r="B65" t="s">
        <v>0</v>
      </c>
      <c r="C65" t="s">
        <v>64</v>
      </c>
      <c r="D65" t="s">
        <v>118</v>
      </c>
      <c r="E65" t="s">
        <v>145</v>
      </c>
      <c r="F65" t="s">
        <v>65</v>
      </c>
      <c r="G65">
        <v>49246</v>
      </c>
      <c r="H65" t="s">
        <v>129</v>
      </c>
      <c r="I65" s="15">
        <v>24654</v>
      </c>
      <c r="J65" t="s">
        <v>66</v>
      </c>
      <c r="K65">
        <v>5</v>
      </c>
      <c r="L65" s="1">
        <v>293.77999999999997</v>
      </c>
      <c r="M65" s="1">
        <v>276.08999999999997</v>
      </c>
      <c r="N65" s="1">
        <v>17.690000000000001</v>
      </c>
      <c r="O65" s="1"/>
      <c r="P65" s="1">
        <f t="shared" si="0"/>
        <v>5</v>
      </c>
      <c r="Q65" s="41">
        <v>3.0300000000000001E-2</v>
      </c>
      <c r="R65" s="4">
        <f t="shared" si="1"/>
        <v>8.9015339999999998</v>
      </c>
      <c r="S65" s="4">
        <f t="shared" si="2"/>
        <v>26.591534000000003</v>
      </c>
      <c r="T65" s="4">
        <f t="shared" si="3"/>
        <v>17.690000000000001</v>
      </c>
      <c r="U65" s="7">
        <f t="shared" si="4"/>
        <v>22.140767000000004</v>
      </c>
      <c r="V65" s="7">
        <f t="shared" si="5"/>
        <v>8.9015339999999998</v>
      </c>
    </row>
    <row r="66" spans="2:22">
      <c r="B66" t="s">
        <v>0</v>
      </c>
      <c r="C66" t="s">
        <v>64</v>
      </c>
      <c r="D66" t="s">
        <v>118</v>
      </c>
      <c r="E66" t="s">
        <v>145</v>
      </c>
      <c r="F66" t="s">
        <v>65</v>
      </c>
      <c r="G66">
        <v>49247</v>
      </c>
      <c r="H66" t="s">
        <v>97</v>
      </c>
      <c r="I66" s="15">
        <v>24654</v>
      </c>
      <c r="J66" t="s">
        <v>66</v>
      </c>
      <c r="K66">
        <v>12</v>
      </c>
      <c r="L66" s="1">
        <v>1454.55</v>
      </c>
      <c r="M66" s="1">
        <v>1366.96</v>
      </c>
      <c r="N66" s="1">
        <v>87.59</v>
      </c>
      <c r="O66" s="1"/>
      <c r="P66" s="1">
        <f t="shared" si="0"/>
        <v>12</v>
      </c>
      <c r="Q66" s="41">
        <v>3.0300000000000001E-2</v>
      </c>
      <c r="R66" s="4">
        <f t="shared" si="1"/>
        <v>44.072865</v>
      </c>
      <c r="S66" s="4">
        <f t="shared" si="2"/>
        <v>131.66286500000001</v>
      </c>
      <c r="T66" s="4">
        <f t="shared" si="3"/>
        <v>87.59</v>
      </c>
      <c r="U66" s="7">
        <f t="shared" si="4"/>
        <v>109.62643250000001</v>
      </c>
      <c r="V66" s="7">
        <f t="shared" si="5"/>
        <v>44.072865</v>
      </c>
    </row>
    <row r="67" spans="2:22">
      <c r="B67" t="s">
        <v>0</v>
      </c>
      <c r="C67" t="s">
        <v>64</v>
      </c>
      <c r="D67" t="s">
        <v>118</v>
      </c>
      <c r="E67" t="s">
        <v>145</v>
      </c>
      <c r="F67" t="s">
        <v>65</v>
      </c>
      <c r="G67">
        <v>49248</v>
      </c>
      <c r="H67" t="s">
        <v>130</v>
      </c>
      <c r="I67" s="15">
        <v>24654</v>
      </c>
      <c r="J67" t="s">
        <v>66</v>
      </c>
      <c r="K67">
        <v>13</v>
      </c>
      <c r="L67" s="1">
        <v>3236.73</v>
      </c>
      <c r="M67" s="1">
        <v>3041.83</v>
      </c>
      <c r="N67" s="1">
        <v>194.9</v>
      </c>
      <c r="O67" s="1"/>
      <c r="P67" s="1">
        <f t="shared" si="0"/>
        <v>13</v>
      </c>
      <c r="Q67" s="41">
        <v>3.0300000000000001E-2</v>
      </c>
      <c r="R67" s="4">
        <f t="shared" si="1"/>
        <v>98.072918999999999</v>
      </c>
      <c r="S67" s="4">
        <f t="shared" si="2"/>
        <v>292.97291899999999</v>
      </c>
      <c r="T67" s="4">
        <f t="shared" si="3"/>
        <v>194.9</v>
      </c>
      <c r="U67" s="7">
        <f t="shared" si="4"/>
        <v>243.93645950000001</v>
      </c>
      <c r="V67" s="7">
        <f t="shared" si="5"/>
        <v>98.072918999999999</v>
      </c>
    </row>
    <row r="68" spans="2:22">
      <c r="B68" t="s">
        <v>0</v>
      </c>
      <c r="C68" t="s">
        <v>64</v>
      </c>
      <c r="D68" t="s">
        <v>118</v>
      </c>
      <c r="E68" t="s">
        <v>145</v>
      </c>
      <c r="F68" t="s">
        <v>65</v>
      </c>
      <c r="G68">
        <v>49249</v>
      </c>
      <c r="H68" t="s">
        <v>116</v>
      </c>
      <c r="I68" s="15">
        <v>24654</v>
      </c>
      <c r="J68" t="s">
        <v>66</v>
      </c>
      <c r="K68">
        <v>5</v>
      </c>
      <c r="L68" s="1">
        <v>1916.95</v>
      </c>
      <c r="M68" s="1">
        <v>1801.52</v>
      </c>
      <c r="N68" s="1">
        <v>115.43</v>
      </c>
      <c r="O68" s="1"/>
      <c r="P68" s="1">
        <f t="shared" si="0"/>
        <v>5</v>
      </c>
      <c r="Q68" s="41">
        <v>3.0300000000000001E-2</v>
      </c>
      <c r="R68" s="4">
        <f t="shared" si="1"/>
        <v>58.083584999999999</v>
      </c>
      <c r="S68" s="4">
        <f t="shared" si="2"/>
        <v>173.51358500000001</v>
      </c>
      <c r="T68" s="4">
        <f t="shared" si="3"/>
        <v>115.43</v>
      </c>
      <c r="U68" s="7">
        <f t="shared" si="4"/>
        <v>144.47179249999999</v>
      </c>
      <c r="V68" s="7">
        <f t="shared" si="5"/>
        <v>58.083584999999999</v>
      </c>
    </row>
    <row r="69" spans="2:22">
      <c r="B69" t="s">
        <v>0</v>
      </c>
      <c r="C69" t="s">
        <v>64</v>
      </c>
      <c r="D69" t="s">
        <v>118</v>
      </c>
      <c r="E69" t="s">
        <v>145</v>
      </c>
      <c r="F69" t="s">
        <v>65</v>
      </c>
      <c r="G69">
        <v>49250</v>
      </c>
      <c r="H69" t="s">
        <v>100</v>
      </c>
      <c r="I69" s="15">
        <v>24654</v>
      </c>
      <c r="J69" t="s">
        <v>66</v>
      </c>
      <c r="K69">
        <v>4</v>
      </c>
      <c r="L69" s="1">
        <v>1467.15</v>
      </c>
      <c r="M69" s="1">
        <v>1378.81</v>
      </c>
      <c r="N69" s="1">
        <v>88.34</v>
      </c>
      <c r="O69" s="1"/>
      <c r="P69" s="1">
        <f t="shared" si="0"/>
        <v>4</v>
      </c>
      <c r="Q69" s="41">
        <v>3.0300000000000001E-2</v>
      </c>
      <c r="R69" s="4">
        <f t="shared" si="1"/>
        <v>44.454645000000006</v>
      </c>
      <c r="S69" s="4">
        <f t="shared" si="2"/>
        <v>132.794645</v>
      </c>
      <c r="T69" s="4">
        <f t="shared" si="3"/>
        <v>88.34</v>
      </c>
      <c r="U69" s="7">
        <f t="shared" si="4"/>
        <v>110.5673225</v>
      </c>
      <c r="V69" s="7">
        <f t="shared" si="5"/>
        <v>44.454645000000006</v>
      </c>
    </row>
    <row r="70" spans="2:22">
      <c r="B70" t="s">
        <v>0</v>
      </c>
      <c r="C70" t="s">
        <v>64</v>
      </c>
      <c r="D70" t="s">
        <v>118</v>
      </c>
      <c r="E70" t="s">
        <v>145</v>
      </c>
      <c r="F70" t="s">
        <v>65</v>
      </c>
      <c r="G70">
        <v>49251</v>
      </c>
      <c r="H70" t="s">
        <v>131</v>
      </c>
      <c r="I70" s="15">
        <v>24654</v>
      </c>
      <c r="J70" t="s">
        <v>66</v>
      </c>
      <c r="K70">
        <v>5</v>
      </c>
      <c r="L70" s="1">
        <v>2559.58</v>
      </c>
      <c r="M70" s="1">
        <v>2405.4499999999998</v>
      </c>
      <c r="N70" s="1">
        <v>154.13</v>
      </c>
      <c r="O70" s="1"/>
      <c r="P70" s="1">
        <f t="shared" si="0"/>
        <v>5</v>
      </c>
      <c r="Q70" s="41">
        <v>3.0300000000000001E-2</v>
      </c>
      <c r="R70" s="4">
        <f t="shared" si="1"/>
        <v>77.555273999999997</v>
      </c>
      <c r="S70" s="4">
        <f t="shared" si="2"/>
        <v>231.68527399999999</v>
      </c>
      <c r="T70" s="4">
        <f t="shared" si="3"/>
        <v>154.13</v>
      </c>
      <c r="U70" s="7">
        <f t="shared" si="4"/>
        <v>192.90763699999999</v>
      </c>
      <c r="V70" s="7">
        <f t="shared" si="5"/>
        <v>77.555273999999997</v>
      </c>
    </row>
    <row r="71" spans="2:22">
      <c r="B71" t="s">
        <v>0</v>
      </c>
      <c r="C71" t="s">
        <v>64</v>
      </c>
      <c r="D71" t="s">
        <v>118</v>
      </c>
      <c r="E71" t="s">
        <v>145</v>
      </c>
      <c r="F71" t="s">
        <v>65</v>
      </c>
      <c r="G71">
        <v>49252</v>
      </c>
      <c r="H71" t="s">
        <v>132</v>
      </c>
      <c r="I71" s="15">
        <v>24654</v>
      </c>
      <c r="J71" t="s">
        <v>66</v>
      </c>
      <c r="K71">
        <v>5</v>
      </c>
      <c r="L71" s="1">
        <v>2629.38</v>
      </c>
      <c r="M71" s="1">
        <v>2471.0500000000002</v>
      </c>
      <c r="N71" s="1">
        <v>158.33000000000001</v>
      </c>
      <c r="O71" s="1"/>
      <c r="P71" s="1">
        <f t="shared" si="0"/>
        <v>5</v>
      </c>
      <c r="Q71" s="41">
        <v>3.0300000000000001E-2</v>
      </c>
      <c r="R71" s="4">
        <f t="shared" si="1"/>
        <v>79.670214000000001</v>
      </c>
      <c r="S71" s="4">
        <f t="shared" si="2"/>
        <v>238.00021400000003</v>
      </c>
      <c r="T71" s="4">
        <f t="shared" si="3"/>
        <v>158.33000000000001</v>
      </c>
      <c r="U71" s="7">
        <f t="shared" si="4"/>
        <v>198.16510700000003</v>
      </c>
      <c r="V71" s="7">
        <f t="shared" si="5"/>
        <v>79.670214000000001</v>
      </c>
    </row>
    <row r="72" spans="2:22">
      <c r="B72" t="s">
        <v>0</v>
      </c>
      <c r="C72" t="s">
        <v>64</v>
      </c>
      <c r="D72" t="s">
        <v>118</v>
      </c>
      <c r="E72" t="s">
        <v>145</v>
      </c>
      <c r="F72" t="s">
        <v>65</v>
      </c>
      <c r="G72">
        <v>49253</v>
      </c>
      <c r="H72" t="s">
        <v>102</v>
      </c>
      <c r="I72" s="15">
        <v>24654</v>
      </c>
      <c r="J72" t="s">
        <v>66</v>
      </c>
      <c r="K72">
        <v>4</v>
      </c>
      <c r="L72" s="1">
        <v>2435.84</v>
      </c>
      <c r="M72" s="1">
        <v>2289.17</v>
      </c>
      <c r="N72" s="1">
        <v>146.66999999999999</v>
      </c>
      <c r="O72" s="1"/>
      <c r="P72" s="1">
        <f t="shared" si="0"/>
        <v>4</v>
      </c>
      <c r="Q72" s="41">
        <v>3.0300000000000001E-2</v>
      </c>
      <c r="R72" s="4">
        <f t="shared" si="1"/>
        <v>73.805952000000005</v>
      </c>
      <c r="S72" s="4">
        <f t="shared" si="2"/>
        <v>220.47595200000001</v>
      </c>
      <c r="T72" s="4">
        <f t="shared" si="3"/>
        <v>146.66999999999999</v>
      </c>
      <c r="U72" s="7">
        <f t="shared" si="4"/>
        <v>183.57297599999998</v>
      </c>
      <c r="V72" s="7">
        <f t="shared" si="5"/>
        <v>73.805952000000005</v>
      </c>
    </row>
    <row r="73" spans="2:22">
      <c r="B73" t="s">
        <v>0</v>
      </c>
      <c r="C73" t="s">
        <v>64</v>
      </c>
      <c r="D73" t="s">
        <v>118</v>
      </c>
      <c r="E73" t="s">
        <v>145</v>
      </c>
      <c r="F73" t="s">
        <v>65</v>
      </c>
      <c r="G73">
        <v>49254</v>
      </c>
      <c r="H73" t="s">
        <v>133</v>
      </c>
      <c r="I73" s="15">
        <v>24654</v>
      </c>
      <c r="J73" t="s">
        <v>66</v>
      </c>
      <c r="K73">
        <v>1</v>
      </c>
      <c r="L73" s="1">
        <v>247.31</v>
      </c>
      <c r="M73" s="1">
        <v>232.42</v>
      </c>
      <c r="N73" s="1">
        <v>14.89</v>
      </c>
      <c r="O73" s="1"/>
      <c r="P73" s="1">
        <f t="shared" ref="P73:P109" si="6">IF(K73&gt;0,K73,0)</f>
        <v>1</v>
      </c>
      <c r="Q73" s="41">
        <v>3.0300000000000001E-2</v>
      </c>
      <c r="R73" s="4">
        <f t="shared" ref="R73:R109" si="7">IF(N73=0,0,Q73*L73)</f>
        <v>7.493493</v>
      </c>
      <c r="S73" s="4">
        <f t="shared" ref="S73:S109" si="8">+N73+R73</f>
        <v>22.383493000000001</v>
      </c>
      <c r="T73" s="4">
        <f t="shared" ref="T73:T109" si="9">+N73</f>
        <v>14.89</v>
      </c>
      <c r="U73" s="7">
        <f t="shared" ref="U73:U109" si="10">+(S73+T73)/2</f>
        <v>18.636746500000001</v>
      </c>
      <c r="V73" s="7">
        <f t="shared" ref="V73:V109" si="11">IF(N73=0,0,L73*Q73)</f>
        <v>7.493493</v>
      </c>
    </row>
    <row r="74" spans="2:22">
      <c r="B74" t="s">
        <v>0</v>
      </c>
      <c r="C74" t="s">
        <v>64</v>
      </c>
      <c r="D74" t="s">
        <v>118</v>
      </c>
      <c r="E74" t="s">
        <v>145</v>
      </c>
      <c r="F74" t="s">
        <v>65</v>
      </c>
      <c r="G74">
        <v>49255</v>
      </c>
      <c r="H74" t="s">
        <v>134</v>
      </c>
      <c r="I74" s="15">
        <v>24654</v>
      </c>
      <c r="J74" t="s">
        <v>66</v>
      </c>
      <c r="L74" s="1">
        <v>4410.8999999999996</v>
      </c>
      <c r="M74" s="1">
        <v>4145.3</v>
      </c>
      <c r="N74" s="1">
        <v>265.60000000000002</v>
      </c>
      <c r="O74">
        <v>24</v>
      </c>
      <c r="P74" s="1">
        <f t="shared" si="6"/>
        <v>0</v>
      </c>
      <c r="Q74" s="41">
        <v>3.0300000000000001E-2</v>
      </c>
      <c r="R74" s="4">
        <f t="shared" si="7"/>
        <v>133.65026999999998</v>
      </c>
      <c r="S74" s="4">
        <f t="shared" si="8"/>
        <v>399.25027</v>
      </c>
      <c r="T74" s="4">
        <f t="shared" si="9"/>
        <v>265.60000000000002</v>
      </c>
      <c r="U74" s="7">
        <f t="shared" si="10"/>
        <v>332.42513500000001</v>
      </c>
      <c r="V74" s="7">
        <f t="shared" si="11"/>
        <v>133.65026999999998</v>
      </c>
    </row>
    <row r="75" spans="2:22">
      <c r="B75" t="s">
        <v>0</v>
      </c>
      <c r="C75" t="s">
        <v>64</v>
      </c>
      <c r="D75" t="s">
        <v>118</v>
      </c>
      <c r="E75" t="s">
        <v>145</v>
      </c>
      <c r="F75" t="s">
        <v>65</v>
      </c>
      <c r="G75">
        <v>49315</v>
      </c>
      <c r="H75" t="s">
        <v>135</v>
      </c>
      <c r="I75" s="15">
        <v>25020</v>
      </c>
      <c r="J75" t="s">
        <v>66</v>
      </c>
      <c r="L75" s="1">
        <v>118.23</v>
      </c>
      <c r="M75" s="1">
        <v>110.26</v>
      </c>
      <c r="N75" s="1">
        <v>7.97</v>
      </c>
      <c r="O75">
        <v>2</v>
      </c>
      <c r="P75" s="1">
        <f t="shared" si="6"/>
        <v>0</v>
      </c>
      <c r="Q75" s="41">
        <v>3.0300000000000001E-2</v>
      </c>
      <c r="R75" s="4">
        <f t="shared" si="7"/>
        <v>3.5823690000000004</v>
      </c>
      <c r="S75" s="4">
        <f t="shared" si="8"/>
        <v>11.552369000000001</v>
      </c>
      <c r="T75" s="4">
        <f t="shared" si="9"/>
        <v>7.97</v>
      </c>
      <c r="U75" s="7">
        <f t="shared" si="10"/>
        <v>9.7611845000000006</v>
      </c>
      <c r="V75" s="7">
        <f t="shared" si="11"/>
        <v>3.5823690000000004</v>
      </c>
    </row>
    <row r="76" spans="2:22">
      <c r="B76" t="s">
        <v>0</v>
      </c>
      <c r="C76" t="s">
        <v>64</v>
      </c>
      <c r="D76" t="s">
        <v>118</v>
      </c>
      <c r="E76" t="s">
        <v>145</v>
      </c>
      <c r="F76" t="s">
        <v>65</v>
      </c>
      <c r="G76">
        <v>49794</v>
      </c>
      <c r="H76" t="s">
        <v>136</v>
      </c>
      <c r="I76" s="15">
        <v>27211</v>
      </c>
      <c r="J76" t="s">
        <v>66</v>
      </c>
      <c r="K76">
        <v>0</v>
      </c>
      <c r="L76" s="1">
        <v>1771.01</v>
      </c>
      <c r="M76" s="1">
        <v>1544.62</v>
      </c>
      <c r="N76" s="1">
        <v>226.39</v>
      </c>
      <c r="O76" s="1"/>
      <c r="P76" s="1">
        <f t="shared" si="6"/>
        <v>0</v>
      </c>
      <c r="Q76" s="41">
        <v>3.0300000000000001E-2</v>
      </c>
      <c r="R76" s="4">
        <f t="shared" si="7"/>
        <v>53.661602999999999</v>
      </c>
      <c r="S76" s="4">
        <f t="shared" si="8"/>
        <v>280.051603</v>
      </c>
      <c r="T76" s="4">
        <f t="shared" si="9"/>
        <v>226.39</v>
      </c>
      <c r="U76" s="7">
        <f t="shared" si="10"/>
        <v>253.22080149999999</v>
      </c>
      <c r="V76" s="7">
        <f t="shared" si="11"/>
        <v>53.661602999999999</v>
      </c>
    </row>
    <row r="77" spans="2:22">
      <c r="B77" t="s">
        <v>0</v>
      </c>
      <c r="C77" t="s">
        <v>64</v>
      </c>
      <c r="D77" t="s">
        <v>118</v>
      </c>
      <c r="E77" t="s">
        <v>145</v>
      </c>
      <c r="F77" t="s">
        <v>65</v>
      </c>
      <c r="G77">
        <v>49795</v>
      </c>
      <c r="H77" t="s">
        <v>137</v>
      </c>
      <c r="I77" s="15">
        <v>27211</v>
      </c>
      <c r="J77" t="s">
        <v>66</v>
      </c>
      <c r="K77">
        <v>0</v>
      </c>
      <c r="L77" s="1">
        <v>5731.66</v>
      </c>
      <c r="M77" s="1">
        <v>4998.99</v>
      </c>
      <c r="N77" s="1">
        <v>732.67</v>
      </c>
      <c r="O77" s="1"/>
      <c r="P77" s="1">
        <f t="shared" si="6"/>
        <v>0</v>
      </c>
      <c r="Q77" s="41">
        <v>3.0300000000000001E-2</v>
      </c>
      <c r="R77" s="4">
        <f t="shared" si="7"/>
        <v>173.669298</v>
      </c>
      <c r="S77" s="4">
        <f t="shared" si="8"/>
        <v>906.33929799999999</v>
      </c>
      <c r="T77" s="4">
        <f t="shared" si="9"/>
        <v>732.67</v>
      </c>
      <c r="U77" s="7">
        <f t="shared" si="10"/>
        <v>819.50464899999997</v>
      </c>
      <c r="V77" s="7">
        <f t="shared" si="11"/>
        <v>173.669298</v>
      </c>
    </row>
    <row r="78" spans="2:22">
      <c r="B78" t="s">
        <v>0</v>
      </c>
      <c r="C78" t="s">
        <v>64</v>
      </c>
      <c r="D78" t="s">
        <v>118</v>
      </c>
      <c r="E78" t="s">
        <v>145</v>
      </c>
      <c r="F78" t="s">
        <v>65</v>
      </c>
      <c r="G78">
        <v>49796</v>
      </c>
      <c r="H78" t="s">
        <v>138</v>
      </c>
      <c r="I78" s="15">
        <v>27211</v>
      </c>
      <c r="J78" t="s">
        <v>66</v>
      </c>
      <c r="K78">
        <v>0</v>
      </c>
      <c r="L78" s="1">
        <v>101</v>
      </c>
      <c r="M78" s="1">
        <v>88.09</v>
      </c>
      <c r="N78" s="1">
        <v>12.91</v>
      </c>
      <c r="O78" s="1"/>
      <c r="P78" s="1">
        <f t="shared" si="6"/>
        <v>0</v>
      </c>
      <c r="Q78" s="41">
        <v>3.0300000000000001E-2</v>
      </c>
      <c r="R78" s="4">
        <f t="shared" si="7"/>
        <v>3.0603000000000002</v>
      </c>
      <c r="S78" s="4">
        <f t="shared" si="8"/>
        <v>15.9703</v>
      </c>
      <c r="T78" s="4">
        <f t="shared" si="9"/>
        <v>12.91</v>
      </c>
      <c r="U78" s="7">
        <f t="shared" si="10"/>
        <v>14.440149999999999</v>
      </c>
      <c r="V78" s="7">
        <f t="shared" si="11"/>
        <v>3.0603000000000002</v>
      </c>
    </row>
    <row r="79" spans="2:22">
      <c r="B79" t="s">
        <v>0</v>
      </c>
      <c r="C79" t="s">
        <v>64</v>
      </c>
      <c r="D79" t="s">
        <v>118</v>
      </c>
      <c r="E79" t="s">
        <v>145</v>
      </c>
      <c r="F79" t="s">
        <v>65</v>
      </c>
      <c r="G79">
        <v>50522</v>
      </c>
      <c r="H79" t="s">
        <v>139</v>
      </c>
      <c r="I79" s="15">
        <v>28672</v>
      </c>
      <c r="J79" t="s">
        <v>66</v>
      </c>
      <c r="K79">
        <v>0</v>
      </c>
      <c r="L79" s="1">
        <v>166.05</v>
      </c>
      <c r="M79" s="1">
        <v>135.56</v>
      </c>
      <c r="N79" s="1">
        <v>30.49</v>
      </c>
      <c r="O79" s="1"/>
      <c r="P79" s="1">
        <f t="shared" si="6"/>
        <v>0</v>
      </c>
      <c r="Q79" s="41">
        <v>3.0300000000000001E-2</v>
      </c>
      <c r="R79" s="4">
        <f t="shared" si="7"/>
        <v>5.0313150000000002</v>
      </c>
      <c r="S79" s="4">
        <f t="shared" si="8"/>
        <v>35.521315000000001</v>
      </c>
      <c r="T79" s="4">
        <f t="shared" si="9"/>
        <v>30.49</v>
      </c>
      <c r="U79" s="7">
        <f t="shared" si="10"/>
        <v>33.005657499999998</v>
      </c>
      <c r="V79" s="7">
        <f t="shared" si="11"/>
        <v>5.0313150000000002</v>
      </c>
    </row>
    <row r="80" spans="2:22">
      <c r="B80" t="s">
        <v>0</v>
      </c>
      <c r="C80" t="s">
        <v>64</v>
      </c>
      <c r="D80" t="s">
        <v>118</v>
      </c>
      <c r="E80" t="s">
        <v>145</v>
      </c>
      <c r="F80" t="s">
        <v>65</v>
      </c>
      <c r="G80">
        <v>50995</v>
      </c>
      <c r="H80" t="s">
        <v>140</v>
      </c>
      <c r="I80" s="15">
        <v>29768</v>
      </c>
      <c r="J80" t="s">
        <v>66</v>
      </c>
      <c r="K80">
        <v>1</v>
      </c>
      <c r="L80" s="1">
        <v>7197.7</v>
      </c>
      <c r="M80" s="1">
        <v>5514.16</v>
      </c>
      <c r="N80" s="1">
        <v>1683.54</v>
      </c>
      <c r="O80" s="1"/>
      <c r="P80" s="1">
        <f t="shared" si="6"/>
        <v>1</v>
      </c>
      <c r="Q80" s="41">
        <v>3.0300000000000001E-2</v>
      </c>
      <c r="R80" s="4">
        <f t="shared" si="7"/>
        <v>218.09030999999999</v>
      </c>
      <c r="S80" s="4">
        <f t="shared" si="8"/>
        <v>1901.63031</v>
      </c>
      <c r="T80" s="4">
        <f t="shared" si="9"/>
        <v>1683.54</v>
      </c>
      <c r="U80" s="7">
        <f t="shared" si="10"/>
        <v>1792.585155</v>
      </c>
      <c r="V80" s="7">
        <f t="shared" si="11"/>
        <v>218.09030999999999</v>
      </c>
    </row>
    <row r="81" spans="2:22">
      <c r="B81" t="s">
        <v>0</v>
      </c>
      <c r="C81" t="s">
        <v>64</v>
      </c>
      <c r="D81" t="s">
        <v>118</v>
      </c>
      <c r="E81" t="s">
        <v>145</v>
      </c>
      <c r="F81" t="s">
        <v>65</v>
      </c>
      <c r="G81">
        <v>52179</v>
      </c>
      <c r="H81" t="s">
        <v>146</v>
      </c>
      <c r="I81" s="15">
        <v>35977</v>
      </c>
      <c r="J81" t="s">
        <v>66</v>
      </c>
      <c r="K81">
        <v>1</v>
      </c>
      <c r="L81" s="1">
        <v>6213.71</v>
      </c>
      <c r="M81" s="1">
        <v>2264.46</v>
      </c>
      <c r="N81" s="1">
        <v>3949.25</v>
      </c>
      <c r="O81" s="1"/>
      <c r="P81" s="1">
        <f t="shared" si="6"/>
        <v>1</v>
      </c>
      <c r="Q81" s="41">
        <v>3.0300000000000001E-2</v>
      </c>
      <c r="R81" s="4">
        <f t="shared" si="7"/>
        <v>188.27541300000001</v>
      </c>
      <c r="S81" s="4">
        <f t="shared" si="8"/>
        <v>4137.5254130000003</v>
      </c>
      <c r="T81" s="4">
        <f t="shared" si="9"/>
        <v>3949.25</v>
      </c>
      <c r="U81" s="7">
        <f t="shared" si="10"/>
        <v>4043.3877065000001</v>
      </c>
      <c r="V81" s="7">
        <f t="shared" si="11"/>
        <v>188.27541300000001</v>
      </c>
    </row>
    <row r="82" spans="2:22">
      <c r="B82" t="s">
        <v>0</v>
      </c>
      <c r="C82" t="s">
        <v>64</v>
      </c>
      <c r="D82" t="s">
        <v>118</v>
      </c>
      <c r="E82" t="s">
        <v>147</v>
      </c>
      <c r="F82" t="s">
        <v>65</v>
      </c>
      <c r="G82">
        <v>4959</v>
      </c>
      <c r="H82" t="s">
        <v>123</v>
      </c>
      <c r="I82" s="15">
        <v>24654</v>
      </c>
      <c r="J82" t="s">
        <v>66</v>
      </c>
      <c r="K82">
        <v>2</v>
      </c>
      <c r="L82" s="1">
        <v>666.43</v>
      </c>
      <c r="M82" s="1">
        <v>626.29999999999995</v>
      </c>
      <c r="N82" s="1">
        <v>40.130000000000003</v>
      </c>
      <c r="O82" s="1"/>
      <c r="P82" s="1">
        <f t="shared" si="6"/>
        <v>2</v>
      </c>
      <c r="Q82" s="41">
        <v>3.0300000000000001E-2</v>
      </c>
      <c r="R82" s="4">
        <f t="shared" si="7"/>
        <v>20.192829</v>
      </c>
      <c r="S82" s="4">
        <f t="shared" si="8"/>
        <v>60.322828999999999</v>
      </c>
      <c r="T82" s="4">
        <f t="shared" si="9"/>
        <v>40.130000000000003</v>
      </c>
      <c r="U82" s="7">
        <f t="shared" si="10"/>
        <v>50.226414500000004</v>
      </c>
      <c r="V82" s="7">
        <f t="shared" si="11"/>
        <v>20.192829</v>
      </c>
    </row>
    <row r="83" spans="2:22">
      <c r="B83" t="s">
        <v>0</v>
      </c>
      <c r="C83" t="s">
        <v>64</v>
      </c>
      <c r="D83" t="s">
        <v>118</v>
      </c>
      <c r="E83" t="s">
        <v>147</v>
      </c>
      <c r="F83" t="s">
        <v>65</v>
      </c>
      <c r="G83">
        <v>4999</v>
      </c>
      <c r="H83" t="s">
        <v>125</v>
      </c>
      <c r="I83" s="15">
        <v>24654</v>
      </c>
      <c r="J83" t="s">
        <v>66</v>
      </c>
      <c r="K83">
        <v>2</v>
      </c>
      <c r="L83" s="1">
        <v>1076.3699999999999</v>
      </c>
      <c r="M83" s="1">
        <v>1011.56</v>
      </c>
      <c r="N83" s="1">
        <v>64.81</v>
      </c>
      <c r="O83" s="1"/>
      <c r="P83" s="1">
        <f t="shared" si="6"/>
        <v>2</v>
      </c>
      <c r="Q83" s="41">
        <v>3.0300000000000001E-2</v>
      </c>
      <c r="R83" s="4">
        <f t="shared" si="7"/>
        <v>32.614010999999998</v>
      </c>
      <c r="S83" s="4">
        <f t="shared" si="8"/>
        <v>97.424011000000007</v>
      </c>
      <c r="T83" s="4">
        <f t="shared" si="9"/>
        <v>64.81</v>
      </c>
      <c r="U83" s="7">
        <f t="shared" si="10"/>
        <v>81.117005500000005</v>
      </c>
      <c r="V83" s="7">
        <f t="shared" si="11"/>
        <v>32.614010999999998</v>
      </c>
    </row>
    <row r="84" spans="2:22">
      <c r="B84" t="s">
        <v>0</v>
      </c>
      <c r="C84" t="s">
        <v>64</v>
      </c>
      <c r="D84" t="s">
        <v>118</v>
      </c>
      <c r="E84" t="s">
        <v>147</v>
      </c>
      <c r="F84" t="s">
        <v>65</v>
      </c>
      <c r="G84">
        <v>5021</v>
      </c>
      <c r="H84" t="s">
        <v>126</v>
      </c>
      <c r="I84" s="15">
        <v>24654</v>
      </c>
      <c r="J84" t="s">
        <v>66</v>
      </c>
      <c r="K84">
        <v>0</v>
      </c>
      <c r="L84" s="1">
        <v>533.88</v>
      </c>
      <c r="M84" s="1">
        <v>501.73</v>
      </c>
      <c r="N84" s="1">
        <v>32.15</v>
      </c>
      <c r="O84" s="1"/>
      <c r="P84" s="1">
        <f t="shared" si="6"/>
        <v>0</v>
      </c>
      <c r="Q84" s="41">
        <v>3.0300000000000001E-2</v>
      </c>
      <c r="R84" s="4">
        <f t="shared" si="7"/>
        <v>16.176563999999999</v>
      </c>
      <c r="S84" s="4">
        <f t="shared" si="8"/>
        <v>48.326563999999998</v>
      </c>
      <c r="T84" s="4">
        <f t="shared" si="9"/>
        <v>32.15</v>
      </c>
      <c r="U84" s="7">
        <f t="shared" si="10"/>
        <v>40.238281999999998</v>
      </c>
      <c r="V84" s="7">
        <f t="shared" si="11"/>
        <v>16.176563999999999</v>
      </c>
    </row>
    <row r="85" spans="2:22">
      <c r="B85" t="s">
        <v>0</v>
      </c>
      <c r="C85" t="s">
        <v>64</v>
      </c>
      <c r="D85" t="s">
        <v>118</v>
      </c>
      <c r="E85" t="s">
        <v>147</v>
      </c>
      <c r="F85" t="s">
        <v>65</v>
      </c>
      <c r="G85">
        <v>15713</v>
      </c>
      <c r="H85" t="s">
        <v>128</v>
      </c>
      <c r="I85" s="15">
        <v>26481</v>
      </c>
      <c r="J85" t="s">
        <v>66</v>
      </c>
      <c r="K85">
        <v>0</v>
      </c>
      <c r="L85" s="1">
        <v>2534.65</v>
      </c>
      <c r="M85" s="1">
        <v>2269.83</v>
      </c>
      <c r="N85" s="1">
        <v>264.82</v>
      </c>
      <c r="O85" s="1"/>
      <c r="P85" s="1">
        <f t="shared" si="6"/>
        <v>0</v>
      </c>
      <c r="Q85" s="41">
        <v>3.0300000000000001E-2</v>
      </c>
      <c r="R85" s="4">
        <f t="shared" si="7"/>
        <v>76.799895000000006</v>
      </c>
      <c r="S85" s="4">
        <f t="shared" si="8"/>
        <v>341.61989499999999</v>
      </c>
      <c r="T85" s="4">
        <f t="shared" si="9"/>
        <v>264.82</v>
      </c>
      <c r="U85" s="7">
        <f t="shared" si="10"/>
        <v>303.21994749999999</v>
      </c>
      <c r="V85" s="7">
        <f t="shared" si="11"/>
        <v>76.799895000000006</v>
      </c>
    </row>
    <row r="86" spans="2:22">
      <c r="B86" t="s">
        <v>0</v>
      </c>
      <c r="C86" t="s">
        <v>64</v>
      </c>
      <c r="D86" t="s">
        <v>118</v>
      </c>
      <c r="E86" t="s">
        <v>147</v>
      </c>
      <c r="F86" t="s">
        <v>65</v>
      </c>
      <c r="G86">
        <v>15724</v>
      </c>
      <c r="H86" t="s">
        <v>122</v>
      </c>
      <c r="I86" s="15">
        <v>25020</v>
      </c>
      <c r="J86" t="s">
        <v>66</v>
      </c>
      <c r="K86">
        <v>1</v>
      </c>
      <c r="L86" s="1">
        <v>263.37</v>
      </c>
      <c r="M86" s="1">
        <v>245.62</v>
      </c>
      <c r="N86" s="1">
        <v>17.75</v>
      </c>
      <c r="O86" s="1"/>
      <c r="P86" s="1">
        <f t="shared" si="6"/>
        <v>1</v>
      </c>
      <c r="Q86" s="41">
        <v>3.0300000000000001E-2</v>
      </c>
      <c r="R86" s="4">
        <f t="shared" si="7"/>
        <v>7.980111</v>
      </c>
      <c r="S86" s="4">
        <f t="shared" si="8"/>
        <v>25.730111000000001</v>
      </c>
      <c r="T86" s="4">
        <f t="shared" si="9"/>
        <v>17.75</v>
      </c>
      <c r="U86" s="7">
        <f t="shared" si="10"/>
        <v>21.7400555</v>
      </c>
      <c r="V86" s="7">
        <f t="shared" si="11"/>
        <v>7.980111</v>
      </c>
    </row>
    <row r="87" spans="2:22">
      <c r="B87" t="s">
        <v>0</v>
      </c>
      <c r="C87" t="s">
        <v>64</v>
      </c>
      <c r="D87" t="s">
        <v>118</v>
      </c>
      <c r="E87" t="s">
        <v>147</v>
      </c>
      <c r="F87" t="s">
        <v>65</v>
      </c>
      <c r="G87">
        <v>15745</v>
      </c>
      <c r="H87" t="s">
        <v>124</v>
      </c>
      <c r="I87" s="15">
        <v>24654</v>
      </c>
      <c r="J87" t="s">
        <v>66</v>
      </c>
      <c r="K87">
        <v>23</v>
      </c>
      <c r="L87" s="1">
        <v>17884.23</v>
      </c>
      <c r="M87" s="1">
        <v>16807.330000000002</v>
      </c>
      <c r="N87" s="1">
        <v>1076.9000000000001</v>
      </c>
      <c r="O87" s="1"/>
      <c r="P87" s="1">
        <f t="shared" si="6"/>
        <v>23</v>
      </c>
      <c r="Q87" s="41">
        <v>3.0300000000000001E-2</v>
      </c>
      <c r="R87" s="4">
        <f t="shared" si="7"/>
        <v>541.89216899999997</v>
      </c>
      <c r="S87" s="4">
        <f t="shared" si="8"/>
        <v>1618.7921690000001</v>
      </c>
      <c r="T87" s="4">
        <f t="shared" si="9"/>
        <v>1076.9000000000001</v>
      </c>
      <c r="U87" s="7">
        <f t="shared" si="10"/>
        <v>1347.8460845</v>
      </c>
      <c r="V87" s="7">
        <f t="shared" si="11"/>
        <v>541.89216899999997</v>
      </c>
    </row>
    <row r="88" spans="2:22">
      <c r="B88" t="s">
        <v>0</v>
      </c>
      <c r="C88" t="s">
        <v>64</v>
      </c>
      <c r="D88" t="s">
        <v>118</v>
      </c>
      <c r="E88" t="s">
        <v>147</v>
      </c>
      <c r="F88" t="s">
        <v>65</v>
      </c>
      <c r="G88">
        <v>15766</v>
      </c>
      <c r="H88" t="s">
        <v>127</v>
      </c>
      <c r="I88" s="15">
        <v>24654</v>
      </c>
      <c r="J88" t="s">
        <v>66</v>
      </c>
      <c r="K88">
        <v>2</v>
      </c>
      <c r="L88" s="1">
        <v>1126.79</v>
      </c>
      <c r="M88" s="1">
        <v>1058.94</v>
      </c>
      <c r="N88" s="1">
        <v>67.849999999999994</v>
      </c>
      <c r="O88" s="1"/>
      <c r="P88" s="1">
        <f t="shared" si="6"/>
        <v>2</v>
      </c>
      <c r="Q88" s="41">
        <v>3.0300000000000001E-2</v>
      </c>
      <c r="R88" s="4">
        <f t="shared" si="7"/>
        <v>34.141736999999999</v>
      </c>
      <c r="S88" s="4">
        <f t="shared" si="8"/>
        <v>101.991737</v>
      </c>
      <c r="T88" s="4">
        <f t="shared" si="9"/>
        <v>67.849999999999994</v>
      </c>
      <c r="U88" s="7">
        <f t="shared" si="10"/>
        <v>84.920868499999997</v>
      </c>
      <c r="V88" s="7">
        <f t="shared" si="11"/>
        <v>34.141736999999999</v>
      </c>
    </row>
    <row r="89" spans="2:22">
      <c r="B89" t="s">
        <v>0</v>
      </c>
      <c r="C89" t="s">
        <v>64</v>
      </c>
      <c r="D89" t="s">
        <v>118</v>
      </c>
      <c r="E89" t="s">
        <v>147</v>
      </c>
      <c r="F89" t="s">
        <v>65</v>
      </c>
      <c r="G89">
        <v>15783</v>
      </c>
      <c r="H89" t="s">
        <v>121</v>
      </c>
      <c r="I89" s="15">
        <v>24654</v>
      </c>
      <c r="J89" t="s">
        <v>66</v>
      </c>
      <c r="K89">
        <v>1</v>
      </c>
      <c r="L89" s="1">
        <v>352.56</v>
      </c>
      <c r="M89" s="1">
        <v>331.33</v>
      </c>
      <c r="N89" s="1">
        <v>21.23</v>
      </c>
      <c r="O89" s="1"/>
      <c r="P89" s="1">
        <f t="shared" si="6"/>
        <v>1</v>
      </c>
      <c r="Q89" s="41">
        <v>3.0300000000000001E-2</v>
      </c>
      <c r="R89" s="4">
        <f t="shared" si="7"/>
        <v>10.682568</v>
      </c>
      <c r="S89" s="4">
        <f t="shared" si="8"/>
        <v>31.912568</v>
      </c>
      <c r="T89" s="4">
        <f t="shared" si="9"/>
        <v>21.23</v>
      </c>
      <c r="U89" s="7">
        <f t="shared" si="10"/>
        <v>26.571283999999999</v>
      </c>
      <c r="V89" s="7">
        <f t="shared" si="11"/>
        <v>10.682568</v>
      </c>
    </row>
    <row r="90" spans="2:22">
      <c r="B90" t="s">
        <v>0</v>
      </c>
      <c r="C90" t="s">
        <v>64</v>
      </c>
      <c r="D90" t="s">
        <v>118</v>
      </c>
      <c r="E90" t="s">
        <v>147</v>
      </c>
      <c r="F90" t="s">
        <v>65</v>
      </c>
      <c r="G90">
        <v>24591</v>
      </c>
      <c r="H90" t="s">
        <v>120</v>
      </c>
      <c r="I90" s="15">
        <v>24654</v>
      </c>
      <c r="J90" t="s">
        <v>66</v>
      </c>
      <c r="K90">
        <v>1</v>
      </c>
      <c r="L90" s="1">
        <v>265.66000000000003</v>
      </c>
      <c r="M90" s="1">
        <v>249.66</v>
      </c>
      <c r="N90" s="1">
        <v>16</v>
      </c>
      <c r="O90" s="1"/>
      <c r="P90" s="1">
        <f t="shared" si="6"/>
        <v>1</v>
      </c>
      <c r="Q90" s="41">
        <v>3.0300000000000001E-2</v>
      </c>
      <c r="R90" s="4">
        <f t="shared" si="7"/>
        <v>8.0494980000000016</v>
      </c>
      <c r="S90" s="4">
        <f t="shared" si="8"/>
        <v>24.049498</v>
      </c>
      <c r="T90" s="4">
        <f t="shared" si="9"/>
        <v>16</v>
      </c>
      <c r="U90" s="7">
        <f t="shared" si="10"/>
        <v>20.024749</v>
      </c>
      <c r="V90" s="7">
        <f t="shared" si="11"/>
        <v>8.0494980000000016</v>
      </c>
    </row>
    <row r="91" spans="2:22">
      <c r="B91" t="s">
        <v>0</v>
      </c>
      <c r="C91" t="s">
        <v>64</v>
      </c>
      <c r="D91" t="s">
        <v>118</v>
      </c>
      <c r="E91" t="s">
        <v>147</v>
      </c>
      <c r="F91" t="s">
        <v>65</v>
      </c>
      <c r="G91">
        <v>49256</v>
      </c>
      <c r="H91" t="s">
        <v>129</v>
      </c>
      <c r="I91" s="15">
        <v>24654</v>
      </c>
      <c r="J91" t="s">
        <v>66</v>
      </c>
      <c r="K91">
        <v>6</v>
      </c>
      <c r="L91" s="1">
        <v>349.04</v>
      </c>
      <c r="M91" s="1">
        <v>328.02</v>
      </c>
      <c r="N91" s="1">
        <v>21.02</v>
      </c>
      <c r="O91" s="1"/>
      <c r="P91" s="1">
        <f t="shared" si="6"/>
        <v>6</v>
      </c>
      <c r="Q91" s="41">
        <v>3.0300000000000001E-2</v>
      </c>
      <c r="R91" s="4">
        <f t="shared" si="7"/>
        <v>10.575912000000001</v>
      </c>
      <c r="S91" s="4">
        <f t="shared" si="8"/>
        <v>31.595911999999998</v>
      </c>
      <c r="T91" s="4">
        <f t="shared" si="9"/>
        <v>21.02</v>
      </c>
      <c r="U91" s="7">
        <f t="shared" si="10"/>
        <v>26.307955999999997</v>
      </c>
      <c r="V91" s="7">
        <f t="shared" si="11"/>
        <v>10.575912000000001</v>
      </c>
    </row>
    <row r="92" spans="2:22">
      <c r="B92" t="s">
        <v>0</v>
      </c>
      <c r="C92" t="s">
        <v>64</v>
      </c>
      <c r="D92" t="s">
        <v>118</v>
      </c>
      <c r="E92" t="s">
        <v>147</v>
      </c>
      <c r="F92" t="s">
        <v>65</v>
      </c>
      <c r="G92">
        <v>49257</v>
      </c>
      <c r="H92" t="s">
        <v>97</v>
      </c>
      <c r="I92" s="15">
        <v>24654</v>
      </c>
      <c r="J92" t="s">
        <v>66</v>
      </c>
      <c r="K92">
        <v>15</v>
      </c>
      <c r="L92" s="1">
        <v>1728.12</v>
      </c>
      <c r="M92" s="1">
        <v>1624.06</v>
      </c>
      <c r="N92" s="1">
        <v>104.06</v>
      </c>
      <c r="O92" s="1"/>
      <c r="P92" s="1">
        <f t="shared" si="6"/>
        <v>15</v>
      </c>
      <c r="Q92" s="41">
        <v>3.0300000000000001E-2</v>
      </c>
      <c r="R92" s="4">
        <f t="shared" si="7"/>
        <v>52.362035999999996</v>
      </c>
      <c r="S92" s="4">
        <f t="shared" si="8"/>
        <v>156.42203599999999</v>
      </c>
      <c r="T92" s="4">
        <f t="shared" si="9"/>
        <v>104.06</v>
      </c>
      <c r="U92" s="7">
        <f t="shared" si="10"/>
        <v>130.241018</v>
      </c>
      <c r="V92" s="7">
        <f t="shared" si="11"/>
        <v>52.362035999999996</v>
      </c>
    </row>
    <row r="93" spans="2:22">
      <c r="B93" t="s">
        <v>0</v>
      </c>
      <c r="C93" t="s">
        <v>64</v>
      </c>
      <c r="D93" t="s">
        <v>118</v>
      </c>
      <c r="E93" t="s">
        <v>147</v>
      </c>
      <c r="F93" t="s">
        <v>65</v>
      </c>
      <c r="G93">
        <v>49258</v>
      </c>
      <c r="H93" t="s">
        <v>130</v>
      </c>
      <c r="I93" s="15">
        <v>24654</v>
      </c>
      <c r="J93" t="s">
        <v>66</v>
      </c>
      <c r="K93">
        <v>18</v>
      </c>
      <c r="L93" s="1">
        <v>4732.8999999999996</v>
      </c>
      <c r="M93" s="1">
        <v>4447.91</v>
      </c>
      <c r="N93" s="1">
        <v>284.99</v>
      </c>
      <c r="O93" s="1"/>
      <c r="P93" s="1">
        <f t="shared" si="6"/>
        <v>18</v>
      </c>
      <c r="Q93" s="41">
        <v>3.0300000000000001E-2</v>
      </c>
      <c r="R93" s="4">
        <f t="shared" si="7"/>
        <v>143.40687</v>
      </c>
      <c r="S93" s="4">
        <f t="shared" si="8"/>
        <v>428.39687000000004</v>
      </c>
      <c r="T93" s="4">
        <f t="shared" si="9"/>
        <v>284.99</v>
      </c>
      <c r="U93" s="7">
        <f t="shared" si="10"/>
        <v>356.69343500000002</v>
      </c>
      <c r="V93" s="7">
        <f t="shared" si="11"/>
        <v>143.40687</v>
      </c>
    </row>
    <row r="94" spans="2:22">
      <c r="B94" t="s">
        <v>0</v>
      </c>
      <c r="C94" t="s">
        <v>64</v>
      </c>
      <c r="D94" t="s">
        <v>118</v>
      </c>
      <c r="E94" t="s">
        <v>147</v>
      </c>
      <c r="F94" t="s">
        <v>65</v>
      </c>
      <c r="G94">
        <v>49259</v>
      </c>
      <c r="H94" t="s">
        <v>116</v>
      </c>
      <c r="I94" s="15">
        <v>24654</v>
      </c>
      <c r="J94" t="s">
        <v>66</v>
      </c>
      <c r="K94">
        <v>6</v>
      </c>
      <c r="L94" s="1">
        <v>2277.48</v>
      </c>
      <c r="M94" s="1">
        <v>2140.34</v>
      </c>
      <c r="N94" s="1">
        <v>137.13999999999999</v>
      </c>
      <c r="O94" s="1"/>
      <c r="P94" s="1">
        <f t="shared" si="6"/>
        <v>6</v>
      </c>
      <c r="Q94" s="41">
        <v>3.0300000000000001E-2</v>
      </c>
      <c r="R94" s="4">
        <f t="shared" si="7"/>
        <v>69.007643999999999</v>
      </c>
      <c r="S94" s="4">
        <f t="shared" si="8"/>
        <v>206.14764399999999</v>
      </c>
      <c r="T94" s="4">
        <f t="shared" si="9"/>
        <v>137.13999999999999</v>
      </c>
      <c r="U94" s="7">
        <f t="shared" si="10"/>
        <v>171.643822</v>
      </c>
      <c r="V94" s="7">
        <f t="shared" si="11"/>
        <v>69.007643999999999</v>
      </c>
    </row>
    <row r="95" spans="2:22">
      <c r="B95" t="s">
        <v>0</v>
      </c>
      <c r="C95" t="s">
        <v>64</v>
      </c>
      <c r="D95" t="s">
        <v>118</v>
      </c>
      <c r="E95" t="s">
        <v>147</v>
      </c>
      <c r="F95" t="s">
        <v>65</v>
      </c>
      <c r="G95">
        <v>49260</v>
      </c>
      <c r="H95" t="s">
        <v>100</v>
      </c>
      <c r="I95" s="15">
        <v>24654</v>
      </c>
      <c r="J95" t="s">
        <v>66</v>
      </c>
      <c r="K95">
        <v>5</v>
      </c>
      <c r="L95" s="1">
        <v>1743.09</v>
      </c>
      <c r="M95" s="1">
        <v>1638.13</v>
      </c>
      <c r="N95" s="1">
        <v>104.96</v>
      </c>
      <c r="O95" s="1"/>
      <c r="P95" s="1">
        <f t="shared" si="6"/>
        <v>5</v>
      </c>
      <c r="Q95" s="41">
        <v>3.0300000000000001E-2</v>
      </c>
      <c r="R95" s="4">
        <f t="shared" si="7"/>
        <v>52.815626999999999</v>
      </c>
      <c r="S95" s="4">
        <f t="shared" si="8"/>
        <v>157.77562699999999</v>
      </c>
      <c r="T95" s="4">
        <f t="shared" si="9"/>
        <v>104.96</v>
      </c>
      <c r="U95" s="7">
        <f t="shared" si="10"/>
        <v>131.36781349999998</v>
      </c>
      <c r="V95" s="7">
        <f t="shared" si="11"/>
        <v>52.815626999999999</v>
      </c>
    </row>
    <row r="96" spans="2:22">
      <c r="B96" t="s">
        <v>0</v>
      </c>
      <c r="C96" t="s">
        <v>64</v>
      </c>
      <c r="D96" t="s">
        <v>118</v>
      </c>
      <c r="E96" t="s">
        <v>147</v>
      </c>
      <c r="F96" t="s">
        <v>65</v>
      </c>
      <c r="G96">
        <v>49261</v>
      </c>
      <c r="H96" t="s">
        <v>131</v>
      </c>
      <c r="I96" s="15">
        <v>24654</v>
      </c>
      <c r="J96" t="s">
        <v>66</v>
      </c>
      <c r="K96">
        <v>8</v>
      </c>
      <c r="L96" s="1">
        <v>3649.17</v>
      </c>
      <c r="M96" s="1">
        <v>3429.43</v>
      </c>
      <c r="N96" s="1">
        <v>219.74</v>
      </c>
      <c r="O96" s="1"/>
      <c r="P96" s="1">
        <f t="shared" si="6"/>
        <v>8</v>
      </c>
      <c r="Q96" s="41">
        <v>3.0300000000000001E-2</v>
      </c>
      <c r="R96" s="4">
        <f t="shared" si="7"/>
        <v>110.569851</v>
      </c>
      <c r="S96" s="4">
        <f t="shared" si="8"/>
        <v>330.30985099999998</v>
      </c>
      <c r="T96" s="4">
        <f t="shared" si="9"/>
        <v>219.74</v>
      </c>
      <c r="U96" s="7">
        <f t="shared" si="10"/>
        <v>275.02492549999999</v>
      </c>
      <c r="V96" s="7">
        <f t="shared" si="11"/>
        <v>110.569851</v>
      </c>
    </row>
    <row r="97" spans="2:22">
      <c r="B97" t="s">
        <v>0</v>
      </c>
      <c r="C97" t="s">
        <v>64</v>
      </c>
      <c r="D97" t="s">
        <v>118</v>
      </c>
      <c r="E97" t="s">
        <v>147</v>
      </c>
      <c r="F97" t="s">
        <v>65</v>
      </c>
      <c r="G97">
        <v>49262</v>
      </c>
      <c r="H97" t="s">
        <v>132</v>
      </c>
      <c r="I97" s="15">
        <v>24654</v>
      </c>
      <c r="J97" t="s">
        <v>66</v>
      </c>
      <c r="K97">
        <v>6</v>
      </c>
      <c r="L97" s="1">
        <v>2677.63</v>
      </c>
      <c r="M97" s="1">
        <v>2516.4</v>
      </c>
      <c r="N97" s="1">
        <v>161.22999999999999</v>
      </c>
      <c r="O97" s="1"/>
      <c r="P97" s="1">
        <f t="shared" si="6"/>
        <v>6</v>
      </c>
      <c r="Q97" s="41">
        <v>3.0300000000000001E-2</v>
      </c>
      <c r="R97" s="4">
        <f t="shared" si="7"/>
        <v>81.132189000000011</v>
      </c>
      <c r="S97" s="4">
        <f t="shared" si="8"/>
        <v>242.362189</v>
      </c>
      <c r="T97" s="4">
        <f t="shared" si="9"/>
        <v>161.22999999999999</v>
      </c>
      <c r="U97" s="7">
        <f t="shared" si="10"/>
        <v>201.79609449999998</v>
      </c>
      <c r="V97" s="7">
        <f t="shared" si="11"/>
        <v>81.132189000000011</v>
      </c>
    </row>
    <row r="98" spans="2:22">
      <c r="B98" t="s">
        <v>0</v>
      </c>
      <c r="C98" t="s">
        <v>64</v>
      </c>
      <c r="D98" t="s">
        <v>118</v>
      </c>
      <c r="E98" t="s">
        <v>147</v>
      </c>
      <c r="F98" t="s">
        <v>65</v>
      </c>
      <c r="G98">
        <v>49263</v>
      </c>
      <c r="H98" t="s">
        <v>102</v>
      </c>
      <c r="I98" s="15">
        <v>24654</v>
      </c>
      <c r="J98" t="s">
        <v>66</v>
      </c>
      <c r="K98">
        <v>4</v>
      </c>
      <c r="L98" s="1">
        <v>2893.96</v>
      </c>
      <c r="M98" s="1">
        <v>2719.7</v>
      </c>
      <c r="N98" s="1">
        <v>174.26</v>
      </c>
      <c r="O98" s="1"/>
      <c r="P98" s="1">
        <f t="shared" si="6"/>
        <v>4</v>
      </c>
      <c r="Q98" s="41">
        <v>3.0300000000000001E-2</v>
      </c>
      <c r="R98" s="4">
        <f t="shared" si="7"/>
        <v>87.686987999999999</v>
      </c>
      <c r="S98" s="4">
        <f t="shared" si="8"/>
        <v>261.94698799999998</v>
      </c>
      <c r="T98" s="4">
        <f t="shared" si="9"/>
        <v>174.26</v>
      </c>
      <c r="U98" s="7">
        <f t="shared" si="10"/>
        <v>218.10349399999998</v>
      </c>
      <c r="V98" s="7">
        <f t="shared" si="11"/>
        <v>87.686987999999999</v>
      </c>
    </row>
    <row r="99" spans="2:22">
      <c r="B99" t="s">
        <v>0</v>
      </c>
      <c r="C99" t="s">
        <v>64</v>
      </c>
      <c r="D99" t="s">
        <v>118</v>
      </c>
      <c r="E99" t="s">
        <v>147</v>
      </c>
      <c r="F99" t="s">
        <v>65</v>
      </c>
      <c r="G99">
        <v>49264</v>
      </c>
      <c r="H99" t="s">
        <v>133</v>
      </c>
      <c r="I99" s="15">
        <v>24654</v>
      </c>
      <c r="J99" t="s">
        <v>66</v>
      </c>
      <c r="K99">
        <v>0</v>
      </c>
      <c r="L99" s="1">
        <v>293.81</v>
      </c>
      <c r="M99" s="1">
        <v>276.12</v>
      </c>
      <c r="N99" s="1">
        <v>17.690000000000001</v>
      </c>
      <c r="O99" s="1"/>
      <c r="P99" s="1">
        <f t="shared" si="6"/>
        <v>0</v>
      </c>
      <c r="Q99" s="41">
        <v>3.0300000000000001E-2</v>
      </c>
      <c r="R99" s="4">
        <f t="shared" si="7"/>
        <v>8.9024429999999999</v>
      </c>
      <c r="S99" s="4">
        <f t="shared" si="8"/>
        <v>26.592443000000003</v>
      </c>
      <c r="T99" s="4">
        <f t="shared" si="9"/>
        <v>17.690000000000001</v>
      </c>
      <c r="U99" s="7">
        <f t="shared" si="10"/>
        <v>22.1412215</v>
      </c>
      <c r="V99" s="7">
        <f t="shared" si="11"/>
        <v>8.9024429999999999</v>
      </c>
    </row>
    <row r="100" spans="2:22">
      <c r="B100" t="s">
        <v>0</v>
      </c>
      <c r="C100" t="s">
        <v>64</v>
      </c>
      <c r="D100" t="s">
        <v>118</v>
      </c>
      <c r="E100" t="s">
        <v>147</v>
      </c>
      <c r="F100" t="s">
        <v>65</v>
      </c>
      <c r="G100">
        <v>49265</v>
      </c>
      <c r="H100" t="s">
        <v>134</v>
      </c>
      <c r="I100" s="15">
        <v>24654</v>
      </c>
      <c r="J100" t="s">
        <v>66</v>
      </c>
      <c r="L100" s="1">
        <v>5240.47</v>
      </c>
      <c r="M100" s="1">
        <v>4924.91</v>
      </c>
      <c r="N100" s="1">
        <v>315.56</v>
      </c>
      <c r="O100">
        <v>29</v>
      </c>
      <c r="P100" s="1">
        <f t="shared" si="6"/>
        <v>0</v>
      </c>
      <c r="Q100" s="41">
        <v>3.0300000000000001E-2</v>
      </c>
      <c r="R100" s="4">
        <f t="shared" si="7"/>
        <v>158.78624100000002</v>
      </c>
      <c r="S100" s="4">
        <f t="shared" si="8"/>
        <v>474.34624100000002</v>
      </c>
      <c r="T100" s="4">
        <f t="shared" si="9"/>
        <v>315.56</v>
      </c>
      <c r="U100" s="7">
        <f t="shared" si="10"/>
        <v>394.95312050000001</v>
      </c>
      <c r="V100" s="7">
        <f t="shared" si="11"/>
        <v>158.78624100000002</v>
      </c>
    </row>
    <row r="101" spans="2:22">
      <c r="B101" t="s">
        <v>0</v>
      </c>
      <c r="C101" t="s">
        <v>64</v>
      </c>
      <c r="D101" t="s">
        <v>118</v>
      </c>
      <c r="E101" t="s">
        <v>147</v>
      </c>
      <c r="F101" t="s">
        <v>65</v>
      </c>
      <c r="G101">
        <v>49316</v>
      </c>
      <c r="H101" t="s">
        <v>135</v>
      </c>
      <c r="I101" s="15">
        <v>25020</v>
      </c>
      <c r="J101" t="s">
        <v>66</v>
      </c>
      <c r="K101">
        <v>1</v>
      </c>
      <c r="L101" s="1">
        <v>140.46</v>
      </c>
      <c r="M101" s="1">
        <v>131</v>
      </c>
      <c r="N101" s="1">
        <v>9.4600000000000009</v>
      </c>
      <c r="O101" s="1"/>
      <c r="P101" s="1">
        <f t="shared" si="6"/>
        <v>1</v>
      </c>
      <c r="Q101" s="41">
        <v>3.0300000000000001E-2</v>
      </c>
      <c r="R101" s="4">
        <f t="shared" si="7"/>
        <v>4.2559380000000004</v>
      </c>
      <c r="S101" s="4">
        <f t="shared" si="8"/>
        <v>13.715938000000001</v>
      </c>
      <c r="T101" s="4">
        <f t="shared" si="9"/>
        <v>9.4600000000000009</v>
      </c>
      <c r="U101" s="7">
        <f t="shared" si="10"/>
        <v>11.587969000000001</v>
      </c>
      <c r="V101" s="7">
        <f t="shared" si="11"/>
        <v>4.2559380000000004</v>
      </c>
    </row>
    <row r="102" spans="2:22">
      <c r="B102" t="s">
        <v>0</v>
      </c>
      <c r="C102" t="s">
        <v>64</v>
      </c>
      <c r="D102" t="s">
        <v>118</v>
      </c>
      <c r="E102" t="s">
        <v>147</v>
      </c>
      <c r="F102" t="s">
        <v>65</v>
      </c>
      <c r="G102">
        <v>49797</v>
      </c>
      <c r="H102" t="s">
        <v>136</v>
      </c>
      <c r="I102" s="15">
        <v>27211</v>
      </c>
      <c r="J102" t="s">
        <v>66</v>
      </c>
      <c r="K102">
        <v>1</v>
      </c>
      <c r="L102" s="1">
        <v>2104.1</v>
      </c>
      <c r="M102" s="1">
        <v>1835.14</v>
      </c>
      <c r="N102" s="1">
        <v>268.95999999999998</v>
      </c>
      <c r="O102" s="1"/>
      <c r="P102" s="1">
        <f t="shared" si="6"/>
        <v>1</v>
      </c>
      <c r="Q102" s="41">
        <v>3.0300000000000001E-2</v>
      </c>
      <c r="R102" s="4">
        <f t="shared" si="7"/>
        <v>63.75423</v>
      </c>
      <c r="S102" s="4">
        <f t="shared" si="8"/>
        <v>332.71422999999999</v>
      </c>
      <c r="T102" s="4">
        <f t="shared" si="9"/>
        <v>268.95999999999998</v>
      </c>
      <c r="U102" s="7">
        <f t="shared" si="10"/>
        <v>300.83711499999998</v>
      </c>
      <c r="V102" s="7">
        <f t="shared" si="11"/>
        <v>63.75423</v>
      </c>
    </row>
    <row r="103" spans="2:22">
      <c r="B103" t="s">
        <v>0</v>
      </c>
      <c r="C103" t="s">
        <v>64</v>
      </c>
      <c r="D103" t="s">
        <v>118</v>
      </c>
      <c r="E103" t="s">
        <v>147</v>
      </c>
      <c r="F103" t="s">
        <v>65</v>
      </c>
      <c r="G103">
        <v>49798</v>
      </c>
      <c r="H103" t="s">
        <v>137</v>
      </c>
      <c r="I103" s="15">
        <v>27211</v>
      </c>
      <c r="J103" t="s">
        <v>66</v>
      </c>
      <c r="K103">
        <v>1</v>
      </c>
      <c r="L103" s="1">
        <v>6809.65</v>
      </c>
      <c r="M103" s="1">
        <v>5939.18</v>
      </c>
      <c r="N103" s="1">
        <v>870.47</v>
      </c>
      <c r="O103" s="1"/>
      <c r="P103" s="1">
        <f t="shared" si="6"/>
        <v>1</v>
      </c>
      <c r="Q103" s="41">
        <v>3.0300000000000001E-2</v>
      </c>
      <c r="R103" s="4">
        <f t="shared" si="7"/>
        <v>206.33239499999999</v>
      </c>
      <c r="S103" s="4">
        <f t="shared" si="8"/>
        <v>1076.8023949999999</v>
      </c>
      <c r="T103" s="4">
        <f t="shared" si="9"/>
        <v>870.47</v>
      </c>
      <c r="U103" s="7">
        <f t="shared" si="10"/>
        <v>973.63619749999998</v>
      </c>
      <c r="V103" s="7">
        <f t="shared" si="11"/>
        <v>206.33239499999999</v>
      </c>
    </row>
    <row r="104" spans="2:22">
      <c r="B104" t="s">
        <v>0</v>
      </c>
      <c r="C104" t="s">
        <v>64</v>
      </c>
      <c r="D104" t="s">
        <v>118</v>
      </c>
      <c r="E104" t="s">
        <v>147</v>
      </c>
      <c r="F104" t="s">
        <v>65</v>
      </c>
      <c r="G104">
        <v>49799</v>
      </c>
      <c r="H104" t="s">
        <v>138</v>
      </c>
      <c r="I104" s="15">
        <v>27211</v>
      </c>
      <c r="J104" t="s">
        <v>66</v>
      </c>
      <c r="K104">
        <v>1</v>
      </c>
      <c r="L104" s="1">
        <v>120.01</v>
      </c>
      <c r="M104" s="1">
        <v>104.67</v>
      </c>
      <c r="N104" s="1">
        <v>15.34</v>
      </c>
      <c r="O104" s="1"/>
      <c r="P104" s="1">
        <f t="shared" si="6"/>
        <v>1</v>
      </c>
      <c r="Q104" s="41">
        <v>3.0300000000000001E-2</v>
      </c>
      <c r="R104" s="4">
        <f t="shared" si="7"/>
        <v>3.6363030000000003</v>
      </c>
      <c r="S104" s="4">
        <f t="shared" si="8"/>
        <v>18.976303000000001</v>
      </c>
      <c r="T104" s="4">
        <f t="shared" si="9"/>
        <v>15.34</v>
      </c>
      <c r="U104" s="7">
        <f t="shared" si="10"/>
        <v>17.158151500000002</v>
      </c>
      <c r="V104" s="7">
        <f t="shared" si="11"/>
        <v>3.6363030000000003</v>
      </c>
    </row>
    <row r="105" spans="2:22">
      <c r="B105" t="s">
        <v>0</v>
      </c>
      <c r="C105" t="s">
        <v>64</v>
      </c>
      <c r="D105" t="s">
        <v>118</v>
      </c>
      <c r="E105" t="s">
        <v>147</v>
      </c>
      <c r="F105" t="s">
        <v>65</v>
      </c>
      <c r="G105">
        <v>50523</v>
      </c>
      <c r="H105" t="s">
        <v>139</v>
      </c>
      <c r="I105" s="15">
        <v>28672</v>
      </c>
      <c r="J105" t="s">
        <v>66</v>
      </c>
      <c r="K105">
        <v>1</v>
      </c>
      <c r="L105" s="1">
        <v>197.28</v>
      </c>
      <c r="M105" s="1">
        <v>161.06</v>
      </c>
      <c r="N105" s="1">
        <v>36.22</v>
      </c>
      <c r="O105" s="1"/>
      <c r="P105" s="1">
        <f t="shared" si="6"/>
        <v>1</v>
      </c>
      <c r="Q105" s="41">
        <v>3.0300000000000001E-2</v>
      </c>
      <c r="R105" s="4">
        <f t="shared" si="7"/>
        <v>5.9775840000000002</v>
      </c>
      <c r="S105" s="4">
        <f t="shared" si="8"/>
        <v>42.197583999999999</v>
      </c>
      <c r="T105" s="4">
        <f t="shared" si="9"/>
        <v>36.22</v>
      </c>
      <c r="U105" s="7">
        <f t="shared" si="10"/>
        <v>39.208792000000003</v>
      </c>
      <c r="V105" s="7">
        <f t="shared" si="11"/>
        <v>5.9775840000000002</v>
      </c>
    </row>
    <row r="106" spans="2:22">
      <c r="B106" t="s">
        <v>0</v>
      </c>
      <c r="C106" t="s">
        <v>64</v>
      </c>
      <c r="D106" t="s">
        <v>118</v>
      </c>
      <c r="E106" t="s">
        <v>147</v>
      </c>
      <c r="F106" t="s">
        <v>65</v>
      </c>
      <c r="G106">
        <v>50996</v>
      </c>
      <c r="H106" t="s">
        <v>140</v>
      </c>
      <c r="I106" s="15">
        <v>29768</v>
      </c>
      <c r="J106" t="s">
        <v>66</v>
      </c>
      <c r="K106">
        <v>2</v>
      </c>
      <c r="L106" s="1">
        <v>8551.4</v>
      </c>
      <c r="M106" s="1">
        <v>6551.23</v>
      </c>
      <c r="N106" s="1">
        <v>2000.17</v>
      </c>
      <c r="O106" s="1"/>
      <c r="P106" s="1">
        <f t="shared" si="6"/>
        <v>2</v>
      </c>
      <c r="Q106" s="41">
        <v>3.0300000000000001E-2</v>
      </c>
      <c r="R106" s="4">
        <f t="shared" si="7"/>
        <v>259.10741999999999</v>
      </c>
      <c r="S106" s="4">
        <f t="shared" si="8"/>
        <v>2259.2774199999999</v>
      </c>
      <c r="T106" s="4">
        <f t="shared" si="9"/>
        <v>2000.17</v>
      </c>
      <c r="U106" s="7">
        <f t="shared" si="10"/>
        <v>2129.7237100000002</v>
      </c>
      <c r="V106" s="7">
        <f t="shared" si="11"/>
        <v>259.10741999999999</v>
      </c>
    </row>
    <row r="107" spans="2:22">
      <c r="B107" t="s">
        <v>0</v>
      </c>
      <c r="C107" t="s">
        <v>64</v>
      </c>
      <c r="D107" t="s">
        <v>118</v>
      </c>
      <c r="E107" t="s">
        <v>147</v>
      </c>
      <c r="F107" t="s">
        <v>65</v>
      </c>
      <c r="G107">
        <v>10074800</v>
      </c>
      <c r="H107" t="s">
        <v>148</v>
      </c>
      <c r="I107" s="15">
        <v>38764</v>
      </c>
      <c r="J107" t="s">
        <v>66</v>
      </c>
      <c r="K107">
        <v>2</v>
      </c>
      <c r="L107" s="1">
        <v>15727.89</v>
      </c>
      <c r="M107" s="1">
        <v>2401.44</v>
      </c>
      <c r="N107" s="1">
        <v>13326.45</v>
      </c>
      <c r="O107" s="1"/>
      <c r="P107" s="1">
        <f t="shared" si="6"/>
        <v>2</v>
      </c>
      <c r="Q107" s="41">
        <v>3.0300000000000001E-2</v>
      </c>
      <c r="R107" s="4">
        <f t="shared" si="7"/>
        <v>476.55506700000001</v>
      </c>
      <c r="S107" s="4">
        <f t="shared" si="8"/>
        <v>13803.005067</v>
      </c>
      <c r="T107" s="4">
        <f t="shared" si="9"/>
        <v>13326.45</v>
      </c>
      <c r="U107" s="7">
        <f t="shared" si="10"/>
        <v>13564.727533500001</v>
      </c>
      <c r="V107" s="7">
        <f t="shared" si="11"/>
        <v>476.55506700000001</v>
      </c>
    </row>
    <row r="108" spans="2:22">
      <c r="B108" t="s">
        <v>0</v>
      </c>
      <c r="C108" t="s">
        <v>64</v>
      </c>
      <c r="D108" t="s">
        <v>118</v>
      </c>
      <c r="E108" t="s">
        <v>147</v>
      </c>
      <c r="F108" t="s">
        <v>65</v>
      </c>
      <c r="G108">
        <v>5469414</v>
      </c>
      <c r="H108" t="s">
        <v>108</v>
      </c>
      <c r="I108" s="15">
        <v>38378</v>
      </c>
      <c r="J108" t="s">
        <v>66</v>
      </c>
      <c r="K108">
        <v>2</v>
      </c>
      <c r="L108" s="1">
        <v>13065.31</v>
      </c>
      <c r="M108" s="1">
        <v>2328.7600000000002</v>
      </c>
      <c r="N108" s="1">
        <v>10736.55</v>
      </c>
      <c r="O108" s="1"/>
      <c r="P108" s="1">
        <f t="shared" si="6"/>
        <v>2</v>
      </c>
      <c r="Q108" s="41">
        <v>3.0300000000000001E-2</v>
      </c>
      <c r="R108" s="4">
        <f t="shared" si="7"/>
        <v>395.87889300000001</v>
      </c>
      <c r="S108" s="4">
        <f t="shared" si="8"/>
        <v>11132.428892999998</v>
      </c>
      <c r="T108" s="4">
        <f t="shared" si="9"/>
        <v>10736.55</v>
      </c>
      <c r="U108" s="7">
        <f t="shared" si="10"/>
        <v>10934.4894465</v>
      </c>
      <c r="V108" s="7">
        <f t="shared" si="11"/>
        <v>395.87889300000001</v>
      </c>
    </row>
    <row r="109" spans="2:22">
      <c r="B109" t="s">
        <v>0</v>
      </c>
      <c r="C109" t="s">
        <v>64</v>
      </c>
      <c r="D109" t="s">
        <v>118</v>
      </c>
      <c r="E109" t="s">
        <v>147</v>
      </c>
      <c r="F109" t="s">
        <v>65</v>
      </c>
      <c r="G109">
        <v>10074798</v>
      </c>
      <c r="H109" t="s">
        <v>149</v>
      </c>
      <c r="I109" s="15">
        <v>38764</v>
      </c>
      <c r="J109" t="s">
        <v>66</v>
      </c>
      <c r="K109">
        <v>2</v>
      </c>
      <c r="L109" s="1">
        <v>31455.74</v>
      </c>
      <c r="M109" s="1">
        <v>4802.88</v>
      </c>
      <c r="N109" s="1">
        <v>26652.86</v>
      </c>
      <c r="O109" s="1"/>
      <c r="P109" s="1">
        <f t="shared" si="6"/>
        <v>2</v>
      </c>
      <c r="Q109" s="41">
        <v>3.0300000000000001E-2</v>
      </c>
      <c r="R109" s="4">
        <f t="shared" si="7"/>
        <v>953.10892200000012</v>
      </c>
      <c r="S109" s="4">
        <f t="shared" si="8"/>
        <v>27605.968922</v>
      </c>
      <c r="T109" s="4">
        <f t="shared" si="9"/>
        <v>26652.86</v>
      </c>
      <c r="U109" s="7">
        <f t="shared" si="10"/>
        <v>27129.414461</v>
      </c>
      <c r="V109" s="7">
        <f t="shared" si="11"/>
        <v>953.10892200000012</v>
      </c>
    </row>
    <row r="110" spans="2:22">
      <c r="I110" s="15"/>
      <c r="L110" s="1">
        <f>SUM(L8:L109)</f>
        <v>463758.71000000008</v>
      </c>
      <c r="M110" s="1">
        <f>SUM(M8:M109)</f>
        <v>319206.02999999985</v>
      </c>
      <c r="N110" s="1"/>
      <c r="O110" s="1"/>
      <c r="P110" s="1">
        <f>SUM(P8:P109)</f>
        <v>324</v>
      </c>
      <c r="S110" s="16"/>
      <c r="T110" s="16"/>
      <c r="U110" s="1">
        <f>SUM(U8:U109)</f>
        <v>151578.62445649999</v>
      </c>
      <c r="V110" s="1">
        <f>SUM(V8:V109)</f>
        <v>14051.888913000001</v>
      </c>
    </row>
    <row r="111" spans="2:22">
      <c r="I111" s="15"/>
      <c r="L111" s="1"/>
      <c r="M111" s="1"/>
      <c r="N111" s="1"/>
      <c r="O111" s="1"/>
      <c r="P111" s="1"/>
      <c r="S111" s="16"/>
      <c r="T111" s="16"/>
      <c r="U111" s="7"/>
      <c r="V111" s="7"/>
    </row>
    <row r="112" spans="2:22">
      <c r="J112" s="16" t="s">
        <v>467</v>
      </c>
      <c r="L112" s="7">
        <f>L110/P110</f>
        <v>1431.3540432098769</v>
      </c>
      <c r="M112" s="7">
        <f>M110/P110</f>
        <v>985.20379629629588</v>
      </c>
      <c r="N112" s="1"/>
      <c r="O112" s="1"/>
      <c r="P112" s="1"/>
      <c r="S112" s="16"/>
      <c r="T112" s="16"/>
      <c r="U112" s="7"/>
      <c r="V112" s="7"/>
    </row>
    <row r="113" spans="2:22">
      <c r="I113" s="15"/>
      <c r="L113" s="1"/>
      <c r="M113" s="1"/>
      <c r="N113" s="1"/>
      <c r="O113" s="1"/>
      <c r="P113" s="1"/>
      <c r="S113" s="16" t="s">
        <v>467</v>
      </c>
      <c r="T113" s="16"/>
      <c r="U113" s="7">
        <f>+U110/P110</f>
        <v>467.83526066820986</v>
      </c>
      <c r="V113" s="7"/>
    </row>
    <row r="114" spans="2:22">
      <c r="I114" s="15"/>
      <c r="L114" s="1"/>
      <c r="M114" s="1"/>
      <c r="N114" s="1"/>
      <c r="O114" s="1"/>
      <c r="P114" s="1"/>
      <c r="S114" s="16"/>
      <c r="T114" s="16"/>
      <c r="U114" s="7"/>
      <c r="V114" s="7"/>
    </row>
    <row r="115" spans="2:22">
      <c r="I115" s="15"/>
      <c r="L115" s="1"/>
      <c r="M115" s="1"/>
      <c r="N115" s="1"/>
      <c r="O115" s="1"/>
      <c r="P115" s="1"/>
      <c r="S115" s="16" t="s">
        <v>478</v>
      </c>
      <c r="T115" s="16"/>
      <c r="U115" s="7">
        <f>+V110/P110</f>
        <v>43.370027509259259</v>
      </c>
      <c r="V115" s="7"/>
    </row>
    <row r="116" spans="2:22">
      <c r="I116" s="15"/>
      <c r="L116" s="1"/>
      <c r="M116" s="1"/>
      <c r="N116" s="1"/>
      <c r="O116" s="1"/>
      <c r="P116" s="1"/>
      <c r="S116" s="16"/>
      <c r="T116" s="16"/>
      <c r="U116" s="7"/>
      <c r="V116" s="7"/>
    </row>
    <row r="117" spans="2:22">
      <c r="I117" s="15"/>
      <c r="L117" s="1"/>
      <c r="M117" s="1"/>
      <c r="N117" s="1"/>
      <c r="O117" s="1"/>
      <c r="P117" s="1"/>
      <c r="S117" s="16"/>
      <c r="T117" s="16"/>
      <c r="U117" s="7"/>
      <c r="V117" s="7"/>
    </row>
    <row r="118" spans="2:22">
      <c r="I118" s="15"/>
      <c r="L118" s="1"/>
      <c r="M118" s="1"/>
      <c r="N118" s="1"/>
      <c r="O118" s="1"/>
      <c r="P118" s="1"/>
      <c r="S118" s="16"/>
      <c r="T118" s="16"/>
      <c r="U118" s="7"/>
      <c r="V118" s="7"/>
    </row>
    <row r="119" spans="2:22">
      <c r="I119" s="15"/>
      <c r="L119" s="1"/>
      <c r="M119" s="1"/>
      <c r="N119" s="1"/>
      <c r="O119" s="1"/>
      <c r="P119" s="1"/>
      <c r="S119" s="16"/>
      <c r="T119" s="16"/>
      <c r="U119" s="7"/>
      <c r="V119" s="7"/>
    </row>
    <row r="120" spans="2:22">
      <c r="I120" s="15"/>
      <c r="L120" s="1"/>
      <c r="M120" s="1"/>
      <c r="N120" s="1"/>
      <c r="O120" s="1"/>
      <c r="P120" s="1"/>
      <c r="S120" s="16"/>
      <c r="T120" s="16"/>
      <c r="U120" s="7"/>
      <c r="V120" s="7"/>
    </row>
    <row r="121" spans="2:22">
      <c r="I121" s="15"/>
      <c r="L121" s="1"/>
      <c r="M121" s="1"/>
      <c r="N121" s="1"/>
      <c r="O121" s="1"/>
      <c r="P121" s="1"/>
      <c r="S121" s="16"/>
      <c r="T121" s="16"/>
      <c r="U121" s="7"/>
      <c r="V121" s="7"/>
    </row>
    <row r="122" spans="2:22">
      <c r="I122" s="15"/>
      <c r="L122" s="1"/>
      <c r="M122" s="1"/>
      <c r="N122" s="1"/>
      <c r="O122" s="1"/>
      <c r="P122" s="1"/>
      <c r="S122" s="16"/>
      <c r="T122" s="16"/>
      <c r="U122" s="7"/>
      <c r="V122" s="7"/>
    </row>
    <row r="123" spans="2:22">
      <c r="I123" s="15"/>
      <c r="L123" s="1"/>
      <c r="M123" s="1"/>
      <c r="N123" s="1"/>
      <c r="O123" s="1"/>
      <c r="P123" s="1"/>
      <c r="S123" s="16"/>
      <c r="T123" s="16"/>
      <c r="U123" s="7"/>
      <c r="V123" s="7"/>
    </row>
    <row r="124" spans="2:22">
      <c r="B124" t="s">
        <v>454</v>
      </c>
      <c r="I124" s="15"/>
      <c r="L124" s="1"/>
      <c r="M124" s="1"/>
      <c r="N124" s="1"/>
      <c r="O124" s="1"/>
      <c r="P124" s="1"/>
      <c r="S124" s="16"/>
      <c r="T124" s="16"/>
      <c r="U124" s="7"/>
      <c r="V124" s="7"/>
    </row>
    <row r="125" spans="2:22">
      <c r="B125" t="s">
        <v>0</v>
      </c>
      <c r="C125" t="s">
        <v>273</v>
      </c>
      <c r="D125" t="s">
        <v>118</v>
      </c>
      <c r="E125" t="s">
        <v>119</v>
      </c>
      <c r="F125" t="s">
        <v>65</v>
      </c>
      <c r="G125">
        <v>5501128</v>
      </c>
      <c r="H125" t="s">
        <v>152</v>
      </c>
      <c r="I125" s="15">
        <v>38112</v>
      </c>
      <c r="J125" t="s">
        <v>66</v>
      </c>
      <c r="K125">
        <v>3</v>
      </c>
      <c r="L125" s="1">
        <v>5724.14</v>
      </c>
      <c r="M125" s="1">
        <v>1173.5899999999999</v>
      </c>
      <c r="N125" s="1">
        <v>4550.55</v>
      </c>
      <c r="O125" s="1"/>
      <c r="P125" s="1"/>
      <c r="S125" s="16"/>
      <c r="T125" s="16"/>
      <c r="U125" s="7"/>
      <c r="V125" s="7"/>
    </row>
    <row r="126" spans="2:22">
      <c r="B126" t="s">
        <v>0</v>
      </c>
      <c r="C126" t="s">
        <v>268</v>
      </c>
      <c r="D126" t="s">
        <v>118</v>
      </c>
      <c r="E126" t="s">
        <v>119</v>
      </c>
      <c r="F126" t="s">
        <v>65</v>
      </c>
      <c r="G126">
        <v>49144</v>
      </c>
      <c r="H126" t="s">
        <v>295</v>
      </c>
      <c r="I126" s="15">
        <v>24654</v>
      </c>
      <c r="J126" t="s">
        <v>66</v>
      </c>
      <c r="K126">
        <v>0</v>
      </c>
      <c r="L126" s="1">
        <v>6957.81</v>
      </c>
      <c r="M126" s="1">
        <v>6957.81</v>
      </c>
      <c r="N126" s="1">
        <v>0</v>
      </c>
      <c r="O126" s="1"/>
      <c r="P126" s="1"/>
    </row>
    <row r="127" spans="2:22">
      <c r="B127" t="s">
        <v>0</v>
      </c>
      <c r="C127" t="s">
        <v>268</v>
      </c>
      <c r="D127" t="s">
        <v>118</v>
      </c>
      <c r="E127" t="s">
        <v>143</v>
      </c>
      <c r="F127" t="s">
        <v>65</v>
      </c>
      <c r="G127">
        <v>49145</v>
      </c>
      <c r="H127" t="s">
        <v>295</v>
      </c>
      <c r="I127" s="15">
        <v>24654</v>
      </c>
      <c r="J127" t="s">
        <v>66</v>
      </c>
      <c r="K127">
        <v>0</v>
      </c>
      <c r="L127" s="1">
        <v>8262.36</v>
      </c>
      <c r="M127" s="1">
        <v>8262.36</v>
      </c>
      <c r="N127" s="1">
        <v>0</v>
      </c>
      <c r="O127" s="1"/>
      <c r="P127" s="1"/>
    </row>
    <row r="128" spans="2:22">
      <c r="B128" t="s">
        <v>0</v>
      </c>
      <c r="C128" t="s">
        <v>268</v>
      </c>
      <c r="D128" t="s">
        <v>118</v>
      </c>
      <c r="E128" t="s">
        <v>145</v>
      </c>
      <c r="F128" t="s">
        <v>65</v>
      </c>
      <c r="G128">
        <v>49146</v>
      </c>
      <c r="H128" t="s">
        <v>295</v>
      </c>
      <c r="I128" s="15">
        <v>24654</v>
      </c>
      <c r="J128" t="s">
        <v>66</v>
      </c>
      <c r="K128">
        <v>0</v>
      </c>
      <c r="L128" s="1">
        <v>17238.080000000002</v>
      </c>
      <c r="M128" s="1">
        <v>17238.080000000002</v>
      </c>
      <c r="N128" s="1">
        <v>0</v>
      </c>
      <c r="O128" s="1"/>
      <c r="P128" s="1"/>
    </row>
    <row r="129" spans="2:16">
      <c r="B129" t="s">
        <v>0</v>
      </c>
      <c r="C129" t="s">
        <v>268</v>
      </c>
      <c r="D129" t="s">
        <v>118</v>
      </c>
      <c r="E129" t="s">
        <v>147</v>
      </c>
      <c r="F129" t="s">
        <v>65</v>
      </c>
      <c r="G129">
        <v>49147</v>
      </c>
      <c r="H129" t="s">
        <v>295</v>
      </c>
      <c r="I129" s="15">
        <v>24654</v>
      </c>
      <c r="J129" t="s">
        <v>66</v>
      </c>
      <c r="K129">
        <v>1</v>
      </c>
      <c r="L129" s="1">
        <v>85949.3</v>
      </c>
      <c r="M129" s="1">
        <v>85949.3</v>
      </c>
      <c r="N129" s="1">
        <v>0</v>
      </c>
      <c r="O129" s="1"/>
      <c r="P129" s="1"/>
    </row>
    <row r="130" spans="2:16">
      <c r="B130" t="s">
        <v>0</v>
      </c>
      <c r="C130" t="s">
        <v>270</v>
      </c>
      <c r="D130" t="s">
        <v>118</v>
      </c>
      <c r="E130" t="s">
        <v>119</v>
      </c>
      <c r="F130" t="s">
        <v>65</v>
      </c>
      <c r="G130">
        <v>5224</v>
      </c>
      <c r="H130" t="s">
        <v>296</v>
      </c>
      <c r="I130" s="15">
        <v>24654</v>
      </c>
      <c r="J130" t="s">
        <v>66</v>
      </c>
      <c r="K130">
        <v>4</v>
      </c>
      <c r="L130" s="1">
        <v>363.76</v>
      </c>
      <c r="M130" s="1">
        <v>347.58</v>
      </c>
      <c r="N130" s="1">
        <v>16.18</v>
      </c>
      <c r="O130" s="1"/>
      <c r="P130" s="1"/>
    </row>
    <row r="131" spans="2:16">
      <c r="B131" t="s">
        <v>0</v>
      </c>
      <c r="C131" t="s">
        <v>270</v>
      </c>
      <c r="D131" t="s">
        <v>118</v>
      </c>
      <c r="E131" t="s">
        <v>119</v>
      </c>
      <c r="F131" t="s">
        <v>65</v>
      </c>
      <c r="G131">
        <v>15877</v>
      </c>
      <c r="H131" t="s">
        <v>297</v>
      </c>
      <c r="I131" s="15">
        <v>26481</v>
      </c>
      <c r="J131" t="s">
        <v>66</v>
      </c>
      <c r="K131">
        <v>0</v>
      </c>
      <c r="L131" s="1">
        <v>131.97</v>
      </c>
      <c r="M131" s="1">
        <v>121.26</v>
      </c>
      <c r="N131" s="1">
        <v>10.71</v>
      </c>
      <c r="O131" s="1"/>
      <c r="P131" s="1"/>
    </row>
    <row r="132" spans="2:16">
      <c r="B132" t="s">
        <v>0</v>
      </c>
      <c r="C132" t="s">
        <v>270</v>
      </c>
      <c r="D132" t="s">
        <v>118</v>
      </c>
      <c r="E132" t="s">
        <v>119</v>
      </c>
      <c r="F132" t="s">
        <v>65</v>
      </c>
      <c r="G132">
        <v>25349</v>
      </c>
      <c r="H132" t="s">
        <v>297</v>
      </c>
      <c r="I132" s="15">
        <v>26481</v>
      </c>
      <c r="J132" t="s">
        <v>66</v>
      </c>
      <c r="K132">
        <v>0</v>
      </c>
      <c r="L132" s="1">
        <v>121.86</v>
      </c>
      <c r="M132" s="1">
        <v>111.97</v>
      </c>
      <c r="N132" s="1">
        <v>9.89</v>
      </c>
      <c r="O132" s="1"/>
      <c r="P132" s="1"/>
    </row>
    <row r="133" spans="2:16">
      <c r="B133" t="s">
        <v>0</v>
      </c>
      <c r="C133" t="s">
        <v>270</v>
      </c>
      <c r="D133" t="s">
        <v>118</v>
      </c>
      <c r="E133" t="s">
        <v>119</v>
      </c>
      <c r="F133" t="s">
        <v>65</v>
      </c>
      <c r="G133">
        <v>49292</v>
      </c>
      <c r="H133" t="s">
        <v>298</v>
      </c>
      <c r="I133" s="15">
        <v>24654</v>
      </c>
      <c r="J133" t="s">
        <v>66</v>
      </c>
      <c r="K133">
        <v>84</v>
      </c>
      <c r="L133" s="1">
        <v>571.74</v>
      </c>
      <c r="M133" s="1">
        <v>546.29999999999995</v>
      </c>
      <c r="N133" s="1">
        <v>25.44</v>
      </c>
      <c r="O133" s="1"/>
      <c r="P133" s="1"/>
    </row>
    <row r="134" spans="2:16">
      <c r="B134" t="s">
        <v>0</v>
      </c>
      <c r="C134" t="s">
        <v>270</v>
      </c>
      <c r="D134" t="s">
        <v>118</v>
      </c>
      <c r="E134" t="s">
        <v>119</v>
      </c>
      <c r="F134" t="s">
        <v>65</v>
      </c>
      <c r="G134">
        <v>49293</v>
      </c>
      <c r="H134" t="s">
        <v>299</v>
      </c>
      <c r="I134" s="15">
        <v>24654</v>
      </c>
      <c r="J134" t="s">
        <v>66</v>
      </c>
      <c r="K134">
        <v>7177</v>
      </c>
      <c r="L134" s="1">
        <v>3682.85</v>
      </c>
      <c r="M134" s="1">
        <v>3519</v>
      </c>
      <c r="N134" s="1">
        <v>163.85</v>
      </c>
      <c r="O134" s="1"/>
      <c r="P134" s="1"/>
    </row>
    <row r="135" spans="2:16">
      <c r="B135" t="s">
        <v>0</v>
      </c>
      <c r="C135" t="s">
        <v>270</v>
      </c>
      <c r="D135" t="s">
        <v>118</v>
      </c>
      <c r="E135" t="s">
        <v>119</v>
      </c>
      <c r="F135" t="s">
        <v>65</v>
      </c>
      <c r="G135">
        <v>49294</v>
      </c>
      <c r="H135" t="s">
        <v>300</v>
      </c>
      <c r="I135" s="15">
        <v>24654</v>
      </c>
      <c r="J135" t="s">
        <v>66</v>
      </c>
      <c r="K135">
        <v>4808</v>
      </c>
      <c r="L135" s="1">
        <v>721.24</v>
      </c>
      <c r="M135" s="1">
        <v>689.15</v>
      </c>
      <c r="N135" s="1">
        <v>32.090000000000003</v>
      </c>
      <c r="O135" s="1"/>
      <c r="P135" s="1"/>
    </row>
    <row r="136" spans="2:16">
      <c r="B136" t="s">
        <v>0</v>
      </c>
      <c r="C136" t="s">
        <v>270</v>
      </c>
      <c r="D136" t="s">
        <v>118</v>
      </c>
      <c r="E136" t="s">
        <v>119</v>
      </c>
      <c r="F136" t="s">
        <v>65</v>
      </c>
      <c r="G136">
        <v>49818</v>
      </c>
      <c r="H136" t="s">
        <v>301</v>
      </c>
      <c r="I136" s="15">
        <v>27211</v>
      </c>
      <c r="J136" t="s">
        <v>66</v>
      </c>
      <c r="K136">
        <v>0</v>
      </c>
      <c r="L136" s="1">
        <v>122.14</v>
      </c>
      <c r="M136" s="1">
        <v>109.84</v>
      </c>
      <c r="N136" s="1">
        <v>12.3</v>
      </c>
      <c r="O136" s="1"/>
      <c r="P136" s="1"/>
    </row>
    <row r="137" spans="2:16">
      <c r="B137" t="s">
        <v>0</v>
      </c>
      <c r="C137" t="s">
        <v>270</v>
      </c>
      <c r="D137" t="s">
        <v>118</v>
      </c>
      <c r="E137" t="s">
        <v>119</v>
      </c>
      <c r="F137" t="s">
        <v>65</v>
      </c>
      <c r="G137">
        <v>5295897</v>
      </c>
      <c r="H137" t="s">
        <v>302</v>
      </c>
      <c r="I137" s="15">
        <v>38304</v>
      </c>
      <c r="J137" t="s">
        <v>66</v>
      </c>
      <c r="K137">
        <v>22247</v>
      </c>
      <c r="L137" s="1">
        <v>165156.51</v>
      </c>
      <c r="M137" s="1">
        <v>33955.15</v>
      </c>
      <c r="N137" s="1">
        <v>131201.35999999999</v>
      </c>
      <c r="O137" s="1"/>
      <c r="P137" s="1"/>
    </row>
    <row r="138" spans="2:16">
      <c r="B138" t="s">
        <v>0</v>
      </c>
      <c r="C138" t="s">
        <v>270</v>
      </c>
      <c r="D138" t="s">
        <v>118</v>
      </c>
      <c r="E138" t="s">
        <v>143</v>
      </c>
      <c r="F138" t="s">
        <v>65</v>
      </c>
      <c r="G138">
        <v>5192</v>
      </c>
      <c r="H138" t="s">
        <v>297</v>
      </c>
      <c r="I138" s="15">
        <v>26481</v>
      </c>
      <c r="J138" t="s">
        <v>66</v>
      </c>
      <c r="K138">
        <v>0</v>
      </c>
      <c r="L138" s="1">
        <v>644.41</v>
      </c>
      <c r="M138" s="1">
        <v>592.13</v>
      </c>
      <c r="N138" s="1">
        <v>52.28</v>
      </c>
      <c r="O138" s="1"/>
      <c r="P138" s="1"/>
    </row>
    <row r="139" spans="2:16">
      <c r="B139" t="s">
        <v>0</v>
      </c>
      <c r="C139" t="s">
        <v>270</v>
      </c>
      <c r="D139" t="s">
        <v>118</v>
      </c>
      <c r="E139" t="s">
        <v>143</v>
      </c>
      <c r="F139" t="s">
        <v>65</v>
      </c>
      <c r="G139">
        <v>15900</v>
      </c>
      <c r="H139" t="s">
        <v>296</v>
      </c>
      <c r="I139" s="15">
        <v>24654</v>
      </c>
      <c r="J139" t="s">
        <v>66</v>
      </c>
      <c r="K139">
        <v>20</v>
      </c>
      <c r="L139" s="1">
        <v>1776.26</v>
      </c>
      <c r="M139" s="1">
        <v>1697.23</v>
      </c>
      <c r="N139" s="1">
        <v>79.03</v>
      </c>
      <c r="O139" s="1"/>
      <c r="P139" s="1"/>
    </row>
    <row r="140" spans="2:16">
      <c r="B140" t="s">
        <v>0</v>
      </c>
      <c r="C140" t="s">
        <v>270</v>
      </c>
      <c r="D140" t="s">
        <v>118</v>
      </c>
      <c r="E140" t="s">
        <v>143</v>
      </c>
      <c r="F140" t="s">
        <v>65</v>
      </c>
      <c r="G140">
        <v>21652</v>
      </c>
      <c r="H140" t="s">
        <v>297</v>
      </c>
      <c r="I140" s="15">
        <v>26481</v>
      </c>
      <c r="J140" t="s">
        <v>66</v>
      </c>
      <c r="K140">
        <v>0</v>
      </c>
      <c r="L140" s="1">
        <v>595.04999999999995</v>
      </c>
      <c r="M140" s="1">
        <v>546.77</v>
      </c>
      <c r="N140" s="1">
        <v>48.28</v>
      </c>
      <c r="O140" s="1"/>
      <c r="P140" s="1"/>
    </row>
    <row r="141" spans="2:16">
      <c r="B141" t="s">
        <v>0</v>
      </c>
      <c r="C141" t="s">
        <v>270</v>
      </c>
      <c r="D141" t="s">
        <v>118</v>
      </c>
      <c r="E141" t="s">
        <v>143</v>
      </c>
      <c r="F141" t="s">
        <v>65</v>
      </c>
      <c r="G141">
        <v>23644</v>
      </c>
      <c r="H141" t="s">
        <v>303</v>
      </c>
      <c r="I141" s="15">
        <v>30133</v>
      </c>
      <c r="J141" t="s">
        <v>66</v>
      </c>
      <c r="K141">
        <v>0</v>
      </c>
      <c r="L141" s="1">
        <v>387.56</v>
      </c>
      <c r="M141" s="1">
        <v>304.26</v>
      </c>
      <c r="N141" s="1">
        <v>83.3</v>
      </c>
      <c r="O141" s="1"/>
      <c r="P141" s="1"/>
    </row>
    <row r="142" spans="2:16">
      <c r="B142" t="s">
        <v>0</v>
      </c>
      <c r="C142" t="s">
        <v>270</v>
      </c>
      <c r="D142" t="s">
        <v>118</v>
      </c>
      <c r="E142" t="s">
        <v>143</v>
      </c>
      <c r="F142" t="s">
        <v>65</v>
      </c>
      <c r="G142">
        <v>49295</v>
      </c>
      <c r="H142" t="s">
        <v>298</v>
      </c>
      <c r="I142" s="15">
        <v>24654</v>
      </c>
      <c r="J142" t="s">
        <v>66</v>
      </c>
      <c r="K142">
        <v>412</v>
      </c>
      <c r="L142" s="1">
        <v>2791.8</v>
      </c>
      <c r="M142" s="1">
        <v>2667.59</v>
      </c>
      <c r="N142" s="1">
        <v>124.21</v>
      </c>
      <c r="O142" s="1"/>
      <c r="P142" s="1"/>
    </row>
    <row r="143" spans="2:16">
      <c r="B143" t="s">
        <v>0</v>
      </c>
      <c r="C143" t="s">
        <v>270</v>
      </c>
      <c r="D143" t="s">
        <v>118</v>
      </c>
      <c r="E143" t="s">
        <v>143</v>
      </c>
      <c r="F143" t="s">
        <v>65</v>
      </c>
      <c r="G143">
        <v>49296</v>
      </c>
      <c r="H143" t="s">
        <v>299</v>
      </c>
      <c r="I143" s="15">
        <v>24654</v>
      </c>
      <c r="J143" t="s">
        <v>66</v>
      </c>
      <c r="K143">
        <v>35044</v>
      </c>
      <c r="L143" s="1">
        <v>17983.39</v>
      </c>
      <c r="M143" s="1">
        <v>17183.29</v>
      </c>
      <c r="N143" s="1">
        <v>800.1</v>
      </c>
      <c r="O143" s="1"/>
      <c r="P143" s="1"/>
    </row>
    <row r="144" spans="2:16">
      <c r="B144" t="s">
        <v>0</v>
      </c>
      <c r="C144" t="s">
        <v>270</v>
      </c>
      <c r="D144" t="s">
        <v>118</v>
      </c>
      <c r="E144" t="s">
        <v>143</v>
      </c>
      <c r="F144" t="s">
        <v>65</v>
      </c>
      <c r="G144">
        <v>49297</v>
      </c>
      <c r="H144" t="s">
        <v>300</v>
      </c>
      <c r="I144" s="15">
        <v>24654</v>
      </c>
      <c r="J144" t="s">
        <v>66</v>
      </c>
      <c r="K144">
        <v>13477</v>
      </c>
      <c r="L144" s="1">
        <v>2021.82</v>
      </c>
      <c r="M144" s="1">
        <v>1931.87</v>
      </c>
      <c r="N144" s="1">
        <v>89.95</v>
      </c>
      <c r="O144" s="1"/>
      <c r="P144" s="1"/>
    </row>
    <row r="145" spans="2:16">
      <c r="B145" t="s">
        <v>0</v>
      </c>
      <c r="C145" t="s">
        <v>270</v>
      </c>
      <c r="D145" t="s">
        <v>118</v>
      </c>
      <c r="E145" t="s">
        <v>143</v>
      </c>
      <c r="F145" t="s">
        <v>65</v>
      </c>
      <c r="G145">
        <v>49819</v>
      </c>
      <c r="H145" t="s">
        <v>301</v>
      </c>
      <c r="I145" s="15">
        <v>27211</v>
      </c>
      <c r="J145" t="s">
        <v>66</v>
      </c>
      <c r="K145">
        <v>0</v>
      </c>
      <c r="L145" s="1">
        <v>596.42999999999995</v>
      </c>
      <c r="M145" s="1">
        <v>536.36</v>
      </c>
      <c r="N145" s="1">
        <v>60.07</v>
      </c>
      <c r="O145" s="1"/>
      <c r="P145" s="1"/>
    </row>
    <row r="146" spans="2:16">
      <c r="B146" t="s">
        <v>0</v>
      </c>
      <c r="C146" t="s">
        <v>270</v>
      </c>
      <c r="D146" t="s">
        <v>118</v>
      </c>
      <c r="E146" t="s">
        <v>143</v>
      </c>
      <c r="F146" t="s">
        <v>65</v>
      </c>
      <c r="G146">
        <v>51594</v>
      </c>
      <c r="H146" t="s">
        <v>304</v>
      </c>
      <c r="I146" s="15">
        <v>31594</v>
      </c>
      <c r="J146" t="s">
        <v>66</v>
      </c>
      <c r="K146">
        <v>175</v>
      </c>
      <c r="L146" s="1">
        <v>8981.0400000000009</v>
      </c>
      <c r="M146" s="1">
        <v>6316.95</v>
      </c>
      <c r="N146" s="1">
        <v>2664.09</v>
      </c>
      <c r="O146" s="1"/>
      <c r="P146" s="1"/>
    </row>
    <row r="147" spans="2:16">
      <c r="B147" t="s">
        <v>0</v>
      </c>
      <c r="C147" t="s">
        <v>270</v>
      </c>
      <c r="D147" t="s">
        <v>118</v>
      </c>
      <c r="E147" t="s">
        <v>143</v>
      </c>
      <c r="F147" t="s">
        <v>65</v>
      </c>
      <c r="G147">
        <v>51595</v>
      </c>
      <c r="H147" t="s">
        <v>305</v>
      </c>
      <c r="I147" s="15">
        <v>31594</v>
      </c>
      <c r="J147" t="s">
        <v>66</v>
      </c>
      <c r="K147">
        <v>2504</v>
      </c>
      <c r="L147" s="1">
        <v>8847.73</v>
      </c>
      <c r="M147" s="1">
        <v>6223.18</v>
      </c>
      <c r="N147" s="1">
        <v>2624.55</v>
      </c>
      <c r="O147" s="1"/>
      <c r="P147" s="1"/>
    </row>
    <row r="148" spans="2:16">
      <c r="B148" t="s">
        <v>0</v>
      </c>
      <c r="C148" t="s">
        <v>270</v>
      </c>
      <c r="D148" t="s">
        <v>118</v>
      </c>
      <c r="E148" t="s">
        <v>143</v>
      </c>
      <c r="F148" t="s">
        <v>65</v>
      </c>
      <c r="G148">
        <v>10661150</v>
      </c>
      <c r="H148" t="s">
        <v>306</v>
      </c>
      <c r="I148" s="15">
        <v>38887</v>
      </c>
      <c r="J148" t="s">
        <v>66</v>
      </c>
      <c r="K148">
        <v>1000</v>
      </c>
      <c r="L148" s="1">
        <v>21042.46</v>
      </c>
      <c r="M148" s="1">
        <v>3189.71</v>
      </c>
      <c r="N148" s="1">
        <v>17852.75</v>
      </c>
      <c r="O148" s="1"/>
      <c r="P148" s="1"/>
    </row>
    <row r="149" spans="2:16">
      <c r="B149" t="s">
        <v>0</v>
      </c>
      <c r="C149" t="s">
        <v>270</v>
      </c>
      <c r="D149" t="s">
        <v>118</v>
      </c>
      <c r="E149" t="s">
        <v>143</v>
      </c>
      <c r="F149" t="s">
        <v>67</v>
      </c>
      <c r="G149">
        <v>10321755</v>
      </c>
      <c r="H149" t="s">
        <v>307</v>
      </c>
      <c r="I149" s="15">
        <v>38887</v>
      </c>
      <c r="J149" t="s">
        <v>66</v>
      </c>
      <c r="K149">
        <v>0</v>
      </c>
      <c r="L149" s="1">
        <v>0</v>
      </c>
      <c r="M149" s="1">
        <v>0</v>
      </c>
      <c r="N149" s="1">
        <v>0</v>
      </c>
      <c r="O149" s="1"/>
      <c r="P149" s="1"/>
    </row>
    <row r="150" spans="2:16">
      <c r="B150" t="s">
        <v>0</v>
      </c>
      <c r="C150" t="s">
        <v>270</v>
      </c>
      <c r="D150" t="s">
        <v>118</v>
      </c>
      <c r="E150" t="s">
        <v>145</v>
      </c>
      <c r="F150" t="s">
        <v>65</v>
      </c>
      <c r="G150">
        <v>5223</v>
      </c>
      <c r="H150" t="s">
        <v>296</v>
      </c>
      <c r="I150" s="15">
        <v>24654</v>
      </c>
      <c r="J150" t="s">
        <v>66</v>
      </c>
      <c r="K150">
        <v>43</v>
      </c>
      <c r="L150" s="1">
        <v>3897.09</v>
      </c>
      <c r="M150" s="1">
        <v>3723.7</v>
      </c>
      <c r="N150" s="1">
        <v>173.39</v>
      </c>
      <c r="O150" s="1"/>
      <c r="P150" s="1"/>
    </row>
    <row r="151" spans="2:16">
      <c r="B151" t="s">
        <v>0</v>
      </c>
      <c r="C151" t="s">
        <v>270</v>
      </c>
      <c r="D151" t="s">
        <v>118</v>
      </c>
      <c r="E151" t="s">
        <v>145</v>
      </c>
      <c r="F151" t="s">
        <v>65</v>
      </c>
      <c r="G151">
        <v>49300</v>
      </c>
      <c r="H151" t="s">
        <v>300</v>
      </c>
      <c r="I151" s="15">
        <v>24654</v>
      </c>
      <c r="J151" t="s">
        <v>66</v>
      </c>
      <c r="K151">
        <v>9508</v>
      </c>
      <c r="L151" s="1">
        <v>1426.82</v>
      </c>
      <c r="M151" s="1">
        <v>1363.34</v>
      </c>
      <c r="N151" s="1">
        <v>63.48</v>
      </c>
      <c r="O151" s="1"/>
      <c r="P151" s="1"/>
    </row>
    <row r="152" spans="2:16">
      <c r="B152" t="s">
        <v>0</v>
      </c>
      <c r="C152" t="s">
        <v>270</v>
      </c>
      <c r="D152" t="s">
        <v>118</v>
      </c>
      <c r="E152" t="s">
        <v>145</v>
      </c>
      <c r="F152" t="s">
        <v>65</v>
      </c>
      <c r="G152">
        <v>15876</v>
      </c>
      <c r="H152" t="s">
        <v>297</v>
      </c>
      <c r="I152" s="15">
        <v>26481</v>
      </c>
      <c r="J152" t="s">
        <v>66</v>
      </c>
      <c r="K152">
        <v>0</v>
      </c>
      <c r="L152" s="1">
        <v>1413.83</v>
      </c>
      <c r="M152" s="1">
        <v>1299.1199999999999</v>
      </c>
      <c r="N152" s="1">
        <v>114.71</v>
      </c>
      <c r="O152" s="1"/>
      <c r="P152" s="1"/>
    </row>
    <row r="153" spans="2:16">
      <c r="B153" t="s">
        <v>0</v>
      </c>
      <c r="C153" t="s">
        <v>270</v>
      </c>
      <c r="D153" t="s">
        <v>118</v>
      </c>
      <c r="E153" t="s">
        <v>145</v>
      </c>
      <c r="F153" t="s">
        <v>65</v>
      </c>
      <c r="G153">
        <v>15878</v>
      </c>
      <c r="H153" t="s">
        <v>297</v>
      </c>
      <c r="I153" s="15">
        <v>26481</v>
      </c>
      <c r="J153" t="s">
        <v>66</v>
      </c>
      <c r="K153">
        <v>0</v>
      </c>
      <c r="L153" s="1">
        <v>1305.54</v>
      </c>
      <c r="M153" s="1">
        <v>1199.6199999999999</v>
      </c>
      <c r="N153" s="1">
        <v>105.92</v>
      </c>
      <c r="O153" s="1"/>
      <c r="P153" s="1"/>
    </row>
    <row r="154" spans="2:16">
      <c r="B154" t="s">
        <v>0</v>
      </c>
      <c r="C154" t="s">
        <v>270</v>
      </c>
      <c r="D154" t="s">
        <v>118</v>
      </c>
      <c r="E154" t="s">
        <v>145</v>
      </c>
      <c r="F154" t="s">
        <v>65</v>
      </c>
      <c r="G154">
        <v>22580</v>
      </c>
      <c r="H154" t="s">
        <v>303</v>
      </c>
      <c r="I154" s="15">
        <v>30133</v>
      </c>
      <c r="J154" t="s">
        <v>66</v>
      </c>
      <c r="K154">
        <v>0</v>
      </c>
      <c r="L154" s="1">
        <v>850.3</v>
      </c>
      <c r="M154" s="1">
        <v>667.54</v>
      </c>
      <c r="N154" s="1">
        <v>182.76</v>
      </c>
      <c r="O154" s="1"/>
      <c r="P154" s="1"/>
    </row>
    <row r="155" spans="2:16">
      <c r="B155" t="s">
        <v>0</v>
      </c>
      <c r="C155" t="s">
        <v>270</v>
      </c>
      <c r="D155" t="s">
        <v>118</v>
      </c>
      <c r="E155" t="s">
        <v>145</v>
      </c>
      <c r="F155" t="s">
        <v>65</v>
      </c>
      <c r="G155">
        <v>49298</v>
      </c>
      <c r="H155" t="s">
        <v>298</v>
      </c>
      <c r="I155" s="15">
        <v>24654</v>
      </c>
      <c r="J155" t="s">
        <v>66</v>
      </c>
      <c r="K155">
        <v>904</v>
      </c>
      <c r="L155" s="1">
        <v>6125.17</v>
      </c>
      <c r="M155" s="1">
        <v>5852.65</v>
      </c>
      <c r="N155" s="1">
        <v>272.52</v>
      </c>
      <c r="O155" s="1"/>
      <c r="P155" s="1"/>
    </row>
    <row r="156" spans="2:16">
      <c r="B156" t="s">
        <v>0</v>
      </c>
      <c r="C156" t="s">
        <v>270</v>
      </c>
      <c r="D156" t="s">
        <v>118</v>
      </c>
      <c r="E156" t="s">
        <v>145</v>
      </c>
      <c r="F156" t="s">
        <v>65</v>
      </c>
      <c r="G156">
        <v>49299</v>
      </c>
      <c r="H156" t="s">
        <v>299</v>
      </c>
      <c r="I156" s="15">
        <v>24654</v>
      </c>
      <c r="J156" t="s">
        <v>66</v>
      </c>
      <c r="K156">
        <v>76887</v>
      </c>
      <c r="L156" s="1">
        <v>39455.31</v>
      </c>
      <c r="M156" s="1">
        <v>37699.89</v>
      </c>
      <c r="N156" s="1">
        <v>1755.42</v>
      </c>
      <c r="O156" s="1"/>
      <c r="P156" s="1"/>
    </row>
    <row r="157" spans="2:16">
      <c r="B157" t="s">
        <v>0</v>
      </c>
      <c r="C157" t="s">
        <v>270</v>
      </c>
      <c r="D157" t="s">
        <v>118</v>
      </c>
      <c r="E157" t="s">
        <v>145</v>
      </c>
      <c r="F157" t="s">
        <v>65</v>
      </c>
      <c r="G157">
        <v>49820</v>
      </c>
      <c r="H157" t="s">
        <v>301</v>
      </c>
      <c r="I157" s="15">
        <v>27211</v>
      </c>
      <c r="J157" t="s">
        <v>66</v>
      </c>
      <c r="K157">
        <v>0</v>
      </c>
      <c r="L157" s="1">
        <v>1308.55</v>
      </c>
      <c r="M157" s="1">
        <v>1176.77</v>
      </c>
      <c r="N157" s="1">
        <v>131.78</v>
      </c>
      <c r="O157" s="1"/>
      <c r="P157" s="1"/>
    </row>
    <row r="158" spans="2:16">
      <c r="B158" t="s">
        <v>0</v>
      </c>
      <c r="C158" t="s">
        <v>270</v>
      </c>
      <c r="D158" t="s">
        <v>118</v>
      </c>
      <c r="E158" t="s">
        <v>145</v>
      </c>
      <c r="F158" t="s">
        <v>65</v>
      </c>
      <c r="G158">
        <v>50539</v>
      </c>
      <c r="H158" t="s">
        <v>308</v>
      </c>
      <c r="I158" s="15">
        <v>28672</v>
      </c>
      <c r="J158" t="s">
        <v>66</v>
      </c>
      <c r="K158">
        <v>179</v>
      </c>
      <c r="L158" s="1">
        <v>139.35</v>
      </c>
      <c r="M158" s="1">
        <v>118.44</v>
      </c>
      <c r="N158" s="1">
        <v>20.91</v>
      </c>
      <c r="O158" s="1"/>
      <c r="P158" s="1"/>
    </row>
    <row r="159" spans="2:16">
      <c r="B159" t="s">
        <v>0</v>
      </c>
      <c r="C159" t="s">
        <v>270</v>
      </c>
      <c r="D159" t="s">
        <v>118</v>
      </c>
      <c r="E159" t="s">
        <v>147</v>
      </c>
      <c r="F159" t="s">
        <v>65</v>
      </c>
      <c r="G159">
        <v>5191</v>
      </c>
      <c r="H159" t="s">
        <v>297</v>
      </c>
      <c r="I159" s="15">
        <v>26481</v>
      </c>
      <c r="J159" t="s">
        <v>66</v>
      </c>
      <c r="K159">
        <v>1</v>
      </c>
      <c r="L159" s="1">
        <v>1595.52</v>
      </c>
      <c r="M159" s="1">
        <v>1466.07</v>
      </c>
      <c r="N159" s="1">
        <v>129.44999999999999</v>
      </c>
      <c r="O159" s="1"/>
      <c r="P159" s="1"/>
    </row>
    <row r="160" spans="2:16">
      <c r="B160" t="s">
        <v>0</v>
      </c>
      <c r="C160" t="s">
        <v>270</v>
      </c>
      <c r="D160" t="s">
        <v>118</v>
      </c>
      <c r="E160" t="s">
        <v>147</v>
      </c>
      <c r="F160" t="s">
        <v>65</v>
      </c>
      <c r="G160">
        <v>5193</v>
      </c>
      <c r="H160" t="s">
        <v>297</v>
      </c>
      <c r="I160" s="15">
        <v>26481</v>
      </c>
      <c r="J160" t="s">
        <v>66</v>
      </c>
      <c r="K160">
        <v>1</v>
      </c>
      <c r="L160" s="1">
        <v>1473.31</v>
      </c>
      <c r="M160" s="1">
        <v>1353.78</v>
      </c>
      <c r="N160" s="1">
        <v>119.53</v>
      </c>
      <c r="O160" s="1"/>
      <c r="P160" s="1"/>
    </row>
    <row r="161" spans="2:16">
      <c r="B161" t="s">
        <v>0</v>
      </c>
      <c r="C161" t="s">
        <v>270</v>
      </c>
      <c r="D161" t="s">
        <v>118</v>
      </c>
      <c r="E161" t="s">
        <v>147</v>
      </c>
      <c r="F161" t="s">
        <v>65</v>
      </c>
      <c r="G161">
        <v>5222</v>
      </c>
      <c r="H161" t="s">
        <v>296</v>
      </c>
      <c r="I161" s="15">
        <v>24654</v>
      </c>
      <c r="J161" t="s">
        <v>66</v>
      </c>
      <c r="K161">
        <v>49</v>
      </c>
      <c r="L161" s="1">
        <v>4397.91</v>
      </c>
      <c r="M161" s="1">
        <v>4202.24</v>
      </c>
      <c r="N161" s="1">
        <v>195.67</v>
      </c>
      <c r="O161" s="1"/>
      <c r="P161" s="1"/>
    </row>
    <row r="162" spans="2:16">
      <c r="B162" t="s">
        <v>0</v>
      </c>
      <c r="C162" t="s">
        <v>270</v>
      </c>
      <c r="D162" t="s">
        <v>118</v>
      </c>
      <c r="E162" t="s">
        <v>147</v>
      </c>
      <c r="F162" t="s">
        <v>65</v>
      </c>
      <c r="G162">
        <v>15896</v>
      </c>
      <c r="H162" t="s">
        <v>303</v>
      </c>
      <c r="I162" s="15">
        <v>30133</v>
      </c>
      <c r="J162" t="s">
        <v>66</v>
      </c>
      <c r="K162">
        <v>1</v>
      </c>
      <c r="L162" s="1">
        <v>959.56</v>
      </c>
      <c r="M162" s="1">
        <v>753.32</v>
      </c>
      <c r="N162" s="1">
        <v>206.24</v>
      </c>
      <c r="O162" s="1"/>
      <c r="P162" s="1"/>
    </row>
    <row r="163" spans="2:16">
      <c r="B163" t="s">
        <v>0</v>
      </c>
      <c r="C163" t="s">
        <v>270</v>
      </c>
      <c r="D163" t="s">
        <v>118</v>
      </c>
      <c r="E163" t="s">
        <v>147</v>
      </c>
      <c r="F163" t="s">
        <v>65</v>
      </c>
      <c r="G163">
        <v>49301</v>
      </c>
      <c r="H163" t="s">
        <v>298</v>
      </c>
      <c r="I163" s="15">
        <v>24654</v>
      </c>
      <c r="J163" t="s">
        <v>66</v>
      </c>
      <c r="K163">
        <v>1020</v>
      </c>
      <c r="L163" s="1">
        <v>6912.32</v>
      </c>
      <c r="M163" s="1">
        <v>6604.78</v>
      </c>
      <c r="N163" s="1">
        <v>307.54000000000002</v>
      </c>
      <c r="O163" s="1"/>
      <c r="P163" s="1"/>
    </row>
    <row r="164" spans="2:16">
      <c r="B164" t="s">
        <v>0</v>
      </c>
      <c r="C164" t="s">
        <v>270</v>
      </c>
      <c r="D164" t="s">
        <v>118</v>
      </c>
      <c r="E164" t="s">
        <v>147</v>
      </c>
      <c r="F164" t="s">
        <v>65</v>
      </c>
      <c r="G164">
        <v>49302</v>
      </c>
      <c r="H164" t="s">
        <v>299</v>
      </c>
      <c r="I164" s="15">
        <v>24654</v>
      </c>
      <c r="J164" t="s">
        <v>66</v>
      </c>
      <c r="K164">
        <v>86768</v>
      </c>
      <c r="L164" s="1">
        <v>44525.73</v>
      </c>
      <c r="M164" s="1">
        <v>42544.72</v>
      </c>
      <c r="N164" s="1">
        <v>1981.01</v>
      </c>
      <c r="O164" s="1"/>
      <c r="P164" s="1"/>
    </row>
    <row r="165" spans="2:16">
      <c r="B165" t="s">
        <v>0</v>
      </c>
      <c r="C165" t="s">
        <v>270</v>
      </c>
      <c r="D165" t="s">
        <v>118</v>
      </c>
      <c r="E165" t="s">
        <v>147</v>
      </c>
      <c r="F165" t="s">
        <v>65</v>
      </c>
      <c r="G165">
        <v>49303</v>
      </c>
      <c r="H165" t="s">
        <v>300</v>
      </c>
      <c r="I165" s="15">
        <v>24654</v>
      </c>
      <c r="J165" t="s">
        <v>66</v>
      </c>
      <c r="K165">
        <v>58127</v>
      </c>
      <c r="L165" s="1">
        <v>8719.7999999999993</v>
      </c>
      <c r="M165" s="1">
        <v>8331.84</v>
      </c>
      <c r="N165" s="1">
        <v>387.96</v>
      </c>
      <c r="O165" s="1"/>
      <c r="P165" s="1"/>
    </row>
    <row r="166" spans="2:16">
      <c r="B166" t="s">
        <v>0</v>
      </c>
      <c r="C166" t="s">
        <v>270</v>
      </c>
      <c r="D166" t="s">
        <v>118</v>
      </c>
      <c r="E166" t="s">
        <v>147</v>
      </c>
      <c r="F166" t="s">
        <v>65</v>
      </c>
      <c r="G166">
        <v>49821</v>
      </c>
      <c r="H166" t="s">
        <v>301</v>
      </c>
      <c r="I166" s="15">
        <v>27211</v>
      </c>
      <c r="J166" t="s">
        <v>66</v>
      </c>
      <c r="K166">
        <v>1</v>
      </c>
      <c r="L166" s="1">
        <v>1476.72</v>
      </c>
      <c r="M166" s="1">
        <v>1328</v>
      </c>
      <c r="N166" s="1">
        <v>148.72</v>
      </c>
      <c r="O166" s="1"/>
      <c r="P166" s="1"/>
    </row>
    <row r="167" spans="2:16">
      <c r="B167" t="s">
        <v>0</v>
      </c>
      <c r="C167" t="s">
        <v>270</v>
      </c>
      <c r="D167" t="s">
        <v>118</v>
      </c>
      <c r="E167" t="s">
        <v>147</v>
      </c>
      <c r="F167" t="s">
        <v>65</v>
      </c>
      <c r="G167">
        <v>50540</v>
      </c>
      <c r="H167" t="s">
        <v>308</v>
      </c>
      <c r="I167" s="15">
        <v>28672</v>
      </c>
      <c r="J167" t="s">
        <v>66</v>
      </c>
      <c r="K167">
        <v>202</v>
      </c>
      <c r="L167" s="1">
        <v>157.26</v>
      </c>
      <c r="M167" s="1">
        <v>133.66999999999999</v>
      </c>
      <c r="N167" s="1">
        <v>23.59</v>
      </c>
      <c r="O167" s="1"/>
      <c r="P167" s="1"/>
    </row>
    <row r="168" spans="2:16">
      <c r="B168" t="s">
        <v>0</v>
      </c>
      <c r="C168" t="s">
        <v>270</v>
      </c>
      <c r="D168" t="s">
        <v>118</v>
      </c>
      <c r="E168" t="s">
        <v>147</v>
      </c>
      <c r="F168" t="s">
        <v>65</v>
      </c>
      <c r="G168">
        <v>51893</v>
      </c>
      <c r="H168" t="s">
        <v>309</v>
      </c>
      <c r="I168" s="15">
        <v>34516</v>
      </c>
      <c r="J168" t="s">
        <v>66</v>
      </c>
      <c r="K168">
        <v>6</v>
      </c>
      <c r="L168" s="1">
        <v>17060.490000000002</v>
      </c>
      <c r="M168" s="1">
        <v>8458.74</v>
      </c>
      <c r="N168" s="1">
        <v>8601.75</v>
      </c>
      <c r="O168" s="1"/>
      <c r="P168" s="1"/>
    </row>
    <row r="169" spans="2:16">
      <c r="B169" t="s">
        <v>0</v>
      </c>
      <c r="C169" t="s">
        <v>270</v>
      </c>
      <c r="D169" t="s">
        <v>118</v>
      </c>
      <c r="E169" t="s">
        <v>147</v>
      </c>
      <c r="F169" t="s">
        <v>65</v>
      </c>
      <c r="G169">
        <v>52047</v>
      </c>
      <c r="H169" t="s">
        <v>310</v>
      </c>
      <c r="I169" s="15">
        <v>34881</v>
      </c>
      <c r="J169" t="s">
        <v>66</v>
      </c>
      <c r="K169">
        <v>9</v>
      </c>
      <c r="L169" s="1">
        <v>44644.66</v>
      </c>
      <c r="M169" s="1">
        <v>20848.53</v>
      </c>
      <c r="N169" s="1">
        <v>23796.13</v>
      </c>
      <c r="O169" s="1"/>
      <c r="P169" s="1"/>
    </row>
  </sheetData>
  <mergeCells count="1">
    <mergeCell ref="S5:T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opLeftCell="D3" zoomScaleNormal="100" workbookViewId="0">
      <selection activeCell="D20" sqref="D20"/>
    </sheetView>
  </sheetViews>
  <sheetFormatPr defaultRowHeight="13.2"/>
  <cols>
    <col min="1" max="1" width="7.5546875" customWidth="1"/>
    <col min="2" max="2" width="19.88671875" bestFit="1" customWidth="1"/>
    <col min="3" max="3" width="41.33203125" bestFit="1" customWidth="1"/>
    <col min="4" max="4" width="14.44140625" customWidth="1"/>
    <col min="5" max="5" width="18" bestFit="1" customWidth="1"/>
    <col min="6" max="6" width="17" customWidth="1"/>
    <col min="7" max="7" width="7.33203125" customWidth="1"/>
    <col min="8" max="8" width="13.44140625" customWidth="1"/>
    <col min="9" max="9" width="11.44140625" customWidth="1"/>
    <col min="10" max="11" width="7.5546875" customWidth="1"/>
    <col min="12" max="12" width="11.33203125" bestFit="1" customWidth="1"/>
    <col min="13" max="13" width="16.5546875" bestFit="1" customWidth="1"/>
    <col min="14" max="14" width="15" bestFit="1" customWidth="1"/>
    <col min="15" max="17" width="15" customWidth="1"/>
    <col min="18" max="18" width="12.5546875" bestFit="1" customWidth="1"/>
    <col min="19" max="20" width="10.109375" bestFit="1" customWidth="1"/>
    <col min="21" max="21" width="13.33203125" bestFit="1" customWidth="1"/>
    <col min="22" max="22" width="12.554687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A2" t="s">
        <v>19</v>
      </c>
      <c r="B2" t="s">
        <v>20</v>
      </c>
      <c r="C2" s="6">
        <v>115</v>
      </c>
      <c r="D2" s="6" t="s">
        <v>21</v>
      </c>
      <c r="E2" s="6">
        <v>14</v>
      </c>
      <c r="F2">
        <v>2.44</v>
      </c>
      <c r="G2">
        <f t="shared" ref="G2" si="0">+F2</f>
        <v>2.44</v>
      </c>
      <c r="V2" s="11" t="s">
        <v>22</v>
      </c>
    </row>
    <row r="3" spans="1:22">
      <c r="Q3" s="39" t="s">
        <v>25</v>
      </c>
      <c r="R3" s="39" t="s">
        <v>476</v>
      </c>
      <c r="S3" s="82" t="s">
        <v>31</v>
      </c>
      <c r="T3" s="82"/>
      <c r="U3" s="11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44">
        <v>40909</v>
      </c>
      <c r="T4" s="44">
        <v>41274</v>
      </c>
      <c r="U4" s="18" t="s">
        <v>34</v>
      </c>
      <c r="V4" s="11" t="s">
        <v>30</v>
      </c>
    </row>
    <row r="5" spans="1:22">
      <c r="B5" t="s">
        <v>0</v>
      </c>
      <c r="C5" s="3" t="s">
        <v>64</v>
      </c>
      <c r="D5" t="s">
        <v>182</v>
      </c>
      <c r="E5" t="s">
        <v>183</v>
      </c>
      <c r="F5" t="s">
        <v>65</v>
      </c>
      <c r="G5">
        <v>4640</v>
      </c>
      <c r="H5" t="s">
        <v>427</v>
      </c>
      <c r="I5" s="15">
        <v>27942</v>
      </c>
      <c r="J5" t="s">
        <v>66</v>
      </c>
      <c r="K5">
        <v>0</v>
      </c>
      <c r="L5" s="1">
        <v>293.85000000000002</v>
      </c>
      <c r="M5" s="1">
        <v>248.55</v>
      </c>
      <c r="N5" s="1">
        <v>45.3</v>
      </c>
      <c r="O5" s="1"/>
      <c r="P5" s="1">
        <f>IF(K5=0,0,K5)</f>
        <v>0</v>
      </c>
      <c r="Q5" s="45">
        <v>3.0300000000000001E-2</v>
      </c>
      <c r="R5" s="7">
        <f>IF(N5=0,0,L5*Q5)</f>
        <v>8.9036550000000005</v>
      </c>
      <c r="S5" s="9">
        <f>+N5+R5</f>
        <v>54.203654999999998</v>
      </c>
      <c r="T5" s="7">
        <f>+N5</f>
        <v>45.3</v>
      </c>
      <c r="U5" s="7">
        <f>+(S5+T5)/2</f>
        <v>49.751827499999997</v>
      </c>
      <c r="V5" s="7">
        <f>IF(N5=0,0,Q5*L5)</f>
        <v>8.9036550000000005</v>
      </c>
    </row>
    <row r="6" spans="1:22">
      <c r="B6" t="s">
        <v>0</v>
      </c>
      <c r="C6" s="3" t="s">
        <v>64</v>
      </c>
      <c r="D6" t="s">
        <v>182</v>
      </c>
      <c r="E6" t="s">
        <v>183</v>
      </c>
      <c r="F6" t="s">
        <v>65</v>
      </c>
      <c r="G6">
        <v>4954</v>
      </c>
      <c r="H6" t="s">
        <v>428</v>
      </c>
      <c r="I6" s="15">
        <v>26846</v>
      </c>
      <c r="J6" t="s">
        <v>66</v>
      </c>
      <c r="K6">
        <v>0</v>
      </c>
      <c r="L6" s="1">
        <v>485.53</v>
      </c>
      <c r="M6" s="1">
        <v>429.31</v>
      </c>
      <c r="N6" s="1">
        <v>56.22</v>
      </c>
      <c r="O6" s="1"/>
      <c r="P6" s="1">
        <f t="shared" ref="P6:P69" si="1">IF(K6=0,0,K6)</f>
        <v>0</v>
      </c>
      <c r="Q6" s="45">
        <v>3.0300000000000001E-2</v>
      </c>
      <c r="R6" s="7">
        <f t="shared" ref="R6:R69" si="2">IF(N6=0,0,L6*Q6)</f>
        <v>14.711558999999999</v>
      </c>
      <c r="S6" s="9">
        <f t="shared" ref="S6:S69" si="3">+N6+R6</f>
        <v>70.931558999999993</v>
      </c>
      <c r="T6" s="7">
        <f t="shared" ref="T6:T69" si="4">+N6</f>
        <v>56.22</v>
      </c>
      <c r="U6" s="7">
        <f t="shared" ref="U6:U69" si="5">+(S6+T6)/2</f>
        <v>63.575779499999996</v>
      </c>
      <c r="V6" s="7">
        <f t="shared" ref="V6:V69" si="6">IF(N6=0,0,Q6*L6)</f>
        <v>14.711558999999999</v>
      </c>
    </row>
    <row r="7" spans="1:22">
      <c r="B7" t="s">
        <v>0</v>
      </c>
      <c r="C7" s="3" t="s">
        <v>64</v>
      </c>
      <c r="D7" t="s">
        <v>182</v>
      </c>
      <c r="E7" t="s">
        <v>183</v>
      </c>
      <c r="F7" t="s">
        <v>65</v>
      </c>
      <c r="G7">
        <v>5264</v>
      </c>
      <c r="H7" t="s">
        <v>429</v>
      </c>
      <c r="I7" s="15">
        <v>37073</v>
      </c>
      <c r="J7" t="s">
        <v>66</v>
      </c>
      <c r="K7">
        <v>1</v>
      </c>
      <c r="L7" s="1">
        <v>3543.05</v>
      </c>
      <c r="M7" s="1">
        <v>1005.04</v>
      </c>
      <c r="N7" s="1">
        <v>2538.0100000000002</v>
      </c>
      <c r="O7" s="1"/>
      <c r="P7" s="1">
        <f t="shared" si="1"/>
        <v>1</v>
      </c>
      <c r="Q7" s="45">
        <v>3.0300000000000001E-2</v>
      </c>
      <c r="R7" s="7">
        <f t="shared" si="2"/>
        <v>107.354415</v>
      </c>
      <c r="S7" s="9">
        <f t="shared" si="3"/>
        <v>2645.364415</v>
      </c>
      <c r="T7" s="7">
        <f t="shared" si="4"/>
        <v>2538.0100000000002</v>
      </c>
      <c r="U7" s="7">
        <f t="shared" si="5"/>
        <v>2591.6872075000001</v>
      </c>
      <c r="V7" s="7">
        <f t="shared" si="6"/>
        <v>107.354415</v>
      </c>
    </row>
    <row r="8" spans="1:22">
      <c r="B8" t="s">
        <v>0</v>
      </c>
      <c r="C8" s="3" t="s">
        <v>64</v>
      </c>
      <c r="D8" t="s">
        <v>182</v>
      </c>
      <c r="E8" t="s">
        <v>183</v>
      </c>
      <c r="F8" t="s">
        <v>65</v>
      </c>
      <c r="G8">
        <v>5265</v>
      </c>
      <c r="H8" t="s">
        <v>430</v>
      </c>
      <c r="I8" s="15">
        <v>37073</v>
      </c>
      <c r="J8" t="s">
        <v>66</v>
      </c>
      <c r="K8">
        <v>1</v>
      </c>
      <c r="L8" s="1">
        <v>3958.86</v>
      </c>
      <c r="M8" s="1">
        <v>1122.99</v>
      </c>
      <c r="N8" s="1">
        <v>2835.87</v>
      </c>
      <c r="O8" s="1"/>
      <c r="P8" s="1">
        <f t="shared" si="1"/>
        <v>1</v>
      </c>
      <c r="Q8" s="45">
        <v>3.0300000000000001E-2</v>
      </c>
      <c r="R8" s="7">
        <f t="shared" si="2"/>
        <v>119.95345800000001</v>
      </c>
      <c r="S8" s="9">
        <f t="shared" si="3"/>
        <v>2955.8234579999998</v>
      </c>
      <c r="T8" s="7">
        <f t="shared" si="4"/>
        <v>2835.87</v>
      </c>
      <c r="U8" s="7">
        <f t="shared" si="5"/>
        <v>2895.8467289999999</v>
      </c>
      <c r="V8" s="7">
        <f t="shared" si="6"/>
        <v>119.95345800000001</v>
      </c>
    </row>
    <row r="9" spans="1:22">
      <c r="B9" t="s">
        <v>0</v>
      </c>
      <c r="C9" s="3" t="s">
        <v>64</v>
      </c>
      <c r="D9" t="s">
        <v>182</v>
      </c>
      <c r="E9" t="s">
        <v>183</v>
      </c>
      <c r="F9" t="s">
        <v>65</v>
      </c>
      <c r="G9">
        <v>5272</v>
      </c>
      <c r="H9" t="s">
        <v>431</v>
      </c>
      <c r="I9" s="15">
        <v>27942</v>
      </c>
      <c r="J9" t="s">
        <v>66</v>
      </c>
      <c r="K9">
        <v>0</v>
      </c>
      <c r="L9" s="1">
        <v>2485</v>
      </c>
      <c r="M9" s="1">
        <v>2101.9299999999998</v>
      </c>
      <c r="N9" s="1">
        <v>383.07</v>
      </c>
      <c r="O9" s="1"/>
      <c r="P9" s="1">
        <f t="shared" si="1"/>
        <v>0</v>
      </c>
      <c r="Q9" s="45">
        <v>3.0300000000000001E-2</v>
      </c>
      <c r="R9" s="7">
        <f t="shared" si="2"/>
        <v>75.295500000000004</v>
      </c>
      <c r="S9" s="9">
        <f t="shared" si="3"/>
        <v>458.3655</v>
      </c>
      <c r="T9" s="7">
        <f t="shared" si="4"/>
        <v>383.07</v>
      </c>
      <c r="U9" s="7">
        <f t="shared" si="5"/>
        <v>420.71775000000002</v>
      </c>
      <c r="V9" s="7">
        <f t="shared" si="6"/>
        <v>75.295500000000004</v>
      </c>
    </row>
    <row r="10" spans="1:22">
      <c r="B10" t="s">
        <v>0</v>
      </c>
      <c r="C10" s="3" t="s">
        <v>64</v>
      </c>
      <c r="D10" t="s">
        <v>182</v>
      </c>
      <c r="E10" t="s">
        <v>183</v>
      </c>
      <c r="F10" t="s">
        <v>65</v>
      </c>
      <c r="G10">
        <v>15926</v>
      </c>
      <c r="H10" t="s">
        <v>433</v>
      </c>
      <c r="I10" s="15">
        <v>37073</v>
      </c>
      <c r="J10" t="s">
        <v>66</v>
      </c>
      <c r="K10">
        <v>1</v>
      </c>
      <c r="L10" s="1">
        <v>5758.19</v>
      </c>
      <c r="M10" s="1">
        <v>1633.4</v>
      </c>
      <c r="N10" s="1">
        <v>4124.79</v>
      </c>
      <c r="O10" s="1"/>
      <c r="P10" s="1">
        <f t="shared" si="1"/>
        <v>1</v>
      </c>
      <c r="Q10" s="45">
        <v>3.0300000000000001E-2</v>
      </c>
      <c r="R10" s="7">
        <f t="shared" si="2"/>
        <v>174.47315699999999</v>
      </c>
      <c r="S10" s="9">
        <f t="shared" si="3"/>
        <v>4299.2631570000003</v>
      </c>
      <c r="T10" s="7">
        <f t="shared" si="4"/>
        <v>4124.79</v>
      </c>
      <c r="U10" s="7">
        <f t="shared" si="5"/>
        <v>4212.0265785000001</v>
      </c>
      <c r="V10" s="7">
        <f t="shared" si="6"/>
        <v>174.47315699999999</v>
      </c>
    </row>
    <row r="11" spans="1:22">
      <c r="B11" t="s">
        <v>0</v>
      </c>
      <c r="C11" s="3" t="s">
        <v>64</v>
      </c>
      <c r="D11" t="s">
        <v>182</v>
      </c>
      <c r="E11" t="s">
        <v>183</v>
      </c>
      <c r="F11" t="s">
        <v>65</v>
      </c>
      <c r="G11">
        <v>15931</v>
      </c>
      <c r="H11" t="s">
        <v>434</v>
      </c>
      <c r="I11" s="15">
        <v>28307</v>
      </c>
      <c r="J11" t="s">
        <v>66</v>
      </c>
      <c r="K11">
        <v>0</v>
      </c>
      <c r="L11" s="1">
        <v>814.91</v>
      </c>
      <c r="M11" s="1">
        <v>677.61</v>
      </c>
      <c r="N11" s="1">
        <v>137.30000000000001</v>
      </c>
      <c r="O11" s="1"/>
      <c r="P11" s="1">
        <f t="shared" si="1"/>
        <v>0</v>
      </c>
      <c r="Q11" s="45">
        <v>3.0300000000000001E-2</v>
      </c>
      <c r="R11" s="7">
        <f t="shared" si="2"/>
        <v>24.691772999999998</v>
      </c>
      <c r="S11" s="9">
        <f t="shared" si="3"/>
        <v>161.99177300000002</v>
      </c>
      <c r="T11" s="7">
        <f t="shared" si="4"/>
        <v>137.30000000000001</v>
      </c>
      <c r="U11" s="7">
        <f t="shared" si="5"/>
        <v>149.64588650000002</v>
      </c>
      <c r="V11" s="7">
        <f t="shared" si="6"/>
        <v>24.691772999999998</v>
      </c>
    </row>
    <row r="12" spans="1:22">
      <c r="B12" t="s">
        <v>0</v>
      </c>
      <c r="C12" s="3" t="s">
        <v>64</v>
      </c>
      <c r="D12" t="s">
        <v>182</v>
      </c>
      <c r="E12" t="s">
        <v>183</v>
      </c>
      <c r="F12" t="s">
        <v>65</v>
      </c>
      <c r="G12">
        <v>15932</v>
      </c>
      <c r="H12" t="s">
        <v>435</v>
      </c>
      <c r="I12" s="15">
        <v>27942</v>
      </c>
      <c r="J12" t="s">
        <v>66</v>
      </c>
      <c r="K12">
        <v>0</v>
      </c>
      <c r="L12" s="1">
        <v>101.47</v>
      </c>
      <c r="M12" s="1">
        <v>85.83</v>
      </c>
      <c r="N12" s="1">
        <v>15.64</v>
      </c>
      <c r="O12" s="1"/>
      <c r="P12" s="1">
        <f t="shared" si="1"/>
        <v>0</v>
      </c>
      <c r="Q12" s="45">
        <v>3.0300000000000001E-2</v>
      </c>
      <c r="R12" s="7">
        <f t="shared" si="2"/>
        <v>3.074541</v>
      </c>
      <c r="S12" s="9">
        <f t="shared" si="3"/>
        <v>18.714541000000001</v>
      </c>
      <c r="T12" s="7">
        <f t="shared" si="4"/>
        <v>15.64</v>
      </c>
      <c r="U12" s="7">
        <f t="shared" si="5"/>
        <v>17.177270499999999</v>
      </c>
      <c r="V12" s="7">
        <f t="shared" si="6"/>
        <v>3.074541</v>
      </c>
    </row>
    <row r="13" spans="1:22">
      <c r="B13" t="s">
        <v>0</v>
      </c>
      <c r="C13" s="3" t="s">
        <v>64</v>
      </c>
      <c r="D13" t="s">
        <v>182</v>
      </c>
      <c r="E13" t="s">
        <v>183</v>
      </c>
      <c r="F13" t="s">
        <v>65</v>
      </c>
      <c r="G13">
        <v>24736</v>
      </c>
      <c r="H13" t="s">
        <v>436</v>
      </c>
      <c r="I13" s="15">
        <v>26846</v>
      </c>
      <c r="J13" t="s">
        <v>66</v>
      </c>
      <c r="K13">
        <v>0</v>
      </c>
      <c r="L13" s="1">
        <v>323.69</v>
      </c>
      <c r="M13" s="1">
        <v>286.20999999999998</v>
      </c>
      <c r="N13" s="1">
        <v>37.479999999999997</v>
      </c>
      <c r="O13" s="1"/>
      <c r="P13" s="1">
        <f t="shared" si="1"/>
        <v>0</v>
      </c>
      <c r="Q13" s="45">
        <v>3.0300000000000001E-2</v>
      </c>
      <c r="R13" s="7">
        <f t="shared" si="2"/>
        <v>9.8078070000000004</v>
      </c>
      <c r="S13" s="9">
        <f t="shared" si="3"/>
        <v>47.287807000000001</v>
      </c>
      <c r="T13" s="7">
        <f t="shared" si="4"/>
        <v>37.479999999999997</v>
      </c>
      <c r="U13" s="7">
        <f t="shared" si="5"/>
        <v>42.383903500000002</v>
      </c>
      <c r="V13" s="7">
        <f t="shared" si="6"/>
        <v>9.8078070000000004</v>
      </c>
    </row>
    <row r="14" spans="1:22">
      <c r="B14" t="s">
        <v>0</v>
      </c>
      <c r="C14" s="3" t="s">
        <v>64</v>
      </c>
      <c r="D14" t="s">
        <v>182</v>
      </c>
      <c r="E14" t="s">
        <v>183</v>
      </c>
      <c r="F14" t="s">
        <v>65</v>
      </c>
      <c r="G14">
        <v>49677</v>
      </c>
      <c r="H14" t="s">
        <v>437</v>
      </c>
      <c r="I14" s="15">
        <v>26846</v>
      </c>
      <c r="J14" t="s">
        <v>66</v>
      </c>
      <c r="L14" s="1">
        <v>6239.61</v>
      </c>
      <c r="M14" s="1">
        <v>5517.16</v>
      </c>
      <c r="N14" s="1">
        <v>722.45</v>
      </c>
      <c r="O14">
        <v>4</v>
      </c>
      <c r="P14" s="1">
        <f t="shared" si="1"/>
        <v>0</v>
      </c>
      <c r="Q14" s="45">
        <v>3.0300000000000001E-2</v>
      </c>
      <c r="R14" s="7">
        <f t="shared" si="2"/>
        <v>189.06018299999999</v>
      </c>
      <c r="S14" s="9">
        <f t="shared" si="3"/>
        <v>911.5101830000001</v>
      </c>
      <c r="T14" s="7">
        <f t="shared" si="4"/>
        <v>722.45</v>
      </c>
      <c r="U14" s="7">
        <f t="shared" si="5"/>
        <v>816.98009150000007</v>
      </c>
      <c r="V14" s="7">
        <f t="shared" si="6"/>
        <v>189.06018299999999</v>
      </c>
    </row>
    <row r="15" spans="1:22">
      <c r="B15" t="s">
        <v>0</v>
      </c>
      <c r="C15" s="3" t="s">
        <v>64</v>
      </c>
      <c r="D15" t="s">
        <v>182</v>
      </c>
      <c r="E15" t="s">
        <v>183</v>
      </c>
      <c r="F15" t="s">
        <v>65</v>
      </c>
      <c r="G15">
        <v>49678</v>
      </c>
      <c r="H15" t="s">
        <v>438</v>
      </c>
      <c r="I15" s="15">
        <v>26846</v>
      </c>
      <c r="J15" t="s">
        <v>66</v>
      </c>
      <c r="K15">
        <v>0</v>
      </c>
      <c r="L15" s="1">
        <v>1095.75</v>
      </c>
      <c r="M15" s="1">
        <v>968.88</v>
      </c>
      <c r="N15" s="1">
        <v>126.87</v>
      </c>
      <c r="O15" s="1"/>
      <c r="P15" s="1">
        <f t="shared" si="1"/>
        <v>0</v>
      </c>
      <c r="Q15" s="45">
        <v>3.0300000000000001E-2</v>
      </c>
      <c r="R15" s="7">
        <f t="shared" si="2"/>
        <v>33.201225000000001</v>
      </c>
      <c r="S15" s="9">
        <f t="shared" si="3"/>
        <v>160.071225</v>
      </c>
      <c r="T15" s="7">
        <f t="shared" si="4"/>
        <v>126.87</v>
      </c>
      <c r="U15" s="7">
        <f t="shared" si="5"/>
        <v>143.47061250000002</v>
      </c>
      <c r="V15" s="7">
        <f t="shared" si="6"/>
        <v>33.201225000000001</v>
      </c>
    </row>
    <row r="16" spans="1:22">
      <c r="B16" t="s">
        <v>0</v>
      </c>
      <c r="C16" s="3" t="s">
        <v>64</v>
      </c>
      <c r="D16" t="s">
        <v>182</v>
      </c>
      <c r="E16" t="s">
        <v>183</v>
      </c>
      <c r="F16" t="s">
        <v>65</v>
      </c>
      <c r="G16">
        <v>49679</v>
      </c>
      <c r="H16" t="s">
        <v>439</v>
      </c>
      <c r="I16" s="15">
        <v>26846</v>
      </c>
      <c r="J16" t="s">
        <v>66</v>
      </c>
      <c r="K16">
        <v>2</v>
      </c>
      <c r="L16" s="1">
        <v>11451.41</v>
      </c>
      <c r="M16" s="1">
        <v>10125.51</v>
      </c>
      <c r="N16" s="1">
        <v>1325.9</v>
      </c>
      <c r="O16" s="1"/>
      <c r="P16" s="1">
        <f t="shared" si="1"/>
        <v>2</v>
      </c>
      <c r="Q16" s="45">
        <v>3.0300000000000001E-2</v>
      </c>
      <c r="R16" s="7">
        <f t="shared" si="2"/>
        <v>346.97772300000003</v>
      </c>
      <c r="S16" s="9">
        <f t="shared" si="3"/>
        <v>1672.8777230000001</v>
      </c>
      <c r="T16" s="7">
        <f t="shared" si="4"/>
        <v>1325.9</v>
      </c>
      <c r="U16" s="7">
        <f t="shared" si="5"/>
        <v>1499.3888615000001</v>
      </c>
      <c r="V16" s="7">
        <f t="shared" si="6"/>
        <v>346.97772300000003</v>
      </c>
    </row>
    <row r="17" spans="2:22">
      <c r="B17" t="s">
        <v>0</v>
      </c>
      <c r="C17" s="3" t="s">
        <v>64</v>
      </c>
      <c r="D17" t="s">
        <v>182</v>
      </c>
      <c r="E17" t="s">
        <v>183</v>
      </c>
      <c r="F17" t="s">
        <v>65</v>
      </c>
      <c r="G17">
        <v>49680</v>
      </c>
      <c r="H17" t="s">
        <v>440</v>
      </c>
      <c r="I17" s="15">
        <v>26846</v>
      </c>
      <c r="J17" t="s">
        <v>66</v>
      </c>
      <c r="K17">
        <v>0</v>
      </c>
      <c r="L17" s="1">
        <v>4605.29</v>
      </c>
      <c r="M17" s="1">
        <v>4072.07</v>
      </c>
      <c r="N17" s="1">
        <v>533.22</v>
      </c>
      <c r="O17" s="1"/>
      <c r="P17" s="1">
        <f t="shared" si="1"/>
        <v>0</v>
      </c>
      <c r="Q17" s="45">
        <v>3.0300000000000001E-2</v>
      </c>
      <c r="R17" s="7">
        <f t="shared" si="2"/>
        <v>139.54028700000001</v>
      </c>
      <c r="S17" s="9">
        <f t="shared" si="3"/>
        <v>672.76028700000006</v>
      </c>
      <c r="T17" s="7">
        <f t="shared" si="4"/>
        <v>533.22</v>
      </c>
      <c r="U17" s="7">
        <f t="shared" si="5"/>
        <v>602.99014350000004</v>
      </c>
      <c r="V17" s="7">
        <f t="shared" si="6"/>
        <v>139.54028700000001</v>
      </c>
    </row>
    <row r="18" spans="2:22">
      <c r="B18" t="s">
        <v>0</v>
      </c>
      <c r="C18" s="3" t="s">
        <v>64</v>
      </c>
      <c r="D18" t="s">
        <v>182</v>
      </c>
      <c r="E18" t="s">
        <v>183</v>
      </c>
      <c r="F18" t="s">
        <v>65</v>
      </c>
      <c r="G18">
        <v>49681</v>
      </c>
      <c r="H18" t="s">
        <v>441</v>
      </c>
      <c r="I18" s="15">
        <v>26846</v>
      </c>
      <c r="J18" t="s">
        <v>66</v>
      </c>
      <c r="K18">
        <v>0</v>
      </c>
      <c r="L18" s="1">
        <v>3486.31</v>
      </c>
      <c r="M18" s="1">
        <v>3082.65</v>
      </c>
      <c r="N18" s="1">
        <v>403.66</v>
      </c>
      <c r="O18" s="1"/>
      <c r="P18" s="1">
        <f t="shared" si="1"/>
        <v>0</v>
      </c>
      <c r="Q18" s="45">
        <v>3.0300000000000001E-2</v>
      </c>
      <c r="R18" s="7">
        <f t="shared" si="2"/>
        <v>105.635193</v>
      </c>
      <c r="S18" s="9">
        <f t="shared" si="3"/>
        <v>509.29519300000004</v>
      </c>
      <c r="T18" s="7">
        <f t="shared" si="4"/>
        <v>403.66</v>
      </c>
      <c r="U18" s="7">
        <f t="shared" si="5"/>
        <v>456.4775965</v>
      </c>
      <c r="V18" s="7">
        <f t="shared" si="6"/>
        <v>105.635193</v>
      </c>
    </row>
    <row r="19" spans="2:22">
      <c r="B19" t="s">
        <v>0</v>
      </c>
      <c r="C19" s="3" t="s">
        <v>64</v>
      </c>
      <c r="D19" t="s">
        <v>182</v>
      </c>
      <c r="E19" t="s">
        <v>183</v>
      </c>
      <c r="F19" t="s">
        <v>65</v>
      </c>
      <c r="G19">
        <v>49682</v>
      </c>
      <c r="H19" t="s">
        <v>116</v>
      </c>
      <c r="I19" s="15">
        <v>26846</v>
      </c>
      <c r="J19" t="s">
        <v>66</v>
      </c>
      <c r="K19">
        <v>1</v>
      </c>
      <c r="L19" s="1">
        <v>549.9</v>
      </c>
      <c r="M19" s="1">
        <v>486.23</v>
      </c>
      <c r="N19" s="1">
        <v>63.67</v>
      </c>
      <c r="O19" s="1"/>
      <c r="P19" s="1">
        <f t="shared" si="1"/>
        <v>1</v>
      </c>
      <c r="Q19" s="45">
        <v>3.0300000000000001E-2</v>
      </c>
      <c r="R19" s="7">
        <f t="shared" si="2"/>
        <v>16.66197</v>
      </c>
      <c r="S19" s="9">
        <f t="shared" si="3"/>
        <v>80.331969999999998</v>
      </c>
      <c r="T19" s="7">
        <f t="shared" si="4"/>
        <v>63.67</v>
      </c>
      <c r="U19" s="7">
        <f t="shared" si="5"/>
        <v>72.000985</v>
      </c>
      <c r="V19" s="7">
        <f t="shared" si="6"/>
        <v>16.66197</v>
      </c>
    </row>
    <row r="20" spans="2:22">
      <c r="B20" t="s">
        <v>0</v>
      </c>
      <c r="C20" s="3" t="s">
        <v>64</v>
      </c>
      <c r="D20" t="s">
        <v>182</v>
      </c>
      <c r="E20" t="s">
        <v>183</v>
      </c>
      <c r="F20" t="s">
        <v>65</v>
      </c>
      <c r="G20">
        <v>49683</v>
      </c>
      <c r="H20" t="s">
        <v>166</v>
      </c>
      <c r="I20" s="15">
        <v>26846</v>
      </c>
      <c r="J20" t="s">
        <v>66</v>
      </c>
      <c r="K20">
        <v>1</v>
      </c>
      <c r="L20" s="1">
        <v>3236.75</v>
      </c>
      <c r="M20" s="1">
        <v>2861.98</v>
      </c>
      <c r="N20" s="1">
        <v>374.77</v>
      </c>
      <c r="O20" s="1"/>
      <c r="P20" s="1">
        <f t="shared" si="1"/>
        <v>1</v>
      </c>
      <c r="Q20" s="45">
        <v>3.0300000000000001E-2</v>
      </c>
      <c r="R20" s="7">
        <f t="shared" si="2"/>
        <v>98.073525000000004</v>
      </c>
      <c r="S20" s="9">
        <f t="shared" si="3"/>
        <v>472.843525</v>
      </c>
      <c r="T20" s="7">
        <f t="shared" si="4"/>
        <v>374.77</v>
      </c>
      <c r="U20" s="7">
        <f t="shared" si="5"/>
        <v>423.80676249999999</v>
      </c>
      <c r="V20" s="7">
        <f t="shared" si="6"/>
        <v>98.073525000000004</v>
      </c>
    </row>
    <row r="21" spans="2:22">
      <c r="B21" t="s">
        <v>0</v>
      </c>
      <c r="C21" s="3" t="s">
        <v>64</v>
      </c>
      <c r="D21" t="s">
        <v>182</v>
      </c>
      <c r="E21" t="s">
        <v>183</v>
      </c>
      <c r="F21" t="s">
        <v>65</v>
      </c>
      <c r="G21">
        <v>49684</v>
      </c>
      <c r="H21" t="s">
        <v>132</v>
      </c>
      <c r="I21" s="15">
        <v>26846</v>
      </c>
      <c r="J21" t="s">
        <v>66</v>
      </c>
      <c r="K21">
        <v>0</v>
      </c>
      <c r="L21" s="1">
        <v>248.52</v>
      </c>
      <c r="M21" s="1">
        <v>219.75</v>
      </c>
      <c r="N21" s="1">
        <v>28.77</v>
      </c>
      <c r="O21" s="1"/>
      <c r="P21" s="1">
        <f t="shared" si="1"/>
        <v>0</v>
      </c>
      <c r="Q21" s="45">
        <v>3.0300000000000001E-2</v>
      </c>
      <c r="R21" s="7">
        <f t="shared" si="2"/>
        <v>7.5301560000000007</v>
      </c>
      <c r="S21" s="9">
        <f t="shared" si="3"/>
        <v>36.300156000000001</v>
      </c>
      <c r="T21" s="7">
        <f t="shared" si="4"/>
        <v>28.77</v>
      </c>
      <c r="U21" s="7">
        <f t="shared" si="5"/>
        <v>32.535077999999999</v>
      </c>
      <c r="V21" s="7">
        <f t="shared" si="6"/>
        <v>7.5301560000000007</v>
      </c>
    </row>
    <row r="22" spans="2:22">
      <c r="B22" t="s">
        <v>0</v>
      </c>
      <c r="C22" s="3" t="s">
        <v>64</v>
      </c>
      <c r="D22" t="s">
        <v>182</v>
      </c>
      <c r="E22" t="s">
        <v>183</v>
      </c>
      <c r="F22" t="s">
        <v>65</v>
      </c>
      <c r="G22">
        <v>49685</v>
      </c>
      <c r="H22" t="s">
        <v>133</v>
      </c>
      <c r="I22" s="15">
        <v>26846</v>
      </c>
      <c r="J22" t="s">
        <v>66</v>
      </c>
      <c r="K22">
        <v>0</v>
      </c>
      <c r="L22" s="1">
        <v>172.65</v>
      </c>
      <c r="M22" s="1">
        <v>152.66</v>
      </c>
      <c r="N22" s="1">
        <v>19.989999999999998</v>
      </c>
      <c r="O22" s="1"/>
      <c r="P22" s="1">
        <f t="shared" si="1"/>
        <v>0</v>
      </c>
      <c r="Q22" s="45">
        <v>3.0300000000000001E-2</v>
      </c>
      <c r="R22" s="7">
        <f t="shared" si="2"/>
        <v>5.2312950000000003</v>
      </c>
      <c r="S22" s="9">
        <f t="shared" si="3"/>
        <v>25.221294999999998</v>
      </c>
      <c r="T22" s="7">
        <f t="shared" si="4"/>
        <v>19.989999999999998</v>
      </c>
      <c r="U22" s="7">
        <f t="shared" si="5"/>
        <v>22.605647499999996</v>
      </c>
      <c r="V22" s="7">
        <f t="shared" si="6"/>
        <v>5.2312950000000003</v>
      </c>
    </row>
    <row r="23" spans="2:22">
      <c r="B23" t="s">
        <v>0</v>
      </c>
      <c r="C23" s="3" t="s">
        <v>64</v>
      </c>
      <c r="D23" t="s">
        <v>182</v>
      </c>
      <c r="E23" t="s">
        <v>183</v>
      </c>
      <c r="F23" t="s">
        <v>65</v>
      </c>
      <c r="G23">
        <v>49801</v>
      </c>
      <c r="H23" t="s">
        <v>442</v>
      </c>
      <c r="I23" s="15">
        <v>27211</v>
      </c>
      <c r="J23" t="s">
        <v>66</v>
      </c>
      <c r="K23">
        <v>0</v>
      </c>
      <c r="L23" s="1">
        <v>1502.02</v>
      </c>
      <c r="M23" s="1">
        <v>1310.02</v>
      </c>
      <c r="N23" s="1">
        <v>192</v>
      </c>
      <c r="O23" s="1"/>
      <c r="P23" s="1">
        <f t="shared" si="1"/>
        <v>0</v>
      </c>
      <c r="Q23" s="45">
        <v>3.0300000000000001E-2</v>
      </c>
      <c r="R23" s="7">
        <f t="shared" si="2"/>
        <v>45.511206000000001</v>
      </c>
      <c r="S23" s="9">
        <f t="shared" si="3"/>
        <v>237.51120600000002</v>
      </c>
      <c r="T23" s="7">
        <f t="shared" si="4"/>
        <v>192</v>
      </c>
      <c r="U23" s="7">
        <f t="shared" si="5"/>
        <v>214.75560300000001</v>
      </c>
      <c r="V23" s="7">
        <f t="shared" si="6"/>
        <v>45.511206000000001</v>
      </c>
    </row>
    <row r="24" spans="2:22">
      <c r="B24" t="s">
        <v>0</v>
      </c>
      <c r="C24" s="3" t="s">
        <v>64</v>
      </c>
      <c r="D24" t="s">
        <v>182</v>
      </c>
      <c r="E24" t="s">
        <v>183</v>
      </c>
      <c r="F24" t="s">
        <v>65</v>
      </c>
      <c r="G24">
        <v>49802</v>
      </c>
      <c r="H24" t="s">
        <v>443</v>
      </c>
      <c r="I24" s="15">
        <v>27211</v>
      </c>
      <c r="J24" t="s">
        <v>66</v>
      </c>
      <c r="L24" s="1">
        <v>258.89</v>
      </c>
      <c r="M24" s="1">
        <v>225.8</v>
      </c>
      <c r="N24" s="1">
        <v>33.090000000000003</v>
      </c>
      <c r="O24">
        <v>3</v>
      </c>
      <c r="P24" s="1">
        <f t="shared" si="1"/>
        <v>0</v>
      </c>
      <c r="Q24" s="45">
        <v>3.0300000000000001E-2</v>
      </c>
      <c r="R24" s="7">
        <f t="shared" si="2"/>
        <v>7.8443670000000001</v>
      </c>
      <c r="S24" s="9">
        <f t="shared" si="3"/>
        <v>40.934367000000002</v>
      </c>
      <c r="T24" s="7">
        <f t="shared" si="4"/>
        <v>33.090000000000003</v>
      </c>
      <c r="U24" s="7">
        <f t="shared" si="5"/>
        <v>37.012183500000006</v>
      </c>
      <c r="V24" s="7">
        <f t="shared" si="6"/>
        <v>7.8443670000000001</v>
      </c>
    </row>
    <row r="25" spans="2:22">
      <c r="B25" t="s">
        <v>0</v>
      </c>
      <c r="C25" s="3" t="s">
        <v>64</v>
      </c>
      <c r="D25" t="s">
        <v>182</v>
      </c>
      <c r="E25" t="s">
        <v>183</v>
      </c>
      <c r="F25" t="s">
        <v>65</v>
      </c>
      <c r="G25">
        <v>50187</v>
      </c>
      <c r="H25" t="s">
        <v>184</v>
      </c>
      <c r="I25" s="15">
        <v>27942</v>
      </c>
      <c r="J25" t="s">
        <v>66</v>
      </c>
      <c r="K25">
        <v>0</v>
      </c>
      <c r="L25" s="1">
        <v>15236.91</v>
      </c>
      <c r="M25" s="1">
        <v>12888.1</v>
      </c>
      <c r="N25" s="1">
        <v>2348.81</v>
      </c>
      <c r="O25" s="1"/>
      <c r="P25" s="1">
        <f t="shared" si="1"/>
        <v>0</v>
      </c>
      <c r="Q25" s="45">
        <v>3.0300000000000001E-2</v>
      </c>
      <c r="R25" s="7">
        <f t="shared" si="2"/>
        <v>461.67837300000002</v>
      </c>
      <c r="S25" s="9">
        <f t="shared" si="3"/>
        <v>2810.4883730000001</v>
      </c>
      <c r="T25" s="7">
        <f t="shared" si="4"/>
        <v>2348.81</v>
      </c>
      <c r="U25" s="7">
        <f t="shared" si="5"/>
        <v>2579.6491864999998</v>
      </c>
      <c r="V25" s="7">
        <f t="shared" si="6"/>
        <v>461.67837300000002</v>
      </c>
    </row>
    <row r="26" spans="2:22">
      <c r="B26" t="s">
        <v>0</v>
      </c>
      <c r="C26" s="3" t="s">
        <v>64</v>
      </c>
      <c r="D26" t="s">
        <v>182</v>
      </c>
      <c r="E26" t="s">
        <v>183</v>
      </c>
      <c r="F26" t="s">
        <v>65</v>
      </c>
      <c r="G26">
        <v>50188</v>
      </c>
      <c r="H26" t="s">
        <v>185</v>
      </c>
      <c r="I26" s="15">
        <v>27942</v>
      </c>
      <c r="J26" t="s">
        <v>66</v>
      </c>
      <c r="K26">
        <v>1</v>
      </c>
      <c r="L26" s="1">
        <v>28833.51</v>
      </c>
      <c r="M26" s="1">
        <v>24388.75</v>
      </c>
      <c r="N26" s="1">
        <v>4444.76</v>
      </c>
      <c r="O26" s="1"/>
      <c r="P26" s="1">
        <f t="shared" si="1"/>
        <v>1</v>
      </c>
      <c r="Q26" s="45">
        <v>3.0300000000000001E-2</v>
      </c>
      <c r="R26" s="7">
        <f t="shared" si="2"/>
        <v>873.65535299999999</v>
      </c>
      <c r="S26" s="9">
        <f t="shared" si="3"/>
        <v>5318.4153530000003</v>
      </c>
      <c r="T26" s="7">
        <f t="shared" si="4"/>
        <v>4444.76</v>
      </c>
      <c r="U26" s="7">
        <f t="shared" si="5"/>
        <v>4881.5876765000003</v>
      </c>
      <c r="V26" s="7">
        <f t="shared" si="6"/>
        <v>873.65535299999999</v>
      </c>
    </row>
    <row r="27" spans="2:22">
      <c r="B27" t="s">
        <v>0</v>
      </c>
      <c r="C27" s="3" t="s">
        <v>64</v>
      </c>
      <c r="D27" t="s">
        <v>182</v>
      </c>
      <c r="E27" t="s">
        <v>183</v>
      </c>
      <c r="F27" t="s">
        <v>65</v>
      </c>
      <c r="G27">
        <v>50189</v>
      </c>
      <c r="H27" t="s">
        <v>444</v>
      </c>
      <c r="I27" s="15">
        <v>27942</v>
      </c>
      <c r="J27" t="s">
        <v>66</v>
      </c>
      <c r="K27">
        <v>0</v>
      </c>
      <c r="L27" s="1">
        <v>347.08</v>
      </c>
      <c r="M27" s="1">
        <v>293.58</v>
      </c>
      <c r="N27" s="1">
        <v>53.5</v>
      </c>
      <c r="O27" s="1"/>
      <c r="P27" s="1">
        <f t="shared" si="1"/>
        <v>0</v>
      </c>
      <c r="Q27" s="45">
        <v>3.0300000000000001E-2</v>
      </c>
      <c r="R27" s="7">
        <f t="shared" si="2"/>
        <v>10.516524</v>
      </c>
      <c r="S27" s="9">
        <f t="shared" si="3"/>
        <v>64.016524000000004</v>
      </c>
      <c r="T27" s="7">
        <f t="shared" si="4"/>
        <v>53.5</v>
      </c>
      <c r="U27" s="7">
        <f t="shared" si="5"/>
        <v>58.758262000000002</v>
      </c>
      <c r="V27" s="7">
        <f t="shared" si="6"/>
        <v>10.516524</v>
      </c>
    </row>
    <row r="28" spans="2:22">
      <c r="B28" t="s">
        <v>0</v>
      </c>
      <c r="C28" s="3" t="s">
        <v>64</v>
      </c>
      <c r="D28" t="s">
        <v>182</v>
      </c>
      <c r="E28" t="s">
        <v>183</v>
      </c>
      <c r="F28" t="s">
        <v>65</v>
      </c>
      <c r="G28">
        <v>50190</v>
      </c>
      <c r="H28" t="s">
        <v>445</v>
      </c>
      <c r="I28" s="15">
        <v>27942</v>
      </c>
      <c r="J28" t="s">
        <v>66</v>
      </c>
      <c r="K28">
        <v>0</v>
      </c>
      <c r="L28" s="1">
        <v>246.18</v>
      </c>
      <c r="M28" s="1">
        <v>208.23</v>
      </c>
      <c r="N28" s="1">
        <v>37.950000000000003</v>
      </c>
      <c r="O28" s="1"/>
      <c r="P28" s="1">
        <f t="shared" si="1"/>
        <v>0</v>
      </c>
      <c r="Q28" s="45">
        <v>3.0300000000000001E-2</v>
      </c>
      <c r="R28" s="7">
        <f t="shared" si="2"/>
        <v>7.4592540000000005</v>
      </c>
      <c r="S28" s="9">
        <f t="shared" si="3"/>
        <v>45.409254000000004</v>
      </c>
      <c r="T28" s="7">
        <f t="shared" si="4"/>
        <v>37.950000000000003</v>
      </c>
      <c r="U28" s="7">
        <f t="shared" si="5"/>
        <v>41.679627000000004</v>
      </c>
      <c r="V28" s="7">
        <f t="shared" si="6"/>
        <v>7.4592540000000005</v>
      </c>
    </row>
    <row r="29" spans="2:22">
      <c r="B29" t="s">
        <v>0</v>
      </c>
      <c r="C29" s="3" t="s">
        <v>64</v>
      </c>
      <c r="D29" t="s">
        <v>182</v>
      </c>
      <c r="E29" t="s">
        <v>183</v>
      </c>
      <c r="F29" t="s">
        <v>65</v>
      </c>
      <c r="G29">
        <v>50191</v>
      </c>
      <c r="H29" t="s">
        <v>169</v>
      </c>
      <c r="I29" s="15">
        <v>27942</v>
      </c>
      <c r="J29" t="s">
        <v>66</v>
      </c>
      <c r="K29">
        <v>0</v>
      </c>
      <c r="L29" s="1">
        <v>2354.9299999999998</v>
      </c>
      <c r="M29" s="1">
        <v>1991.91</v>
      </c>
      <c r="N29" s="1">
        <v>363.02</v>
      </c>
      <c r="O29" s="1"/>
      <c r="P29" s="1">
        <f t="shared" si="1"/>
        <v>0</v>
      </c>
      <c r="Q29" s="45">
        <v>3.0300000000000001E-2</v>
      </c>
      <c r="R29" s="7">
        <f t="shared" si="2"/>
        <v>71.354378999999994</v>
      </c>
      <c r="S29" s="9">
        <f t="shared" si="3"/>
        <v>434.37437899999998</v>
      </c>
      <c r="T29" s="7">
        <f t="shared" si="4"/>
        <v>363.02</v>
      </c>
      <c r="U29" s="7">
        <f t="shared" si="5"/>
        <v>398.69718949999998</v>
      </c>
      <c r="V29" s="7">
        <f t="shared" si="6"/>
        <v>71.354378999999994</v>
      </c>
    </row>
    <row r="30" spans="2:22">
      <c r="B30" t="s">
        <v>0</v>
      </c>
      <c r="C30" s="3" t="s">
        <v>64</v>
      </c>
      <c r="D30" t="s">
        <v>182</v>
      </c>
      <c r="E30" t="s">
        <v>183</v>
      </c>
      <c r="F30" t="s">
        <v>65</v>
      </c>
      <c r="G30">
        <v>50384</v>
      </c>
      <c r="H30" t="s">
        <v>446</v>
      </c>
      <c r="I30" s="15">
        <v>28307</v>
      </c>
      <c r="J30" t="s">
        <v>66</v>
      </c>
      <c r="K30">
        <v>0</v>
      </c>
      <c r="L30" s="1">
        <v>4191.91</v>
      </c>
      <c r="M30" s="1">
        <v>3485.66</v>
      </c>
      <c r="N30" s="1">
        <v>706.25</v>
      </c>
      <c r="O30" s="1"/>
      <c r="P30" s="1">
        <f t="shared" si="1"/>
        <v>0</v>
      </c>
      <c r="Q30" s="45">
        <v>3.0300000000000001E-2</v>
      </c>
      <c r="R30" s="7">
        <f t="shared" si="2"/>
        <v>127.01487299999999</v>
      </c>
      <c r="S30" s="9">
        <f t="shared" si="3"/>
        <v>833.26487299999997</v>
      </c>
      <c r="T30" s="7">
        <f t="shared" si="4"/>
        <v>706.25</v>
      </c>
      <c r="U30" s="7">
        <f t="shared" si="5"/>
        <v>769.75743650000004</v>
      </c>
      <c r="V30" s="7">
        <f t="shared" si="6"/>
        <v>127.01487299999999</v>
      </c>
    </row>
    <row r="31" spans="2:22">
      <c r="B31" t="s">
        <v>0</v>
      </c>
      <c r="C31" s="3" t="s">
        <v>64</v>
      </c>
      <c r="D31" t="s">
        <v>182</v>
      </c>
      <c r="E31" t="s">
        <v>183</v>
      </c>
      <c r="F31" t="s">
        <v>65</v>
      </c>
      <c r="G31">
        <v>50385</v>
      </c>
      <c r="H31" t="s">
        <v>185</v>
      </c>
      <c r="I31" s="15">
        <v>28307</v>
      </c>
      <c r="J31" t="s">
        <v>66</v>
      </c>
      <c r="K31">
        <v>1</v>
      </c>
      <c r="L31" s="1">
        <v>20271.599999999999</v>
      </c>
      <c r="M31" s="1">
        <v>16856.25</v>
      </c>
      <c r="N31" s="1">
        <v>3415.35</v>
      </c>
      <c r="O31" s="1"/>
      <c r="P31" s="1">
        <f t="shared" si="1"/>
        <v>1</v>
      </c>
      <c r="Q31" s="45">
        <v>3.0300000000000001E-2</v>
      </c>
      <c r="R31" s="7">
        <f t="shared" si="2"/>
        <v>614.22947999999997</v>
      </c>
      <c r="S31" s="9">
        <f t="shared" si="3"/>
        <v>4029.5794799999999</v>
      </c>
      <c r="T31" s="7">
        <f t="shared" si="4"/>
        <v>3415.35</v>
      </c>
      <c r="U31" s="7">
        <f t="shared" si="5"/>
        <v>3722.4647399999999</v>
      </c>
      <c r="V31" s="7">
        <f t="shared" si="6"/>
        <v>614.22947999999997</v>
      </c>
    </row>
    <row r="32" spans="2:22">
      <c r="B32" t="s">
        <v>0</v>
      </c>
      <c r="C32" s="3" t="s">
        <v>64</v>
      </c>
      <c r="D32" t="s">
        <v>182</v>
      </c>
      <c r="E32" t="s">
        <v>183</v>
      </c>
      <c r="F32" t="s">
        <v>65</v>
      </c>
      <c r="G32">
        <v>50386</v>
      </c>
      <c r="H32" t="s">
        <v>447</v>
      </c>
      <c r="I32" s="15">
        <v>28307</v>
      </c>
      <c r="J32" t="s">
        <v>66</v>
      </c>
      <c r="K32">
        <v>0</v>
      </c>
      <c r="L32" s="1">
        <v>3902.75</v>
      </c>
      <c r="M32" s="1">
        <v>3245.22</v>
      </c>
      <c r="N32" s="1">
        <v>657.53</v>
      </c>
      <c r="O32" s="1"/>
      <c r="P32" s="1">
        <f t="shared" si="1"/>
        <v>0</v>
      </c>
      <c r="Q32" s="45">
        <v>3.0300000000000001E-2</v>
      </c>
      <c r="R32" s="7">
        <f t="shared" si="2"/>
        <v>118.253325</v>
      </c>
      <c r="S32" s="9">
        <f t="shared" si="3"/>
        <v>775.78332499999999</v>
      </c>
      <c r="T32" s="7">
        <f t="shared" si="4"/>
        <v>657.53</v>
      </c>
      <c r="U32" s="7">
        <f t="shared" si="5"/>
        <v>716.65666250000004</v>
      </c>
      <c r="V32" s="7">
        <f t="shared" si="6"/>
        <v>118.253325</v>
      </c>
    </row>
    <row r="33" spans="2:22">
      <c r="B33" t="s">
        <v>0</v>
      </c>
      <c r="C33" s="3" t="s">
        <v>64</v>
      </c>
      <c r="D33" t="s">
        <v>182</v>
      </c>
      <c r="E33" t="s">
        <v>183</v>
      </c>
      <c r="F33" t="s">
        <v>65</v>
      </c>
      <c r="G33">
        <v>50387</v>
      </c>
      <c r="H33" t="s">
        <v>448</v>
      </c>
      <c r="I33" s="15">
        <v>28307</v>
      </c>
      <c r="J33" t="s">
        <v>66</v>
      </c>
      <c r="K33">
        <v>0</v>
      </c>
      <c r="L33" s="1">
        <v>5194.5200000000004</v>
      </c>
      <c r="M33" s="1">
        <v>4319.3500000000004</v>
      </c>
      <c r="N33" s="1">
        <v>875.17</v>
      </c>
      <c r="O33" s="1"/>
      <c r="P33" s="1">
        <f t="shared" si="1"/>
        <v>0</v>
      </c>
      <c r="Q33" s="45">
        <v>3.0300000000000001E-2</v>
      </c>
      <c r="R33" s="7">
        <f t="shared" si="2"/>
        <v>157.393956</v>
      </c>
      <c r="S33" s="9">
        <f t="shared" si="3"/>
        <v>1032.563956</v>
      </c>
      <c r="T33" s="7">
        <f t="shared" si="4"/>
        <v>875.17</v>
      </c>
      <c r="U33" s="7">
        <f t="shared" si="5"/>
        <v>953.86697800000002</v>
      </c>
      <c r="V33" s="7">
        <f t="shared" si="6"/>
        <v>157.393956</v>
      </c>
    </row>
    <row r="34" spans="2:22">
      <c r="B34" t="s">
        <v>0</v>
      </c>
      <c r="C34" s="3" t="s">
        <v>64</v>
      </c>
      <c r="D34" t="s">
        <v>182</v>
      </c>
      <c r="E34" t="s">
        <v>183</v>
      </c>
      <c r="F34" t="s">
        <v>65</v>
      </c>
      <c r="G34">
        <v>50388</v>
      </c>
      <c r="H34" t="s">
        <v>169</v>
      </c>
      <c r="I34" s="15">
        <v>28307</v>
      </c>
      <c r="J34" t="s">
        <v>66</v>
      </c>
      <c r="K34">
        <v>0</v>
      </c>
      <c r="L34" s="1">
        <v>6162.36</v>
      </c>
      <c r="M34" s="1">
        <v>5124.13</v>
      </c>
      <c r="N34" s="1">
        <v>1038.23</v>
      </c>
      <c r="O34" s="1"/>
      <c r="P34" s="1">
        <f t="shared" si="1"/>
        <v>0</v>
      </c>
      <c r="Q34" s="45">
        <v>3.0300000000000001E-2</v>
      </c>
      <c r="R34" s="7">
        <f t="shared" si="2"/>
        <v>186.71950799999999</v>
      </c>
      <c r="S34" s="9">
        <f t="shared" si="3"/>
        <v>1224.9495079999999</v>
      </c>
      <c r="T34" s="7">
        <f t="shared" si="4"/>
        <v>1038.23</v>
      </c>
      <c r="U34" s="7">
        <f t="shared" si="5"/>
        <v>1131.5897540000001</v>
      </c>
      <c r="V34" s="7">
        <f t="shared" si="6"/>
        <v>186.71950799999999</v>
      </c>
    </row>
    <row r="35" spans="2:22">
      <c r="B35" t="s">
        <v>0</v>
      </c>
      <c r="C35" s="3" t="s">
        <v>64</v>
      </c>
      <c r="D35" t="s">
        <v>182</v>
      </c>
      <c r="E35" t="s">
        <v>183</v>
      </c>
      <c r="F35" t="s">
        <v>65</v>
      </c>
      <c r="G35">
        <v>50524</v>
      </c>
      <c r="H35" t="s">
        <v>186</v>
      </c>
      <c r="I35" s="15">
        <v>28672</v>
      </c>
      <c r="J35" t="s">
        <v>66</v>
      </c>
      <c r="K35">
        <v>0</v>
      </c>
      <c r="L35" s="1">
        <v>148.22</v>
      </c>
      <c r="M35" s="1">
        <v>121.01</v>
      </c>
      <c r="N35" s="1">
        <v>27.21</v>
      </c>
      <c r="O35" s="1"/>
      <c r="P35" s="1">
        <f t="shared" si="1"/>
        <v>0</v>
      </c>
      <c r="Q35" s="45">
        <v>3.0300000000000001E-2</v>
      </c>
      <c r="R35" s="7">
        <f t="shared" si="2"/>
        <v>4.491066</v>
      </c>
      <c r="S35" s="9">
        <f t="shared" si="3"/>
        <v>31.701066000000001</v>
      </c>
      <c r="T35" s="7">
        <f t="shared" si="4"/>
        <v>27.21</v>
      </c>
      <c r="U35" s="7">
        <f t="shared" si="5"/>
        <v>29.455533000000003</v>
      </c>
      <c r="V35" s="7">
        <f t="shared" si="6"/>
        <v>4.491066</v>
      </c>
    </row>
    <row r="36" spans="2:22">
      <c r="B36" t="s">
        <v>0</v>
      </c>
      <c r="C36" s="3" t="s">
        <v>64</v>
      </c>
      <c r="D36" t="s">
        <v>182</v>
      </c>
      <c r="E36" t="s">
        <v>183</v>
      </c>
      <c r="F36" t="s">
        <v>65</v>
      </c>
      <c r="G36">
        <v>15741467</v>
      </c>
      <c r="H36" t="s">
        <v>450</v>
      </c>
      <c r="I36" s="15">
        <v>39751</v>
      </c>
      <c r="J36" t="s">
        <v>66</v>
      </c>
      <c r="K36">
        <v>1</v>
      </c>
      <c r="L36" s="1">
        <v>98817.02</v>
      </c>
      <c r="M36" s="1">
        <v>10177.5</v>
      </c>
      <c r="N36" s="1">
        <v>88639.52</v>
      </c>
      <c r="O36" s="1"/>
      <c r="P36" s="1">
        <f t="shared" si="1"/>
        <v>1</v>
      </c>
      <c r="Q36" s="45">
        <v>3.0300000000000001E-2</v>
      </c>
      <c r="R36" s="7">
        <f t="shared" si="2"/>
        <v>2994.155706</v>
      </c>
      <c r="S36" s="9">
        <f t="shared" si="3"/>
        <v>91633.675706000009</v>
      </c>
      <c r="T36" s="7">
        <f t="shared" si="4"/>
        <v>88639.52</v>
      </c>
      <c r="U36" s="7">
        <f t="shared" si="5"/>
        <v>90136.597853000014</v>
      </c>
      <c r="V36" s="7">
        <f t="shared" si="6"/>
        <v>2994.155706</v>
      </c>
    </row>
    <row r="37" spans="2:22">
      <c r="B37" t="s">
        <v>0</v>
      </c>
      <c r="C37" s="3" t="s">
        <v>64</v>
      </c>
      <c r="D37" t="s">
        <v>182</v>
      </c>
      <c r="E37" t="s">
        <v>183</v>
      </c>
      <c r="F37" t="s">
        <v>67</v>
      </c>
      <c r="G37">
        <v>14543129</v>
      </c>
      <c r="H37" t="s">
        <v>187</v>
      </c>
      <c r="I37" s="15">
        <v>39751</v>
      </c>
      <c r="J37" t="s">
        <v>66</v>
      </c>
      <c r="K37">
        <v>0</v>
      </c>
      <c r="L37" s="1">
        <v>0</v>
      </c>
      <c r="M37" s="1">
        <v>0</v>
      </c>
      <c r="N37" s="1">
        <v>0</v>
      </c>
      <c r="O37" s="1"/>
      <c r="P37" s="1">
        <f t="shared" si="1"/>
        <v>0</v>
      </c>
      <c r="Q37" s="45">
        <v>3.0300000000000001E-2</v>
      </c>
      <c r="R37" s="7">
        <f t="shared" si="2"/>
        <v>0</v>
      </c>
      <c r="S37" s="9">
        <f t="shared" si="3"/>
        <v>0</v>
      </c>
      <c r="T37" s="7">
        <f t="shared" si="4"/>
        <v>0</v>
      </c>
      <c r="U37" s="7">
        <f t="shared" si="5"/>
        <v>0</v>
      </c>
      <c r="V37" s="7">
        <f t="shared" si="6"/>
        <v>0</v>
      </c>
    </row>
    <row r="38" spans="2:22">
      <c r="B38" t="s">
        <v>0</v>
      </c>
      <c r="C38" s="3" t="s">
        <v>64</v>
      </c>
      <c r="D38" t="s">
        <v>182</v>
      </c>
      <c r="E38" t="s">
        <v>188</v>
      </c>
      <c r="F38" t="s">
        <v>65</v>
      </c>
      <c r="G38">
        <v>4953</v>
      </c>
      <c r="H38" t="s">
        <v>428</v>
      </c>
      <c r="I38" s="15">
        <v>26846</v>
      </c>
      <c r="J38" t="s">
        <v>66</v>
      </c>
      <c r="K38">
        <v>1</v>
      </c>
      <c r="L38" s="1">
        <v>1546.67</v>
      </c>
      <c r="M38" s="1">
        <v>1367.59</v>
      </c>
      <c r="N38" s="1">
        <v>179.08</v>
      </c>
      <c r="O38" s="1"/>
      <c r="P38" s="1">
        <f t="shared" si="1"/>
        <v>1</v>
      </c>
      <c r="Q38" s="45">
        <v>3.0300000000000001E-2</v>
      </c>
      <c r="R38" s="7">
        <f t="shared" si="2"/>
        <v>46.864101000000005</v>
      </c>
      <c r="S38" s="9">
        <f t="shared" si="3"/>
        <v>225.94410100000002</v>
      </c>
      <c r="T38" s="7">
        <f t="shared" si="4"/>
        <v>179.08</v>
      </c>
      <c r="U38" s="7">
        <f t="shared" si="5"/>
        <v>202.51205050000002</v>
      </c>
      <c r="V38" s="7">
        <f t="shared" si="6"/>
        <v>46.864101000000005</v>
      </c>
    </row>
    <row r="39" spans="2:22">
      <c r="B39" t="s">
        <v>0</v>
      </c>
      <c r="C39" s="3" t="s">
        <v>64</v>
      </c>
      <c r="D39" t="s">
        <v>182</v>
      </c>
      <c r="E39" t="s">
        <v>188</v>
      </c>
      <c r="F39" t="s">
        <v>65</v>
      </c>
      <c r="G39">
        <v>5263</v>
      </c>
      <c r="H39" t="s">
        <v>451</v>
      </c>
      <c r="I39" s="15">
        <v>37438</v>
      </c>
      <c r="J39" t="s">
        <v>66</v>
      </c>
      <c r="K39">
        <v>2</v>
      </c>
      <c r="L39" s="1">
        <v>118668.59</v>
      </c>
      <c r="M39" s="1">
        <v>30491.05</v>
      </c>
      <c r="N39" s="1">
        <v>88177.54</v>
      </c>
      <c r="O39" s="1"/>
      <c r="P39" s="1">
        <f t="shared" si="1"/>
        <v>2</v>
      </c>
      <c r="Q39" s="45">
        <v>3.0300000000000001E-2</v>
      </c>
      <c r="R39" s="7">
        <f t="shared" si="2"/>
        <v>3595.658277</v>
      </c>
      <c r="S39" s="9">
        <f t="shared" si="3"/>
        <v>91773.198276999989</v>
      </c>
      <c r="T39" s="7">
        <f t="shared" si="4"/>
        <v>88177.54</v>
      </c>
      <c r="U39" s="7">
        <f t="shared" si="5"/>
        <v>89975.369138499984</v>
      </c>
      <c r="V39" s="7">
        <f t="shared" si="6"/>
        <v>3595.658277</v>
      </c>
    </row>
    <row r="40" spans="2:22">
      <c r="B40" t="s">
        <v>0</v>
      </c>
      <c r="C40" s="3" t="s">
        <v>64</v>
      </c>
      <c r="D40" t="s">
        <v>182</v>
      </c>
      <c r="E40" t="s">
        <v>188</v>
      </c>
      <c r="F40" t="s">
        <v>65</v>
      </c>
      <c r="G40">
        <v>5268</v>
      </c>
      <c r="H40" t="s">
        <v>434</v>
      </c>
      <c r="I40" s="15">
        <v>28307</v>
      </c>
      <c r="J40" t="s">
        <v>66</v>
      </c>
      <c r="L40" s="1">
        <v>2595.9499999999998</v>
      </c>
      <c r="M40" s="1">
        <v>2158.59</v>
      </c>
      <c r="N40" s="1">
        <v>437.36</v>
      </c>
      <c r="O40">
        <v>1</v>
      </c>
      <c r="P40" s="1">
        <f t="shared" si="1"/>
        <v>0</v>
      </c>
      <c r="Q40" s="45">
        <v>3.0300000000000001E-2</v>
      </c>
      <c r="R40" s="7">
        <f t="shared" si="2"/>
        <v>78.657285000000002</v>
      </c>
      <c r="S40" s="9">
        <f t="shared" si="3"/>
        <v>516.01728500000002</v>
      </c>
      <c r="T40" s="7">
        <f t="shared" si="4"/>
        <v>437.36</v>
      </c>
      <c r="U40" s="7">
        <f t="shared" si="5"/>
        <v>476.68864250000001</v>
      </c>
      <c r="V40" s="7">
        <f t="shared" si="6"/>
        <v>78.657285000000002</v>
      </c>
    </row>
    <row r="41" spans="2:22">
      <c r="B41" t="s">
        <v>0</v>
      </c>
      <c r="C41" s="3" t="s">
        <v>64</v>
      </c>
      <c r="D41" t="s">
        <v>182</v>
      </c>
      <c r="E41" t="s">
        <v>188</v>
      </c>
      <c r="F41" t="s">
        <v>65</v>
      </c>
      <c r="G41">
        <v>5270</v>
      </c>
      <c r="H41" t="s">
        <v>435</v>
      </c>
      <c r="I41" s="15">
        <v>27942</v>
      </c>
      <c r="J41" t="s">
        <v>66</v>
      </c>
      <c r="L41" s="1">
        <v>323.23</v>
      </c>
      <c r="M41" s="1">
        <v>273.39999999999998</v>
      </c>
      <c r="N41" s="1">
        <v>49.83</v>
      </c>
      <c r="O41">
        <v>1</v>
      </c>
      <c r="P41" s="1">
        <f t="shared" si="1"/>
        <v>0</v>
      </c>
      <c r="Q41" s="45">
        <v>3.0300000000000001E-2</v>
      </c>
      <c r="R41" s="7">
        <f t="shared" si="2"/>
        <v>9.7938690000000008</v>
      </c>
      <c r="S41" s="9">
        <f t="shared" si="3"/>
        <v>59.623868999999999</v>
      </c>
      <c r="T41" s="7">
        <f t="shared" si="4"/>
        <v>49.83</v>
      </c>
      <c r="U41" s="7">
        <f t="shared" si="5"/>
        <v>54.726934499999999</v>
      </c>
      <c r="V41" s="7">
        <f t="shared" si="6"/>
        <v>9.7938690000000008</v>
      </c>
    </row>
    <row r="42" spans="2:22">
      <c r="B42" t="s">
        <v>0</v>
      </c>
      <c r="C42" s="3" t="s">
        <v>64</v>
      </c>
      <c r="D42" t="s">
        <v>182</v>
      </c>
      <c r="E42" t="s">
        <v>188</v>
      </c>
      <c r="F42" t="s">
        <v>65</v>
      </c>
      <c r="G42">
        <v>5271</v>
      </c>
      <c r="H42" t="s">
        <v>431</v>
      </c>
      <c r="I42" s="15">
        <v>27942</v>
      </c>
      <c r="J42" t="s">
        <v>66</v>
      </c>
      <c r="K42">
        <v>1</v>
      </c>
      <c r="L42" s="1">
        <v>7916.06</v>
      </c>
      <c r="M42" s="1">
        <v>6695.78</v>
      </c>
      <c r="N42" s="1">
        <v>1220.28</v>
      </c>
      <c r="O42" s="1"/>
      <c r="P42" s="1">
        <f t="shared" si="1"/>
        <v>1</v>
      </c>
      <c r="Q42" s="45">
        <v>3.0300000000000001E-2</v>
      </c>
      <c r="R42" s="7">
        <f t="shared" si="2"/>
        <v>239.85661800000003</v>
      </c>
      <c r="S42" s="9">
        <f t="shared" si="3"/>
        <v>1460.136618</v>
      </c>
      <c r="T42" s="7">
        <f t="shared" si="4"/>
        <v>1220.28</v>
      </c>
      <c r="U42" s="7">
        <f t="shared" si="5"/>
        <v>1340.2083090000001</v>
      </c>
      <c r="V42" s="7">
        <f t="shared" si="6"/>
        <v>239.85661800000003</v>
      </c>
    </row>
    <row r="43" spans="2:22">
      <c r="B43" t="s">
        <v>0</v>
      </c>
      <c r="C43" s="3" t="s">
        <v>64</v>
      </c>
      <c r="D43" t="s">
        <v>182</v>
      </c>
      <c r="E43" t="s">
        <v>188</v>
      </c>
      <c r="F43" t="s">
        <v>65</v>
      </c>
      <c r="G43">
        <v>15743</v>
      </c>
      <c r="H43" t="s">
        <v>436</v>
      </c>
      <c r="I43" s="15">
        <v>26846</v>
      </c>
      <c r="J43" t="s">
        <v>66</v>
      </c>
      <c r="K43">
        <v>1</v>
      </c>
      <c r="L43" s="1">
        <v>1031.1400000000001</v>
      </c>
      <c r="M43" s="1">
        <v>911.75</v>
      </c>
      <c r="N43" s="1">
        <v>119.39</v>
      </c>
      <c r="O43" s="1"/>
      <c r="P43" s="1">
        <f t="shared" si="1"/>
        <v>1</v>
      </c>
      <c r="Q43" s="45">
        <v>3.0300000000000001E-2</v>
      </c>
      <c r="R43" s="7">
        <f t="shared" si="2"/>
        <v>31.243542000000005</v>
      </c>
      <c r="S43" s="9">
        <f t="shared" si="3"/>
        <v>150.63354200000001</v>
      </c>
      <c r="T43" s="7">
        <f t="shared" si="4"/>
        <v>119.39</v>
      </c>
      <c r="U43" s="7">
        <f t="shared" si="5"/>
        <v>135.01177100000001</v>
      </c>
      <c r="V43" s="7">
        <f t="shared" si="6"/>
        <v>31.243542000000005</v>
      </c>
    </row>
    <row r="44" spans="2:22">
      <c r="B44" t="s">
        <v>0</v>
      </c>
      <c r="C44" s="3" t="s">
        <v>64</v>
      </c>
      <c r="D44" t="s">
        <v>182</v>
      </c>
      <c r="E44" t="s">
        <v>188</v>
      </c>
      <c r="F44" t="s">
        <v>65</v>
      </c>
      <c r="G44">
        <v>22994</v>
      </c>
      <c r="H44" t="s">
        <v>427</v>
      </c>
      <c r="I44" s="15">
        <v>27942</v>
      </c>
      <c r="J44" t="s">
        <v>66</v>
      </c>
      <c r="L44" s="1">
        <v>936.08</v>
      </c>
      <c r="M44" s="1">
        <v>791.78</v>
      </c>
      <c r="N44" s="1">
        <v>144.30000000000001</v>
      </c>
      <c r="O44">
        <v>1</v>
      </c>
      <c r="P44" s="1">
        <f t="shared" si="1"/>
        <v>0</v>
      </c>
      <c r="Q44" s="45">
        <v>3.0300000000000001E-2</v>
      </c>
      <c r="R44" s="7">
        <f t="shared" si="2"/>
        <v>28.363224000000002</v>
      </c>
      <c r="S44" s="9">
        <f t="shared" si="3"/>
        <v>172.66322400000001</v>
      </c>
      <c r="T44" s="7">
        <f t="shared" si="4"/>
        <v>144.30000000000001</v>
      </c>
      <c r="U44" s="7">
        <f t="shared" si="5"/>
        <v>158.48161200000001</v>
      </c>
      <c r="V44" s="7">
        <f t="shared" si="6"/>
        <v>28.363224000000002</v>
      </c>
    </row>
    <row r="45" spans="2:22">
      <c r="B45" t="s">
        <v>0</v>
      </c>
      <c r="C45" s="3" t="s">
        <v>64</v>
      </c>
      <c r="D45" t="s">
        <v>182</v>
      </c>
      <c r="E45" t="s">
        <v>188</v>
      </c>
      <c r="F45" t="s">
        <v>65</v>
      </c>
      <c r="G45">
        <v>49686</v>
      </c>
      <c r="H45" t="s">
        <v>437</v>
      </c>
      <c r="I45" s="15">
        <v>26846</v>
      </c>
      <c r="J45" t="s">
        <v>66</v>
      </c>
      <c r="L45" s="1">
        <v>19876.55</v>
      </c>
      <c r="M45" s="1">
        <v>17575.150000000001</v>
      </c>
      <c r="N45" s="1">
        <v>2301.4</v>
      </c>
      <c r="O45">
        <v>12</v>
      </c>
      <c r="P45" s="1">
        <f t="shared" si="1"/>
        <v>0</v>
      </c>
      <c r="Q45" s="45">
        <v>3.0300000000000001E-2</v>
      </c>
      <c r="R45" s="7">
        <f t="shared" si="2"/>
        <v>602.25946499999998</v>
      </c>
      <c r="S45" s="9">
        <f t="shared" si="3"/>
        <v>2903.6594650000002</v>
      </c>
      <c r="T45" s="7">
        <f t="shared" si="4"/>
        <v>2301.4</v>
      </c>
      <c r="U45" s="7">
        <f t="shared" si="5"/>
        <v>2602.5297325000001</v>
      </c>
      <c r="V45" s="7">
        <f t="shared" si="6"/>
        <v>602.25946499999998</v>
      </c>
    </row>
    <row r="46" spans="2:22">
      <c r="B46" t="s">
        <v>0</v>
      </c>
      <c r="C46" s="3" t="s">
        <v>64</v>
      </c>
      <c r="D46" t="s">
        <v>182</v>
      </c>
      <c r="E46" t="s">
        <v>188</v>
      </c>
      <c r="F46" t="s">
        <v>65</v>
      </c>
      <c r="G46">
        <v>49687</v>
      </c>
      <c r="H46" t="s">
        <v>438</v>
      </c>
      <c r="I46" s="15">
        <v>26846</v>
      </c>
      <c r="J46" t="s">
        <v>66</v>
      </c>
      <c r="K46">
        <v>1</v>
      </c>
      <c r="L46" s="1">
        <v>3490.55</v>
      </c>
      <c r="M46" s="1">
        <v>3086.4</v>
      </c>
      <c r="N46" s="1">
        <v>404.15</v>
      </c>
      <c r="O46" s="1"/>
      <c r="P46" s="1">
        <f t="shared" si="1"/>
        <v>1</v>
      </c>
      <c r="Q46" s="45">
        <v>3.0300000000000001E-2</v>
      </c>
      <c r="R46" s="7">
        <f t="shared" si="2"/>
        <v>105.763665</v>
      </c>
      <c r="S46" s="9">
        <f t="shared" si="3"/>
        <v>509.91366499999998</v>
      </c>
      <c r="T46" s="7">
        <f t="shared" si="4"/>
        <v>404.15</v>
      </c>
      <c r="U46" s="7">
        <f t="shared" si="5"/>
        <v>457.03183249999995</v>
      </c>
      <c r="V46" s="7">
        <f t="shared" si="6"/>
        <v>105.763665</v>
      </c>
    </row>
    <row r="47" spans="2:22">
      <c r="B47" t="s">
        <v>0</v>
      </c>
      <c r="C47" s="3" t="s">
        <v>64</v>
      </c>
      <c r="D47" t="s">
        <v>182</v>
      </c>
      <c r="E47" t="s">
        <v>188</v>
      </c>
      <c r="F47" t="s">
        <v>65</v>
      </c>
      <c r="G47">
        <v>49688</v>
      </c>
      <c r="H47" t="s">
        <v>439</v>
      </c>
      <c r="I47" s="15">
        <v>26846</v>
      </c>
      <c r="J47" t="s">
        <v>66</v>
      </c>
      <c r="K47">
        <v>8</v>
      </c>
      <c r="L47" s="1">
        <v>36478.949999999997</v>
      </c>
      <c r="M47" s="1">
        <v>32255.25</v>
      </c>
      <c r="N47" s="1">
        <v>4223.7</v>
      </c>
      <c r="O47" s="1"/>
      <c r="P47" s="1">
        <f t="shared" si="1"/>
        <v>8</v>
      </c>
      <c r="Q47" s="45">
        <v>3.0300000000000001E-2</v>
      </c>
      <c r="R47" s="7">
        <f t="shared" si="2"/>
        <v>1105.312185</v>
      </c>
      <c r="S47" s="9">
        <f t="shared" si="3"/>
        <v>5329.0121849999996</v>
      </c>
      <c r="T47" s="7">
        <f t="shared" si="4"/>
        <v>4223.7</v>
      </c>
      <c r="U47" s="7">
        <f t="shared" si="5"/>
        <v>4776.3560925000002</v>
      </c>
      <c r="V47" s="7">
        <f t="shared" si="6"/>
        <v>1105.312185</v>
      </c>
    </row>
    <row r="48" spans="2:22">
      <c r="B48" t="s">
        <v>0</v>
      </c>
      <c r="C48" s="3" t="s">
        <v>64</v>
      </c>
      <c r="D48" t="s">
        <v>182</v>
      </c>
      <c r="E48" t="s">
        <v>188</v>
      </c>
      <c r="F48" t="s">
        <v>65</v>
      </c>
      <c r="G48">
        <v>49689</v>
      </c>
      <c r="H48" t="s">
        <v>440</v>
      </c>
      <c r="I48" s="15">
        <v>26846</v>
      </c>
      <c r="J48" t="s">
        <v>66</v>
      </c>
      <c r="K48">
        <v>1</v>
      </c>
      <c r="L48" s="1">
        <v>14670.35</v>
      </c>
      <c r="M48" s="1">
        <v>12971.75</v>
      </c>
      <c r="N48" s="1">
        <v>1698.6</v>
      </c>
      <c r="O48" s="1"/>
      <c r="P48" s="1">
        <f t="shared" si="1"/>
        <v>1</v>
      </c>
      <c r="Q48" s="45">
        <v>3.0300000000000001E-2</v>
      </c>
      <c r="R48" s="7">
        <f t="shared" si="2"/>
        <v>444.51160500000003</v>
      </c>
      <c r="S48" s="9">
        <f t="shared" si="3"/>
        <v>2143.1116050000001</v>
      </c>
      <c r="T48" s="7">
        <f t="shared" si="4"/>
        <v>1698.6</v>
      </c>
      <c r="U48" s="7">
        <f t="shared" si="5"/>
        <v>1920.8558025</v>
      </c>
      <c r="V48" s="7">
        <f t="shared" si="6"/>
        <v>444.51160500000003</v>
      </c>
    </row>
    <row r="49" spans="2:22">
      <c r="B49" t="s">
        <v>0</v>
      </c>
      <c r="C49" s="3" t="s">
        <v>64</v>
      </c>
      <c r="D49" t="s">
        <v>182</v>
      </c>
      <c r="E49" t="s">
        <v>188</v>
      </c>
      <c r="F49" t="s">
        <v>65</v>
      </c>
      <c r="G49">
        <v>49690</v>
      </c>
      <c r="H49" t="s">
        <v>441</v>
      </c>
      <c r="I49" s="15">
        <v>26846</v>
      </c>
      <c r="J49" t="s">
        <v>66</v>
      </c>
      <c r="K49">
        <v>2</v>
      </c>
      <c r="L49" s="1">
        <v>11105.81</v>
      </c>
      <c r="M49" s="1">
        <v>9819.93</v>
      </c>
      <c r="N49" s="1">
        <v>1285.8800000000001</v>
      </c>
      <c r="O49" s="1"/>
      <c r="P49" s="1">
        <f t="shared" si="1"/>
        <v>2</v>
      </c>
      <c r="Q49" s="45">
        <v>3.0300000000000001E-2</v>
      </c>
      <c r="R49" s="7">
        <f t="shared" si="2"/>
        <v>336.50604299999998</v>
      </c>
      <c r="S49" s="9">
        <f t="shared" si="3"/>
        <v>1622.386043</v>
      </c>
      <c r="T49" s="7">
        <f t="shared" si="4"/>
        <v>1285.8800000000001</v>
      </c>
      <c r="U49" s="7">
        <f t="shared" si="5"/>
        <v>1454.1330215</v>
      </c>
      <c r="V49" s="7">
        <f t="shared" si="6"/>
        <v>336.50604299999998</v>
      </c>
    </row>
    <row r="50" spans="2:22">
      <c r="B50" t="s">
        <v>0</v>
      </c>
      <c r="C50" s="3" t="s">
        <v>64</v>
      </c>
      <c r="D50" t="s">
        <v>182</v>
      </c>
      <c r="E50" t="s">
        <v>188</v>
      </c>
      <c r="F50" t="s">
        <v>65</v>
      </c>
      <c r="G50">
        <v>49691</v>
      </c>
      <c r="H50" t="s">
        <v>116</v>
      </c>
      <c r="I50" s="15">
        <v>26846</v>
      </c>
      <c r="J50" t="s">
        <v>66</v>
      </c>
      <c r="K50">
        <v>0</v>
      </c>
      <c r="L50" s="1">
        <v>0</v>
      </c>
      <c r="M50" s="1">
        <v>0</v>
      </c>
      <c r="N50" s="1">
        <v>0</v>
      </c>
      <c r="O50" s="1"/>
      <c r="P50" s="1">
        <f t="shared" si="1"/>
        <v>0</v>
      </c>
      <c r="Q50" s="45">
        <v>3.0300000000000001E-2</v>
      </c>
      <c r="R50" s="7">
        <f t="shared" si="2"/>
        <v>0</v>
      </c>
      <c r="S50" s="9">
        <f t="shared" si="3"/>
        <v>0</v>
      </c>
      <c r="T50" s="7">
        <f t="shared" si="4"/>
        <v>0</v>
      </c>
      <c r="U50" s="7">
        <f t="shared" si="5"/>
        <v>0</v>
      </c>
      <c r="V50" s="7">
        <f t="shared" si="6"/>
        <v>0</v>
      </c>
    </row>
    <row r="51" spans="2:22">
      <c r="B51" t="s">
        <v>0</v>
      </c>
      <c r="C51" s="3" t="s">
        <v>64</v>
      </c>
      <c r="D51" t="s">
        <v>182</v>
      </c>
      <c r="E51" t="s">
        <v>188</v>
      </c>
      <c r="F51" t="s">
        <v>65</v>
      </c>
      <c r="G51">
        <v>49692</v>
      </c>
      <c r="H51" t="s">
        <v>166</v>
      </c>
      <c r="I51" s="15">
        <v>26846</v>
      </c>
      <c r="J51" t="s">
        <v>66</v>
      </c>
      <c r="K51">
        <v>2</v>
      </c>
      <c r="L51" s="1">
        <v>9080.5499999999993</v>
      </c>
      <c r="M51" s="1">
        <v>8029.16</v>
      </c>
      <c r="N51" s="1">
        <v>1051.3900000000001</v>
      </c>
      <c r="O51" s="1"/>
      <c r="P51" s="1">
        <f t="shared" si="1"/>
        <v>2</v>
      </c>
      <c r="Q51" s="45">
        <v>3.0300000000000001E-2</v>
      </c>
      <c r="R51" s="7">
        <f t="shared" si="2"/>
        <v>275.14066499999996</v>
      </c>
      <c r="S51" s="9">
        <f t="shared" si="3"/>
        <v>1326.530665</v>
      </c>
      <c r="T51" s="7">
        <f t="shared" si="4"/>
        <v>1051.3900000000001</v>
      </c>
      <c r="U51" s="7">
        <f t="shared" si="5"/>
        <v>1188.9603325</v>
      </c>
      <c r="V51" s="7">
        <f t="shared" si="6"/>
        <v>275.14066499999996</v>
      </c>
    </row>
    <row r="52" spans="2:22">
      <c r="B52" t="s">
        <v>0</v>
      </c>
      <c r="C52" s="3" t="s">
        <v>64</v>
      </c>
      <c r="D52" t="s">
        <v>182</v>
      </c>
      <c r="E52" t="s">
        <v>188</v>
      </c>
      <c r="F52" t="s">
        <v>65</v>
      </c>
      <c r="G52">
        <v>49693</v>
      </c>
      <c r="H52" t="s">
        <v>132</v>
      </c>
      <c r="I52" s="15">
        <v>26846</v>
      </c>
      <c r="J52" t="s">
        <v>66</v>
      </c>
      <c r="K52">
        <v>2</v>
      </c>
      <c r="L52" s="1">
        <v>791.66</v>
      </c>
      <c r="M52" s="1">
        <v>700</v>
      </c>
      <c r="N52" s="1">
        <v>91.66</v>
      </c>
      <c r="O52" s="1"/>
      <c r="P52" s="1">
        <f t="shared" si="1"/>
        <v>2</v>
      </c>
      <c r="Q52" s="45">
        <v>3.0300000000000001E-2</v>
      </c>
      <c r="R52" s="7">
        <f t="shared" si="2"/>
        <v>23.987297999999999</v>
      </c>
      <c r="S52" s="9">
        <f t="shared" si="3"/>
        <v>115.64729799999999</v>
      </c>
      <c r="T52" s="7">
        <f t="shared" si="4"/>
        <v>91.66</v>
      </c>
      <c r="U52" s="7">
        <f t="shared" si="5"/>
        <v>103.653649</v>
      </c>
      <c r="V52" s="7">
        <f t="shared" si="6"/>
        <v>23.987297999999999</v>
      </c>
    </row>
    <row r="53" spans="2:22">
      <c r="B53" t="s">
        <v>0</v>
      </c>
      <c r="C53" s="3" t="s">
        <v>64</v>
      </c>
      <c r="D53" t="s">
        <v>182</v>
      </c>
      <c r="E53" t="s">
        <v>188</v>
      </c>
      <c r="F53" t="s">
        <v>65</v>
      </c>
      <c r="G53">
        <v>49694</v>
      </c>
      <c r="H53" t="s">
        <v>133</v>
      </c>
      <c r="I53" s="15">
        <v>26846</v>
      </c>
      <c r="J53" t="s">
        <v>66</v>
      </c>
      <c r="K53">
        <v>1</v>
      </c>
      <c r="L53" s="1">
        <v>549.98</v>
      </c>
      <c r="M53" s="1">
        <v>486.3</v>
      </c>
      <c r="N53" s="1">
        <v>63.68</v>
      </c>
      <c r="O53" s="1"/>
      <c r="P53" s="1">
        <f t="shared" si="1"/>
        <v>1</v>
      </c>
      <c r="Q53" s="45">
        <v>3.0300000000000001E-2</v>
      </c>
      <c r="R53" s="7">
        <f t="shared" si="2"/>
        <v>16.664394000000001</v>
      </c>
      <c r="S53" s="9">
        <f t="shared" si="3"/>
        <v>80.344393999999994</v>
      </c>
      <c r="T53" s="7">
        <f t="shared" si="4"/>
        <v>63.68</v>
      </c>
      <c r="U53" s="7">
        <f t="shared" si="5"/>
        <v>72.012197</v>
      </c>
      <c r="V53" s="7">
        <f t="shared" si="6"/>
        <v>16.664394000000001</v>
      </c>
    </row>
    <row r="54" spans="2:22">
      <c r="B54" t="s">
        <v>0</v>
      </c>
      <c r="C54" s="3" t="s">
        <v>64</v>
      </c>
      <c r="D54" t="s">
        <v>182</v>
      </c>
      <c r="E54" t="s">
        <v>188</v>
      </c>
      <c r="F54" t="s">
        <v>65</v>
      </c>
      <c r="G54">
        <v>49804</v>
      </c>
      <c r="H54" t="s">
        <v>442</v>
      </c>
      <c r="I54" s="15">
        <v>27211</v>
      </c>
      <c r="J54" t="s">
        <v>66</v>
      </c>
      <c r="K54">
        <v>1</v>
      </c>
      <c r="L54" s="1">
        <v>4784.7700000000004</v>
      </c>
      <c r="M54" s="1">
        <v>4173.1400000000003</v>
      </c>
      <c r="N54" s="1">
        <v>611.63</v>
      </c>
      <c r="O54" s="1"/>
      <c r="P54" s="1">
        <f t="shared" si="1"/>
        <v>1</v>
      </c>
      <c r="Q54" s="45">
        <v>3.0300000000000001E-2</v>
      </c>
      <c r="R54" s="7">
        <f t="shared" si="2"/>
        <v>144.978531</v>
      </c>
      <c r="S54" s="9">
        <f t="shared" si="3"/>
        <v>756.60853099999997</v>
      </c>
      <c r="T54" s="7">
        <f t="shared" si="4"/>
        <v>611.63</v>
      </c>
      <c r="U54" s="7">
        <f t="shared" si="5"/>
        <v>684.11926549999998</v>
      </c>
      <c r="V54" s="7">
        <f t="shared" si="6"/>
        <v>144.978531</v>
      </c>
    </row>
    <row r="55" spans="2:22">
      <c r="B55" t="s">
        <v>0</v>
      </c>
      <c r="C55" s="3" t="s">
        <v>64</v>
      </c>
      <c r="D55" t="s">
        <v>182</v>
      </c>
      <c r="E55" t="s">
        <v>188</v>
      </c>
      <c r="F55" t="s">
        <v>65</v>
      </c>
      <c r="G55">
        <v>49805</v>
      </c>
      <c r="H55" t="s">
        <v>169</v>
      </c>
      <c r="I55" s="15">
        <v>27211</v>
      </c>
      <c r="J55" t="s">
        <v>66</v>
      </c>
      <c r="K55">
        <v>10</v>
      </c>
      <c r="L55" s="1">
        <v>1046.5899999999999</v>
      </c>
      <c r="M55" s="1">
        <v>912.81</v>
      </c>
      <c r="N55" s="1">
        <v>133.78</v>
      </c>
      <c r="O55" s="1"/>
      <c r="P55" s="1">
        <f t="shared" si="1"/>
        <v>10</v>
      </c>
      <c r="Q55" s="45">
        <v>3.0300000000000001E-2</v>
      </c>
      <c r="R55" s="7">
        <f t="shared" si="2"/>
        <v>31.711676999999998</v>
      </c>
      <c r="S55" s="9">
        <f t="shared" si="3"/>
        <v>165.49167700000001</v>
      </c>
      <c r="T55" s="7">
        <f t="shared" si="4"/>
        <v>133.78</v>
      </c>
      <c r="U55" s="7">
        <f t="shared" si="5"/>
        <v>149.63583850000001</v>
      </c>
      <c r="V55" s="7">
        <f t="shared" si="6"/>
        <v>31.711676999999998</v>
      </c>
    </row>
    <row r="56" spans="2:22">
      <c r="B56" t="s">
        <v>0</v>
      </c>
      <c r="C56" s="3" t="s">
        <v>64</v>
      </c>
      <c r="D56" t="s">
        <v>182</v>
      </c>
      <c r="E56" t="s">
        <v>188</v>
      </c>
      <c r="F56" t="s">
        <v>65</v>
      </c>
      <c r="G56">
        <v>50192</v>
      </c>
      <c r="H56" t="s">
        <v>184</v>
      </c>
      <c r="I56" s="15">
        <v>27942</v>
      </c>
      <c r="J56" t="s">
        <v>66</v>
      </c>
      <c r="K56">
        <v>4</v>
      </c>
      <c r="L56" s="1">
        <v>48537.85</v>
      </c>
      <c r="M56" s="1">
        <v>41055.61</v>
      </c>
      <c r="N56" s="1">
        <v>7482.24</v>
      </c>
      <c r="O56" s="1"/>
      <c r="P56" s="1">
        <f t="shared" si="1"/>
        <v>4</v>
      </c>
      <c r="Q56" s="45">
        <v>3.0300000000000001E-2</v>
      </c>
      <c r="R56" s="7">
        <f t="shared" si="2"/>
        <v>1470.6968549999999</v>
      </c>
      <c r="S56" s="9">
        <f t="shared" si="3"/>
        <v>8952.9368549999999</v>
      </c>
      <c r="T56" s="7">
        <f t="shared" si="4"/>
        <v>7482.24</v>
      </c>
      <c r="U56" s="7">
        <f t="shared" si="5"/>
        <v>8217.5884274999989</v>
      </c>
      <c r="V56" s="7">
        <f t="shared" si="6"/>
        <v>1470.6968549999999</v>
      </c>
    </row>
    <row r="57" spans="2:22">
      <c r="B57" t="s">
        <v>0</v>
      </c>
      <c r="C57" s="3" t="s">
        <v>64</v>
      </c>
      <c r="D57" t="s">
        <v>182</v>
      </c>
      <c r="E57" t="s">
        <v>188</v>
      </c>
      <c r="F57" t="s">
        <v>65</v>
      </c>
      <c r="G57">
        <v>50193</v>
      </c>
      <c r="H57" t="s">
        <v>185</v>
      </c>
      <c r="I57" s="15">
        <v>27942</v>
      </c>
      <c r="J57" t="s">
        <v>66</v>
      </c>
      <c r="K57">
        <v>6</v>
      </c>
      <c r="L57" s="1">
        <v>91850.4</v>
      </c>
      <c r="M57" s="1">
        <v>77691.41</v>
      </c>
      <c r="N57" s="1">
        <v>14158.99</v>
      </c>
      <c r="O57" s="1"/>
      <c r="P57" s="1">
        <f t="shared" si="1"/>
        <v>6</v>
      </c>
      <c r="Q57" s="45">
        <v>3.0300000000000001E-2</v>
      </c>
      <c r="R57" s="7">
        <f t="shared" si="2"/>
        <v>2783.0671199999997</v>
      </c>
      <c r="S57" s="9">
        <f t="shared" si="3"/>
        <v>16942.057119999998</v>
      </c>
      <c r="T57" s="7">
        <f t="shared" si="4"/>
        <v>14158.99</v>
      </c>
      <c r="U57" s="7">
        <f t="shared" si="5"/>
        <v>15550.523559999998</v>
      </c>
      <c r="V57" s="7">
        <f t="shared" si="6"/>
        <v>2783.0671199999997</v>
      </c>
    </row>
    <row r="58" spans="2:22">
      <c r="B58" t="s">
        <v>0</v>
      </c>
      <c r="C58" s="3" t="s">
        <v>64</v>
      </c>
      <c r="D58" t="s">
        <v>182</v>
      </c>
      <c r="E58" t="s">
        <v>188</v>
      </c>
      <c r="F58" t="s">
        <v>65</v>
      </c>
      <c r="G58">
        <v>50194</v>
      </c>
      <c r="H58" t="s">
        <v>452</v>
      </c>
      <c r="I58" s="15">
        <v>27942</v>
      </c>
      <c r="J58" t="s">
        <v>66</v>
      </c>
      <c r="K58">
        <v>1</v>
      </c>
      <c r="L58" s="1">
        <v>241.85</v>
      </c>
      <c r="M58" s="1">
        <v>204.57</v>
      </c>
      <c r="N58" s="1">
        <v>37.28</v>
      </c>
      <c r="O58" s="1"/>
      <c r="P58" s="1">
        <f t="shared" si="1"/>
        <v>1</v>
      </c>
      <c r="Q58" s="45">
        <v>3.0300000000000001E-2</v>
      </c>
      <c r="R58" s="7">
        <f t="shared" si="2"/>
        <v>7.328055</v>
      </c>
      <c r="S58" s="9">
        <f t="shared" si="3"/>
        <v>44.608055</v>
      </c>
      <c r="T58" s="7">
        <f t="shared" si="4"/>
        <v>37.28</v>
      </c>
      <c r="U58" s="7">
        <f t="shared" si="5"/>
        <v>40.944027500000004</v>
      </c>
      <c r="V58" s="7">
        <f t="shared" si="6"/>
        <v>7.328055</v>
      </c>
    </row>
    <row r="59" spans="2:22">
      <c r="B59" t="s">
        <v>0</v>
      </c>
      <c r="C59" s="3" t="s">
        <v>64</v>
      </c>
      <c r="D59" t="s">
        <v>182</v>
      </c>
      <c r="E59" t="s">
        <v>188</v>
      </c>
      <c r="F59" t="s">
        <v>65</v>
      </c>
      <c r="G59">
        <v>50195</v>
      </c>
      <c r="H59" t="s">
        <v>444</v>
      </c>
      <c r="I59" s="15">
        <v>27942</v>
      </c>
      <c r="J59" t="s">
        <v>66</v>
      </c>
      <c r="K59">
        <v>2</v>
      </c>
      <c r="L59" s="1">
        <v>1105.6500000000001</v>
      </c>
      <c r="M59" s="1">
        <v>935.21</v>
      </c>
      <c r="N59" s="1">
        <v>170.44</v>
      </c>
      <c r="O59" s="1"/>
      <c r="P59" s="1">
        <f t="shared" si="1"/>
        <v>2</v>
      </c>
      <c r="Q59" s="45">
        <v>3.0300000000000001E-2</v>
      </c>
      <c r="R59" s="7">
        <f t="shared" si="2"/>
        <v>33.501195000000003</v>
      </c>
      <c r="S59" s="9">
        <f t="shared" si="3"/>
        <v>203.94119499999999</v>
      </c>
      <c r="T59" s="7">
        <f t="shared" si="4"/>
        <v>170.44</v>
      </c>
      <c r="U59" s="7">
        <f t="shared" si="5"/>
        <v>187.1905975</v>
      </c>
      <c r="V59" s="7">
        <f t="shared" si="6"/>
        <v>33.501195000000003</v>
      </c>
    </row>
    <row r="60" spans="2:22">
      <c r="B60" t="s">
        <v>0</v>
      </c>
      <c r="C60" s="3" t="s">
        <v>64</v>
      </c>
      <c r="D60" t="s">
        <v>182</v>
      </c>
      <c r="E60" t="s">
        <v>188</v>
      </c>
      <c r="F60" t="s">
        <v>65</v>
      </c>
      <c r="G60">
        <v>50196</v>
      </c>
      <c r="H60" t="s">
        <v>445</v>
      </c>
      <c r="I60" s="15">
        <v>27942</v>
      </c>
      <c r="J60" t="s">
        <v>66</v>
      </c>
      <c r="K60">
        <v>1</v>
      </c>
      <c r="L60" s="1">
        <v>784.23</v>
      </c>
      <c r="M60" s="1">
        <v>663.34</v>
      </c>
      <c r="N60" s="1">
        <v>120.89</v>
      </c>
      <c r="O60" s="1"/>
      <c r="P60" s="1">
        <f t="shared" si="1"/>
        <v>1</v>
      </c>
      <c r="Q60" s="45">
        <v>3.0300000000000001E-2</v>
      </c>
      <c r="R60" s="7">
        <f t="shared" si="2"/>
        <v>23.762169</v>
      </c>
      <c r="S60" s="9">
        <f t="shared" si="3"/>
        <v>144.65216900000001</v>
      </c>
      <c r="T60" s="7">
        <f t="shared" si="4"/>
        <v>120.89</v>
      </c>
      <c r="U60" s="7">
        <f t="shared" si="5"/>
        <v>132.7710845</v>
      </c>
      <c r="V60" s="7">
        <f t="shared" si="6"/>
        <v>23.762169</v>
      </c>
    </row>
    <row r="61" spans="2:22">
      <c r="B61" t="s">
        <v>0</v>
      </c>
      <c r="C61" s="3" t="s">
        <v>64</v>
      </c>
      <c r="D61" t="s">
        <v>182</v>
      </c>
      <c r="E61" t="s">
        <v>188</v>
      </c>
      <c r="F61" t="s">
        <v>65</v>
      </c>
      <c r="G61">
        <v>50197</v>
      </c>
      <c r="H61" t="s">
        <v>169</v>
      </c>
      <c r="I61" s="15">
        <v>27942</v>
      </c>
      <c r="J61" t="s">
        <v>66</v>
      </c>
      <c r="K61">
        <v>5</v>
      </c>
      <c r="L61" s="1">
        <v>7501.7</v>
      </c>
      <c r="M61" s="1">
        <v>6345.29</v>
      </c>
      <c r="N61" s="1">
        <v>1156.4100000000001</v>
      </c>
      <c r="O61" s="1"/>
      <c r="P61" s="1">
        <f t="shared" si="1"/>
        <v>5</v>
      </c>
      <c r="Q61" s="45">
        <v>3.0300000000000001E-2</v>
      </c>
      <c r="R61" s="7">
        <f t="shared" si="2"/>
        <v>227.30151000000001</v>
      </c>
      <c r="S61" s="9">
        <f t="shared" si="3"/>
        <v>1383.7115100000001</v>
      </c>
      <c r="T61" s="7">
        <f t="shared" si="4"/>
        <v>1156.4100000000001</v>
      </c>
      <c r="U61" s="7">
        <f t="shared" si="5"/>
        <v>1270.060755</v>
      </c>
      <c r="V61" s="7">
        <f t="shared" si="6"/>
        <v>227.30151000000001</v>
      </c>
    </row>
    <row r="62" spans="2:22">
      <c r="B62" t="s">
        <v>0</v>
      </c>
      <c r="C62" s="3" t="s">
        <v>64</v>
      </c>
      <c r="D62" t="s">
        <v>182</v>
      </c>
      <c r="E62" t="s">
        <v>188</v>
      </c>
      <c r="F62" t="s">
        <v>65</v>
      </c>
      <c r="G62">
        <v>50389</v>
      </c>
      <c r="H62" t="s">
        <v>446</v>
      </c>
      <c r="I62" s="15">
        <v>28307</v>
      </c>
      <c r="J62" t="s">
        <v>66</v>
      </c>
      <c r="K62">
        <v>2</v>
      </c>
      <c r="L62" s="1">
        <v>13353.52</v>
      </c>
      <c r="M62" s="1">
        <v>11103.72</v>
      </c>
      <c r="N62" s="1">
        <v>2249.8000000000002</v>
      </c>
      <c r="O62" s="1"/>
      <c r="P62" s="1">
        <f t="shared" si="1"/>
        <v>2</v>
      </c>
      <c r="Q62" s="45">
        <v>3.0300000000000001E-2</v>
      </c>
      <c r="R62" s="7">
        <f t="shared" si="2"/>
        <v>404.61165600000004</v>
      </c>
      <c r="S62" s="9">
        <f t="shared" si="3"/>
        <v>2654.4116560000002</v>
      </c>
      <c r="T62" s="7">
        <f t="shared" si="4"/>
        <v>2249.8000000000002</v>
      </c>
      <c r="U62" s="7">
        <f t="shared" si="5"/>
        <v>2452.1058280000002</v>
      </c>
      <c r="V62" s="7">
        <f t="shared" si="6"/>
        <v>404.61165600000004</v>
      </c>
    </row>
    <row r="63" spans="2:22">
      <c r="B63" t="s">
        <v>0</v>
      </c>
      <c r="C63" s="3" t="s">
        <v>64</v>
      </c>
      <c r="D63" t="s">
        <v>182</v>
      </c>
      <c r="E63" t="s">
        <v>188</v>
      </c>
      <c r="F63" t="s">
        <v>65</v>
      </c>
      <c r="G63">
        <v>50390</v>
      </c>
      <c r="H63" t="s">
        <v>185</v>
      </c>
      <c r="I63" s="15">
        <v>28307</v>
      </c>
      <c r="J63" t="s">
        <v>66</v>
      </c>
      <c r="K63">
        <v>8</v>
      </c>
      <c r="L63" s="1">
        <v>64576.06</v>
      </c>
      <c r="M63" s="1">
        <v>53696.31</v>
      </c>
      <c r="N63" s="1">
        <v>10879.75</v>
      </c>
      <c r="O63" s="1"/>
      <c r="P63" s="1">
        <f t="shared" si="1"/>
        <v>8</v>
      </c>
      <c r="Q63" s="45">
        <v>3.0300000000000001E-2</v>
      </c>
      <c r="R63" s="7">
        <f t="shared" si="2"/>
        <v>1956.654618</v>
      </c>
      <c r="S63" s="9">
        <f t="shared" si="3"/>
        <v>12836.404618</v>
      </c>
      <c r="T63" s="7">
        <f t="shared" si="4"/>
        <v>10879.75</v>
      </c>
      <c r="U63" s="7">
        <f t="shared" si="5"/>
        <v>11858.077309</v>
      </c>
      <c r="V63" s="7">
        <f t="shared" si="6"/>
        <v>1956.654618</v>
      </c>
    </row>
    <row r="64" spans="2:22">
      <c r="B64" t="s">
        <v>0</v>
      </c>
      <c r="C64" s="3" t="s">
        <v>64</v>
      </c>
      <c r="D64" t="s">
        <v>182</v>
      </c>
      <c r="E64" t="s">
        <v>188</v>
      </c>
      <c r="F64" t="s">
        <v>65</v>
      </c>
      <c r="G64">
        <v>50391</v>
      </c>
      <c r="H64" t="s">
        <v>447</v>
      </c>
      <c r="I64" s="15">
        <v>28307</v>
      </c>
      <c r="J64" t="s">
        <v>66</v>
      </c>
      <c r="K64">
        <v>1</v>
      </c>
      <c r="L64" s="1">
        <v>12432.4</v>
      </c>
      <c r="M64" s="1">
        <v>10337.790000000001</v>
      </c>
      <c r="N64" s="1">
        <v>2094.61</v>
      </c>
      <c r="O64" s="1"/>
      <c r="P64" s="1">
        <f t="shared" si="1"/>
        <v>1</v>
      </c>
      <c r="Q64" s="45">
        <v>3.0300000000000001E-2</v>
      </c>
      <c r="R64" s="7">
        <f t="shared" si="2"/>
        <v>376.70172000000002</v>
      </c>
      <c r="S64" s="9">
        <f t="shared" si="3"/>
        <v>2471.3117200000002</v>
      </c>
      <c r="T64" s="7">
        <f t="shared" si="4"/>
        <v>2094.61</v>
      </c>
      <c r="U64" s="7">
        <f t="shared" si="5"/>
        <v>2282.9608600000001</v>
      </c>
      <c r="V64" s="7">
        <f t="shared" si="6"/>
        <v>376.70172000000002</v>
      </c>
    </row>
    <row r="65" spans="2:22">
      <c r="B65" t="s">
        <v>0</v>
      </c>
      <c r="C65" s="3" t="s">
        <v>64</v>
      </c>
      <c r="D65" t="s">
        <v>182</v>
      </c>
      <c r="E65" t="s">
        <v>188</v>
      </c>
      <c r="F65" t="s">
        <v>65</v>
      </c>
      <c r="G65">
        <v>50392</v>
      </c>
      <c r="H65" t="s">
        <v>448</v>
      </c>
      <c r="I65" s="15">
        <v>28307</v>
      </c>
      <c r="J65" t="s">
        <v>66</v>
      </c>
      <c r="K65">
        <v>1</v>
      </c>
      <c r="L65" s="1">
        <v>16547.36</v>
      </c>
      <c r="M65" s="1">
        <v>13759.47</v>
      </c>
      <c r="N65" s="1">
        <v>2787.89</v>
      </c>
      <c r="O65" s="1"/>
      <c r="P65" s="1">
        <f t="shared" si="1"/>
        <v>1</v>
      </c>
      <c r="Q65" s="45">
        <v>3.0300000000000001E-2</v>
      </c>
      <c r="R65" s="7">
        <f t="shared" si="2"/>
        <v>501.38500800000003</v>
      </c>
      <c r="S65" s="9">
        <f t="shared" si="3"/>
        <v>3289.2750080000001</v>
      </c>
      <c r="T65" s="7">
        <f t="shared" si="4"/>
        <v>2787.89</v>
      </c>
      <c r="U65" s="7">
        <f t="shared" si="5"/>
        <v>3038.582504</v>
      </c>
      <c r="V65" s="7">
        <f t="shared" si="6"/>
        <v>501.38500800000003</v>
      </c>
    </row>
    <row r="66" spans="2:22">
      <c r="B66" t="s">
        <v>0</v>
      </c>
      <c r="C66" s="3" t="s">
        <v>64</v>
      </c>
      <c r="D66" t="s">
        <v>182</v>
      </c>
      <c r="E66" t="s">
        <v>188</v>
      </c>
      <c r="F66" t="s">
        <v>65</v>
      </c>
      <c r="G66">
        <v>50393</v>
      </c>
      <c r="H66" t="s">
        <v>169</v>
      </c>
      <c r="I66" s="15">
        <v>28307</v>
      </c>
      <c r="J66" t="s">
        <v>66</v>
      </c>
      <c r="K66">
        <v>4</v>
      </c>
      <c r="L66" s="1">
        <v>19630.47</v>
      </c>
      <c r="M66" s="1">
        <v>16323.14</v>
      </c>
      <c r="N66" s="1">
        <v>3307.33</v>
      </c>
      <c r="O66" s="1"/>
      <c r="P66" s="1">
        <f t="shared" si="1"/>
        <v>4</v>
      </c>
      <c r="Q66" s="45">
        <v>3.0300000000000001E-2</v>
      </c>
      <c r="R66" s="7">
        <f t="shared" si="2"/>
        <v>594.80324100000007</v>
      </c>
      <c r="S66" s="9">
        <f t="shared" si="3"/>
        <v>3902.133241</v>
      </c>
      <c r="T66" s="7">
        <f t="shared" si="4"/>
        <v>3307.33</v>
      </c>
      <c r="U66" s="7">
        <f t="shared" si="5"/>
        <v>3604.7316204999997</v>
      </c>
      <c r="V66" s="7">
        <f t="shared" si="6"/>
        <v>594.80324100000007</v>
      </c>
    </row>
    <row r="67" spans="2:22">
      <c r="B67" t="s">
        <v>0</v>
      </c>
      <c r="C67" s="3" t="s">
        <v>64</v>
      </c>
      <c r="D67" t="s">
        <v>182</v>
      </c>
      <c r="E67" t="s">
        <v>188</v>
      </c>
      <c r="F67" t="s">
        <v>65</v>
      </c>
      <c r="G67">
        <v>50525</v>
      </c>
      <c r="H67" t="s">
        <v>186</v>
      </c>
      <c r="I67" s="15">
        <v>28672</v>
      </c>
      <c r="J67" t="s">
        <v>66</v>
      </c>
      <c r="K67">
        <v>1</v>
      </c>
      <c r="L67" s="1">
        <v>472.15</v>
      </c>
      <c r="M67" s="1">
        <v>385.46</v>
      </c>
      <c r="N67" s="1">
        <v>86.69</v>
      </c>
      <c r="O67" s="1"/>
      <c r="P67" s="1">
        <f t="shared" si="1"/>
        <v>1</v>
      </c>
      <c r="Q67" s="45">
        <v>3.0300000000000001E-2</v>
      </c>
      <c r="R67" s="7">
        <f t="shared" si="2"/>
        <v>14.306144999999999</v>
      </c>
      <c r="S67" s="9">
        <f t="shared" si="3"/>
        <v>100.996145</v>
      </c>
      <c r="T67" s="7">
        <f t="shared" si="4"/>
        <v>86.69</v>
      </c>
      <c r="U67" s="7">
        <f t="shared" si="5"/>
        <v>93.843072500000005</v>
      </c>
      <c r="V67" s="7">
        <f t="shared" si="6"/>
        <v>14.306144999999999</v>
      </c>
    </row>
    <row r="68" spans="2:22">
      <c r="B68" t="s">
        <v>0</v>
      </c>
      <c r="C68" s="3" t="s">
        <v>64</v>
      </c>
      <c r="D68" t="s">
        <v>182</v>
      </c>
      <c r="E68" t="s">
        <v>188</v>
      </c>
      <c r="F68" t="s">
        <v>65</v>
      </c>
      <c r="G68">
        <v>53018</v>
      </c>
      <c r="H68" t="s">
        <v>164</v>
      </c>
      <c r="I68" s="15">
        <v>37438</v>
      </c>
      <c r="J68" t="s">
        <v>66</v>
      </c>
      <c r="K68">
        <v>4</v>
      </c>
      <c r="L68" s="1">
        <v>178002.91</v>
      </c>
      <c r="M68" s="1">
        <v>45736.58</v>
      </c>
      <c r="N68" s="1">
        <v>132266.32999999999</v>
      </c>
      <c r="O68" s="1"/>
      <c r="P68" s="1">
        <f t="shared" si="1"/>
        <v>4</v>
      </c>
      <c r="Q68" s="45">
        <v>3.0300000000000001E-2</v>
      </c>
      <c r="R68" s="7">
        <f t="shared" si="2"/>
        <v>5393.4881730000006</v>
      </c>
      <c r="S68" s="9">
        <f t="shared" si="3"/>
        <v>137659.81817299998</v>
      </c>
      <c r="T68" s="7">
        <f t="shared" si="4"/>
        <v>132266.32999999999</v>
      </c>
      <c r="U68" s="7">
        <f t="shared" si="5"/>
        <v>134963.07408649998</v>
      </c>
      <c r="V68" s="7">
        <f t="shared" si="6"/>
        <v>5393.4881730000006</v>
      </c>
    </row>
    <row r="69" spans="2:22">
      <c r="B69" t="s">
        <v>0</v>
      </c>
      <c r="C69" s="3" t="s">
        <v>64</v>
      </c>
      <c r="D69" t="s">
        <v>182</v>
      </c>
      <c r="E69" t="s">
        <v>188</v>
      </c>
      <c r="F69" t="s">
        <v>65</v>
      </c>
      <c r="G69">
        <v>12199514</v>
      </c>
      <c r="H69" t="s">
        <v>108</v>
      </c>
      <c r="I69" s="15">
        <v>39080</v>
      </c>
      <c r="J69" t="s">
        <v>66</v>
      </c>
      <c r="K69">
        <v>1</v>
      </c>
      <c r="L69" s="1">
        <v>21914.17</v>
      </c>
      <c r="M69" s="1">
        <v>3346.01</v>
      </c>
      <c r="N69" s="1">
        <v>18568.16</v>
      </c>
      <c r="O69" s="1"/>
      <c r="P69" s="1">
        <f t="shared" si="1"/>
        <v>1</v>
      </c>
      <c r="Q69" s="45">
        <v>3.0300000000000001E-2</v>
      </c>
      <c r="R69" s="7">
        <f t="shared" si="2"/>
        <v>663.99935099999993</v>
      </c>
      <c r="S69" s="9">
        <f t="shared" si="3"/>
        <v>19232.159350999998</v>
      </c>
      <c r="T69" s="7">
        <f t="shared" si="4"/>
        <v>18568.16</v>
      </c>
      <c r="U69" s="7">
        <f t="shared" si="5"/>
        <v>18900.159675499999</v>
      </c>
      <c r="V69" s="7">
        <f t="shared" si="6"/>
        <v>663.99935099999993</v>
      </c>
    </row>
    <row r="70" spans="2:22">
      <c r="B70" t="s">
        <v>0</v>
      </c>
      <c r="C70" s="3" t="s">
        <v>64</v>
      </c>
      <c r="D70" t="s">
        <v>182</v>
      </c>
      <c r="E70" t="s">
        <v>188</v>
      </c>
      <c r="F70" t="s">
        <v>65</v>
      </c>
      <c r="G70">
        <v>12199516</v>
      </c>
      <c r="H70" t="s">
        <v>168</v>
      </c>
      <c r="I70" s="15">
        <v>39080</v>
      </c>
      <c r="J70" t="s">
        <v>66</v>
      </c>
      <c r="K70">
        <v>1</v>
      </c>
      <c r="L70" s="1">
        <v>23728.53</v>
      </c>
      <c r="M70" s="1">
        <v>3623.04</v>
      </c>
      <c r="N70" s="1">
        <v>20105.490000000002</v>
      </c>
      <c r="O70" s="1"/>
      <c r="P70" s="1">
        <f t="shared" ref="P70" si="7">IF(K70=0,0,K70)</f>
        <v>1</v>
      </c>
      <c r="Q70" s="45">
        <v>3.0300000000000001E-2</v>
      </c>
      <c r="R70" s="7">
        <f t="shared" ref="R70" si="8">IF(N70=0,0,L70*Q70)</f>
        <v>718.97445900000002</v>
      </c>
      <c r="S70" s="9">
        <f t="shared" ref="S70" si="9">+N70+R70</f>
        <v>20824.464459000003</v>
      </c>
      <c r="T70" s="7">
        <f t="shared" ref="T70" si="10">+N70</f>
        <v>20105.490000000002</v>
      </c>
      <c r="U70" s="7">
        <f t="shared" ref="U70" si="11">+(S70+T70)/2</f>
        <v>20464.9772295</v>
      </c>
      <c r="V70" s="7">
        <f t="shared" ref="V70" si="12">IF(N70=0,0,Q70*L70)</f>
        <v>718.97445900000002</v>
      </c>
    </row>
    <row r="71" spans="2:22">
      <c r="C71" s="3"/>
      <c r="I71" s="15"/>
      <c r="L71" s="9">
        <f>SUM(L5:L70)</f>
        <v>971891.37</v>
      </c>
      <c r="M71" s="9">
        <f>SUM(M5:M70)</f>
        <v>537620.05000000005</v>
      </c>
      <c r="N71" s="1"/>
      <c r="O71" s="1"/>
      <c r="P71" s="1">
        <f>SUM(P5:P70)</f>
        <v>85</v>
      </c>
      <c r="Q71" s="1"/>
      <c r="U71" s="9">
        <f>SUM(U5:U70)</f>
        <v>448995.47425550001</v>
      </c>
      <c r="V71" s="9">
        <f>SUM(V5:V70)</f>
        <v>29448.308511000007</v>
      </c>
    </row>
    <row r="72" spans="2:22">
      <c r="C72" s="3"/>
      <c r="I72" s="15"/>
      <c r="J72" s="16" t="s">
        <v>467</v>
      </c>
      <c r="L72" s="2">
        <f>L71/P71</f>
        <v>11434.016117647059</v>
      </c>
      <c r="M72" s="2">
        <f>M71/P71</f>
        <v>6324.9417647058826</v>
      </c>
      <c r="N72" s="1"/>
      <c r="O72" s="1"/>
      <c r="P72" s="1"/>
      <c r="Q72" s="1"/>
    </row>
    <row r="73" spans="2:22">
      <c r="C73" s="3"/>
      <c r="I73" s="15"/>
      <c r="J73" s="16"/>
      <c r="M73" s="1"/>
      <c r="N73" s="1"/>
      <c r="O73" s="1"/>
      <c r="P73" s="1"/>
      <c r="Q73" s="1"/>
    </row>
    <row r="74" spans="2:22">
      <c r="C74" s="3"/>
      <c r="I74" s="15"/>
      <c r="J74" s="16"/>
      <c r="L74" s="2"/>
      <c r="M74" s="1"/>
      <c r="N74" s="1"/>
      <c r="O74" s="1"/>
      <c r="P74" s="1"/>
      <c r="Q74" s="1"/>
      <c r="S74" s="16" t="s">
        <v>467</v>
      </c>
      <c r="U74" s="2">
        <f>+U71/P71</f>
        <v>5282.2996971235298</v>
      </c>
    </row>
    <row r="75" spans="2:22">
      <c r="C75" s="3"/>
      <c r="I75" s="15"/>
      <c r="L75" s="1"/>
      <c r="M75" s="1"/>
      <c r="N75" s="1"/>
      <c r="O75" s="1"/>
      <c r="P75" s="1"/>
      <c r="Q75" s="1"/>
      <c r="S75" s="16"/>
    </row>
    <row r="76" spans="2:22">
      <c r="C76" s="3"/>
      <c r="I76" s="15"/>
      <c r="L76" s="1"/>
      <c r="M76" s="1"/>
      <c r="N76" s="1"/>
      <c r="O76" s="1"/>
      <c r="P76" s="1"/>
      <c r="Q76" s="1"/>
      <c r="S76" s="16" t="s">
        <v>478</v>
      </c>
      <c r="U76" s="2">
        <f>+V71/P71</f>
        <v>346.45068836470597</v>
      </c>
    </row>
    <row r="77" spans="2:22">
      <c r="B77" t="s">
        <v>0</v>
      </c>
      <c r="C77" s="3" t="s">
        <v>64</v>
      </c>
      <c r="D77" t="s">
        <v>182</v>
      </c>
      <c r="E77" t="s">
        <v>183</v>
      </c>
      <c r="F77" t="s">
        <v>65</v>
      </c>
      <c r="G77">
        <v>49800</v>
      </c>
      <c r="H77" t="s">
        <v>432</v>
      </c>
      <c r="I77" s="15">
        <v>27211</v>
      </c>
      <c r="J77" t="s">
        <v>66</v>
      </c>
      <c r="K77">
        <v>5</v>
      </c>
      <c r="L77" s="1">
        <v>132.87</v>
      </c>
      <c r="M77" s="1">
        <v>115.89</v>
      </c>
      <c r="N77" s="1">
        <v>16.98</v>
      </c>
      <c r="P77" s="1"/>
      <c r="Q77" s="1"/>
    </row>
    <row r="78" spans="2:22">
      <c r="B78" t="s">
        <v>0</v>
      </c>
      <c r="C78" s="3" t="s">
        <v>64</v>
      </c>
      <c r="D78" t="s">
        <v>182</v>
      </c>
      <c r="E78" t="s">
        <v>188</v>
      </c>
      <c r="F78" t="s">
        <v>65</v>
      </c>
      <c r="G78">
        <v>49803</v>
      </c>
      <c r="H78" t="s">
        <v>189</v>
      </c>
      <c r="I78" s="15">
        <v>27211</v>
      </c>
      <c r="J78" t="s">
        <v>66</v>
      </c>
      <c r="K78">
        <v>23</v>
      </c>
      <c r="L78" s="1">
        <v>676.38</v>
      </c>
      <c r="M78" s="1">
        <v>589.91999999999996</v>
      </c>
      <c r="N78" s="1">
        <v>86.46</v>
      </c>
      <c r="P78" s="1"/>
      <c r="Q78" s="1"/>
    </row>
    <row r="79" spans="2:22">
      <c r="B79" t="s">
        <v>0</v>
      </c>
      <c r="C79" s="3" t="s">
        <v>64</v>
      </c>
      <c r="D79" t="s">
        <v>182</v>
      </c>
      <c r="E79" t="s">
        <v>183</v>
      </c>
      <c r="F79" t="s">
        <v>65</v>
      </c>
      <c r="G79">
        <v>53017</v>
      </c>
      <c r="H79" t="s">
        <v>449</v>
      </c>
      <c r="I79" s="15">
        <v>37073</v>
      </c>
      <c r="J79" t="s">
        <v>66</v>
      </c>
      <c r="K79">
        <v>1</v>
      </c>
      <c r="L79" s="1">
        <v>1993.59</v>
      </c>
      <c r="M79" s="1">
        <v>565.51</v>
      </c>
      <c r="N79" s="1">
        <v>1428.08</v>
      </c>
      <c r="O79" s="1"/>
      <c r="P79" s="1"/>
      <c r="Q79" s="1"/>
    </row>
    <row r="80" spans="2:22">
      <c r="B80" t="s">
        <v>0</v>
      </c>
      <c r="C80" s="3" t="s">
        <v>270</v>
      </c>
      <c r="D80" t="s">
        <v>182</v>
      </c>
      <c r="E80" t="s">
        <v>183</v>
      </c>
      <c r="F80" t="s">
        <v>65</v>
      </c>
      <c r="G80">
        <v>5392</v>
      </c>
      <c r="H80" t="s">
        <v>311</v>
      </c>
      <c r="I80" s="15">
        <v>19906</v>
      </c>
      <c r="J80" t="s">
        <v>66</v>
      </c>
      <c r="K80">
        <v>0</v>
      </c>
      <c r="L80" s="1">
        <v>0</v>
      </c>
      <c r="M80" s="1">
        <v>0</v>
      </c>
      <c r="N80" s="1">
        <v>0</v>
      </c>
      <c r="O80" s="1"/>
      <c r="P80" s="1"/>
      <c r="Q80" s="1"/>
    </row>
    <row r="81" spans="2:17">
      <c r="B81" t="s">
        <v>0</v>
      </c>
      <c r="C81" s="3" t="s">
        <v>270</v>
      </c>
      <c r="D81" t="s">
        <v>182</v>
      </c>
      <c r="E81" t="s">
        <v>183</v>
      </c>
      <c r="F81" t="s">
        <v>65</v>
      </c>
      <c r="G81">
        <v>48638</v>
      </c>
      <c r="H81" t="s">
        <v>312</v>
      </c>
      <c r="I81" s="15">
        <v>19906</v>
      </c>
      <c r="J81" t="s">
        <v>66</v>
      </c>
      <c r="K81">
        <v>0</v>
      </c>
      <c r="L81" s="1">
        <v>0</v>
      </c>
      <c r="M81" s="1">
        <v>0</v>
      </c>
      <c r="N81" s="1">
        <v>0</v>
      </c>
      <c r="O81" s="1"/>
      <c r="P81" s="1"/>
      <c r="Q81" s="1"/>
    </row>
    <row r="82" spans="2:17">
      <c r="B82" t="s">
        <v>0</v>
      </c>
      <c r="C82" s="3" t="s">
        <v>270</v>
      </c>
      <c r="D82" t="s">
        <v>182</v>
      </c>
      <c r="E82" t="s">
        <v>183</v>
      </c>
      <c r="F82" t="s">
        <v>65</v>
      </c>
      <c r="G82">
        <v>48639</v>
      </c>
      <c r="H82" t="s">
        <v>313</v>
      </c>
      <c r="I82" s="15">
        <v>19906</v>
      </c>
      <c r="J82" t="s">
        <v>66</v>
      </c>
      <c r="K82">
        <v>0</v>
      </c>
      <c r="L82" s="1">
        <v>0</v>
      </c>
      <c r="M82" s="1">
        <v>0</v>
      </c>
      <c r="N82" s="1">
        <v>0</v>
      </c>
      <c r="O82" s="1"/>
      <c r="P82" s="1"/>
      <c r="Q82" s="1"/>
    </row>
    <row r="83" spans="2:17">
      <c r="B83" t="s">
        <v>0</v>
      </c>
      <c r="C83" s="3" t="s">
        <v>270</v>
      </c>
      <c r="D83" t="s">
        <v>182</v>
      </c>
      <c r="E83" t="s">
        <v>183</v>
      </c>
      <c r="F83" t="s">
        <v>65</v>
      </c>
      <c r="G83">
        <v>49708</v>
      </c>
      <c r="H83" t="s">
        <v>314</v>
      </c>
      <c r="I83" s="15">
        <v>26846</v>
      </c>
      <c r="J83" t="s">
        <v>66</v>
      </c>
      <c r="K83">
        <v>5544</v>
      </c>
      <c r="L83" s="1">
        <v>2678.16</v>
      </c>
      <c r="M83" s="1">
        <v>2435.69</v>
      </c>
      <c r="N83" s="1">
        <v>242.47</v>
      </c>
      <c r="O83" s="1"/>
      <c r="P83" s="1"/>
      <c r="Q83" s="1"/>
    </row>
    <row r="84" spans="2:17">
      <c r="B84" t="s">
        <v>0</v>
      </c>
      <c r="C84" t="s">
        <v>270</v>
      </c>
      <c r="D84" t="s">
        <v>182</v>
      </c>
      <c r="E84" t="s">
        <v>183</v>
      </c>
      <c r="F84" t="s">
        <v>65</v>
      </c>
      <c r="G84">
        <v>49709</v>
      </c>
      <c r="H84" t="s">
        <v>157</v>
      </c>
      <c r="I84" s="15">
        <v>26846</v>
      </c>
      <c r="J84" t="s">
        <v>66</v>
      </c>
      <c r="K84">
        <v>46</v>
      </c>
      <c r="L84" s="1">
        <v>3569.35</v>
      </c>
      <c r="M84" s="1">
        <v>3246.2</v>
      </c>
      <c r="N84" s="1">
        <v>323.14999999999998</v>
      </c>
      <c r="O84" s="1"/>
      <c r="P84" s="1"/>
      <c r="Q84" s="1"/>
    </row>
    <row r="85" spans="2:17">
      <c r="B85" t="s">
        <v>0</v>
      </c>
      <c r="C85" t="s">
        <v>270</v>
      </c>
      <c r="D85" t="s">
        <v>182</v>
      </c>
      <c r="E85" t="s">
        <v>183</v>
      </c>
      <c r="F85" t="s">
        <v>65</v>
      </c>
      <c r="G85">
        <v>49710</v>
      </c>
      <c r="H85" t="s">
        <v>315</v>
      </c>
      <c r="I85" s="15">
        <v>26846</v>
      </c>
      <c r="J85" t="s">
        <v>66</v>
      </c>
      <c r="K85">
        <v>0</v>
      </c>
      <c r="L85" s="1">
        <v>953.27</v>
      </c>
      <c r="M85" s="1">
        <v>866.97</v>
      </c>
      <c r="N85" s="1">
        <v>86.3</v>
      </c>
      <c r="O85" s="1"/>
      <c r="P85" s="1"/>
      <c r="Q85" s="1"/>
    </row>
    <row r="86" spans="2:17">
      <c r="B86" t="s">
        <v>0</v>
      </c>
      <c r="C86" t="s">
        <v>270</v>
      </c>
      <c r="D86" t="s">
        <v>182</v>
      </c>
      <c r="E86" t="s">
        <v>183</v>
      </c>
      <c r="F86" t="s">
        <v>65</v>
      </c>
      <c r="G86">
        <v>50234</v>
      </c>
      <c r="H86" t="s">
        <v>316</v>
      </c>
      <c r="I86" s="15">
        <v>27942</v>
      </c>
      <c r="J86" t="s">
        <v>66</v>
      </c>
      <c r="K86">
        <v>1133</v>
      </c>
      <c r="L86" s="1">
        <v>320.94</v>
      </c>
      <c r="M86" s="1">
        <v>281.27999999999997</v>
      </c>
      <c r="N86" s="1">
        <v>39.659999999999997</v>
      </c>
      <c r="O86" s="1"/>
      <c r="P86" s="1"/>
      <c r="Q86" s="1"/>
    </row>
    <row r="87" spans="2:17">
      <c r="B87" t="s">
        <v>0</v>
      </c>
      <c r="C87" t="s">
        <v>270</v>
      </c>
      <c r="D87" t="s">
        <v>182</v>
      </c>
      <c r="E87" t="s">
        <v>183</v>
      </c>
      <c r="F87" t="s">
        <v>65</v>
      </c>
      <c r="G87">
        <v>50235</v>
      </c>
      <c r="H87" t="s">
        <v>157</v>
      </c>
      <c r="I87" s="15">
        <v>27942</v>
      </c>
      <c r="J87" t="s">
        <v>66</v>
      </c>
      <c r="K87">
        <v>62</v>
      </c>
      <c r="L87" s="1">
        <v>1975.9</v>
      </c>
      <c r="M87" s="1">
        <v>1731.76</v>
      </c>
      <c r="N87" s="1">
        <v>244.14</v>
      </c>
      <c r="O87" s="1"/>
      <c r="P87" s="1"/>
      <c r="Q87" s="1"/>
    </row>
    <row r="88" spans="2:17">
      <c r="B88" t="s">
        <v>0</v>
      </c>
      <c r="C88" t="s">
        <v>270</v>
      </c>
      <c r="D88" t="s">
        <v>182</v>
      </c>
      <c r="E88" t="s">
        <v>183</v>
      </c>
      <c r="F88" t="s">
        <v>65</v>
      </c>
      <c r="G88">
        <v>50236</v>
      </c>
      <c r="H88" t="s">
        <v>317</v>
      </c>
      <c r="I88" s="15">
        <v>27942</v>
      </c>
      <c r="J88" t="s">
        <v>66</v>
      </c>
      <c r="K88">
        <v>0</v>
      </c>
      <c r="L88" s="1">
        <v>0</v>
      </c>
      <c r="M88" s="1">
        <v>0</v>
      </c>
      <c r="N88" s="1">
        <v>0</v>
      </c>
      <c r="O88" s="1"/>
      <c r="P88" s="1"/>
      <c r="Q88" s="1"/>
    </row>
    <row r="89" spans="2:17">
      <c r="B89" t="s">
        <v>0</v>
      </c>
      <c r="C89" t="s">
        <v>270</v>
      </c>
      <c r="D89" t="s">
        <v>182</v>
      </c>
      <c r="E89" t="s">
        <v>183</v>
      </c>
      <c r="F89" t="s">
        <v>65</v>
      </c>
      <c r="G89">
        <v>50237</v>
      </c>
      <c r="H89" t="s">
        <v>318</v>
      </c>
      <c r="I89" s="15">
        <v>27942</v>
      </c>
      <c r="J89" t="s">
        <v>66</v>
      </c>
      <c r="K89">
        <v>3126</v>
      </c>
      <c r="L89" s="1">
        <v>1229.01</v>
      </c>
      <c r="M89" s="1">
        <v>1077.1500000000001</v>
      </c>
      <c r="N89" s="1">
        <v>151.86000000000001</v>
      </c>
      <c r="O89" s="1"/>
      <c r="P89" s="1"/>
      <c r="Q89" s="1"/>
    </row>
    <row r="90" spans="2:17">
      <c r="B90" t="s">
        <v>0</v>
      </c>
      <c r="C90" t="s">
        <v>270</v>
      </c>
      <c r="D90" t="s">
        <v>182</v>
      </c>
      <c r="E90" t="s">
        <v>183</v>
      </c>
      <c r="F90" t="s">
        <v>65</v>
      </c>
      <c r="G90">
        <v>50238</v>
      </c>
      <c r="H90" t="s">
        <v>319</v>
      </c>
      <c r="I90" s="15">
        <v>27942</v>
      </c>
      <c r="J90" t="s">
        <v>66</v>
      </c>
      <c r="K90">
        <v>836</v>
      </c>
      <c r="L90" s="1">
        <v>189.92</v>
      </c>
      <c r="M90" s="1">
        <v>166.45</v>
      </c>
      <c r="N90" s="1">
        <v>23.47</v>
      </c>
      <c r="O90" s="1"/>
      <c r="P90" s="1"/>
      <c r="Q90" s="1"/>
    </row>
    <row r="91" spans="2:17">
      <c r="B91" t="s">
        <v>0</v>
      </c>
      <c r="C91" t="s">
        <v>270</v>
      </c>
      <c r="D91" t="s">
        <v>182</v>
      </c>
      <c r="E91" t="s">
        <v>183</v>
      </c>
      <c r="F91" t="s">
        <v>65</v>
      </c>
      <c r="G91">
        <v>50444</v>
      </c>
      <c r="H91" t="s">
        <v>320</v>
      </c>
      <c r="I91" s="15">
        <v>28307</v>
      </c>
      <c r="J91" t="s">
        <v>66</v>
      </c>
      <c r="K91">
        <v>5322</v>
      </c>
      <c r="L91" s="1">
        <v>2697.63</v>
      </c>
      <c r="M91" s="1">
        <v>2329.89</v>
      </c>
      <c r="N91" s="1">
        <v>367.74</v>
      </c>
      <c r="O91" s="1"/>
      <c r="P91" s="1"/>
      <c r="Q91" s="1"/>
    </row>
    <row r="92" spans="2:17">
      <c r="B92" t="s">
        <v>0</v>
      </c>
      <c r="C92" t="s">
        <v>270</v>
      </c>
      <c r="D92" t="s">
        <v>182</v>
      </c>
      <c r="E92" t="s">
        <v>183</v>
      </c>
      <c r="F92" t="s">
        <v>65</v>
      </c>
      <c r="G92">
        <v>50445</v>
      </c>
      <c r="H92" t="s">
        <v>321</v>
      </c>
      <c r="I92" s="15">
        <v>28307</v>
      </c>
      <c r="J92" t="s">
        <v>66</v>
      </c>
      <c r="K92">
        <v>0</v>
      </c>
      <c r="L92" s="1">
        <v>2992.96</v>
      </c>
      <c r="M92" s="1">
        <v>2584.96</v>
      </c>
      <c r="N92" s="1">
        <v>408</v>
      </c>
      <c r="O92" s="1"/>
      <c r="P92" s="1"/>
      <c r="Q92" s="1"/>
    </row>
    <row r="93" spans="2:17">
      <c r="B93" t="s">
        <v>0</v>
      </c>
      <c r="C93" t="s">
        <v>270</v>
      </c>
      <c r="D93" t="s">
        <v>182</v>
      </c>
      <c r="E93" t="s">
        <v>183</v>
      </c>
      <c r="F93" t="s">
        <v>65</v>
      </c>
      <c r="G93">
        <v>50446</v>
      </c>
      <c r="H93" t="s">
        <v>322</v>
      </c>
      <c r="I93" s="15">
        <v>28307</v>
      </c>
      <c r="J93" t="s">
        <v>66</v>
      </c>
      <c r="K93">
        <v>0</v>
      </c>
      <c r="L93" s="1">
        <v>0</v>
      </c>
      <c r="M93" s="1">
        <v>0</v>
      </c>
      <c r="N93" s="1">
        <v>0</v>
      </c>
      <c r="O93" s="1"/>
      <c r="P93" s="1"/>
      <c r="Q93" s="1"/>
    </row>
    <row r="94" spans="2:17">
      <c r="B94" t="s">
        <v>0</v>
      </c>
      <c r="C94" t="s">
        <v>270</v>
      </c>
      <c r="D94" t="s">
        <v>182</v>
      </c>
      <c r="E94" t="s">
        <v>183</v>
      </c>
      <c r="F94" t="s">
        <v>65</v>
      </c>
      <c r="G94">
        <v>50447</v>
      </c>
      <c r="H94" t="s">
        <v>323</v>
      </c>
      <c r="I94" s="15">
        <v>28307</v>
      </c>
      <c r="J94" t="s">
        <v>66</v>
      </c>
      <c r="K94">
        <v>1568</v>
      </c>
      <c r="L94" s="1">
        <v>408.96</v>
      </c>
      <c r="M94" s="1">
        <v>353.21</v>
      </c>
      <c r="N94" s="1">
        <v>55.75</v>
      </c>
      <c r="O94" s="1"/>
      <c r="P94" s="1"/>
      <c r="Q94" s="1"/>
    </row>
    <row r="95" spans="2:17">
      <c r="B95" t="s">
        <v>0</v>
      </c>
      <c r="C95" t="s">
        <v>270</v>
      </c>
      <c r="D95" t="s">
        <v>182</v>
      </c>
      <c r="E95" t="s">
        <v>183</v>
      </c>
      <c r="F95" t="s">
        <v>65</v>
      </c>
      <c r="G95">
        <v>50448</v>
      </c>
      <c r="H95" t="s">
        <v>324</v>
      </c>
      <c r="I95" s="15">
        <v>28307</v>
      </c>
      <c r="J95" t="s">
        <v>66</v>
      </c>
      <c r="K95">
        <v>16</v>
      </c>
      <c r="L95" s="1">
        <v>273.88</v>
      </c>
      <c r="M95" s="1">
        <v>236.54</v>
      </c>
      <c r="N95" s="1">
        <v>37.340000000000003</v>
      </c>
      <c r="O95" s="1"/>
      <c r="P95" s="1"/>
      <c r="Q95" s="1"/>
    </row>
    <row r="96" spans="2:17">
      <c r="B96" t="s">
        <v>0</v>
      </c>
      <c r="C96" t="s">
        <v>270</v>
      </c>
      <c r="D96" t="s">
        <v>182</v>
      </c>
      <c r="E96" t="s">
        <v>183</v>
      </c>
      <c r="F96" t="s">
        <v>65</v>
      </c>
      <c r="G96">
        <v>4885824</v>
      </c>
      <c r="H96" t="s">
        <v>325</v>
      </c>
      <c r="I96" s="15">
        <v>27942</v>
      </c>
      <c r="J96" t="s">
        <v>66</v>
      </c>
      <c r="K96">
        <v>0</v>
      </c>
      <c r="L96" s="1">
        <v>713.12</v>
      </c>
      <c r="M96" s="1">
        <v>625.01</v>
      </c>
      <c r="N96" s="1">
        <v>88.11</v>
      </c>
      <c r="O96" s="1"/>
      <c r="P96" s="1"/>
      <c r="Q96" s="1"/>
    </row>
    <row r="97" spans="2:17">
      <c r="B97" t="s">
        <v>0</v>
      </c>
      <c r="C97" t="s">
        <v>270</v>
      </c>
      <c r="D97" t="s">
        <v>182</v>
      </c>
      <c r="E97" t="s">
        <v>183</v>
      </c>
      <c r="F97" t="s">
        <v>65</v>
      </c>
      <c r="G97">
        <v>4885825</v>
      </c>
      <c r="H97" t="s">
        <v>326</v>
      </c>
      <c r="I97" s="15">
        <v>27942</v>
      </c>
      <c r="J97" t="s">
        <v>66</v>
      </c>
      <c r="K97">
        <v>0</v>
      </c>
      <c r="L97" s="1">
        <v>604.75</v>
      </c>
      <c r="M97" s="1">
        <v>530.03</v>
      </c>
      <c r="N97" s="1">
        <v>74.72</v>
      </c>
      <c r="O97" s="1"/>
      <c r="P97" s="1"/>
      <c r="Q97" s="1"/>
    </row>
    <row r="98" spans="2:17">
      <c r="B98" t="s">
        <v>0</v>
      </c>
      <c r="C98" t="s">
        <v>270</v>
      </c>
      <c r="D98" t="s">
        <v>182</v>
      </c>
      <c r="E98" t="s">
        <v>183</v>
      </c>
      <c r="F98" t="s">
        <v>65</v>
      </c>
      <c r="G98">
        <v>4885834</v>
      </c>
      <c r="H98" t="s">
        <v>327</v>
      </c>
      <c r="I98" s="15">
        <v>28307</v>
      </c>
      <c r="J98" t="s">
        <v>66</v>
      </c>
      <c r="K98">
        <v>0</v>
      </c>
      <c r="L98" s="1">
        <v>2222.4299999999998</v>
      </c>
      <c r="M98" s="1">
        <v>1919.47</v>
      </c>
      <c r="N98" s="1">
        <v>302.95999999999998</v>
      </c>
      <c r="O98" s="1"/>
      <c r="P98" s="1"/>
      <c r="Q98" s="1"/>
    </row>
    <row r="99" spans="2:17">
      <c r="B99" t="s">
        <v>0</v>
      </c>
      <c r="C99" t="s">
        <v>270</v>
      </c>
      <c r="D99" t="s">
        <v>182</v>
      </c>
      <c r="E99" t="s">
        <v>183</v>
      </c>
      <c r="F99" t="s">
        <v>65</v>
      </c>
      <c r="G99">
        <v>4885868</v>
      </c>
      <c r="H99" t="s">
        <v>328</v>
      </c>
      <c r="I99" s="15">
        <v>28307</v>
      </c>
      <c r="J99" t="s">
        <v>66</v>
      </c>
      <c r="K99">
        <v>0</v>
      </c>
      <c r="L99" s="1">
        <v>0</v>
      </c>
      <c r="M99" s="1">
        <v>0</v>
      </c>
      <c r="N99" s="1">
        <v>0</v>
      </c>
      <c r="O99" s="1"/>
      <c r="P99" s="1"/>
      <c r="Q99" s="1"/>
    </row>
    <row r="100" spans="2:17">
      <c r="B100" t="s">
        <v>0</v>
      </c>
      <c r="C100" t="s">
        <v>270</v>
      </c>
      <c r="D100" t="s">
        <v>182</v>
      </c>
      <c r="E100" t="s">
        <v>183</v>
      </c>
      <c r="F100" t="s">
        <v>65</v>
      </c>
      <c r="G100">
        <v>5009548</v>
      </c>
      <c r="H100" t="s">
        <v>329</v>
      </c>
      <c r="I100" s="15">
        <v>38304</v>
      </c>
      <c r="J100" t="s">
        <v>66</v>
      </c>
      <c r="K100">
        <v>1</v>
      </c>
      <c r="L100" s="1">
        <v>30043.34</v>
      </c>
      <c r="M100" s="1">
        <v>6176.72</v>
      </c>
      <c r="N100" s="1">
        <v>23866.62</v>
      </c>
      <c r="O100" s="1"/>
      <c r="P100" s="1"/>
      <c r="Q100" s="1"/>
    </row>
    <row r="101" spans="2:17">
      <c r="B101" t="s">
        <v>0</v>
      </c>
      <c r="C101" t="s">
        <v>270</v>
      </c>
      <c r="D101" t="s">
        <v>182</v>
      </c>
      <c r="E101" t="s">
        <v>183</v>
      </c>
      <c r="F101" t="s">
        <v>65</v>
      </c>
      <c r="G101">
        <v>15741465</v>
      </c>
      <c r="H101" t="s">
        <v>141</v>
      </c>
      <c r="I101" s="15">
        <v>39751</v>
      </c>
      <c r="J101" t="s">
        <v>66</v>
      </c>
      <c r="K101">
        <v>6</v>
      </c>
      <c r="L101" s="1">
        <v>3341.25</v>
      </c>
      <c r="M101" s="1">
        <v>336.34</v>
      </c>
      <c r="N101" s="1">
        <v>3004.91</v>
      </c>
      <c r="O101" s="1"/>
      <c r="P101" s="1"/>
      <c r="Q101" s="1"/>
    </row>
    <row r="102" spans="2:17">
      <c r="B102" t="s">
        <v>0</v>
      </c>
      <c r="C102" t="s">
        <v>270</v>
      </c>
      <c r="D102" t="s">
        <v>182</v>
      </c>
      <c r="E102" t="s">
        <v>183</v>
      </c>
      <c r="F102" t="s">
        <v>65</v>
      </c>
      <c r="G102">
        <v>15741468</v>
      </c>
      <c r="H102" t="s">
        <v>285</v>
      </c>
      <c r="I102" s="15">
        <v>39751</v>
      </c>
      <c r="J102" t="s">
        <v>66</v>
      </c>
      <c r="K102">
        <v>1</v>
      </c>
      <c r="L102" s="1">
        <v>35526.559999999998</v>
      </c>
      <c r="M102" s="1">
        <v>3576.23</v>
      </c>
      <c r="N102" s="1">
        <v>31950.33</v>
      </c>
      <c r="O102" s="1"/>
      <c r="P102" s="1"/>
      <c r="Q102" s="1"/>
    </row>
    <row r="103" spans="2:17">
      <c r="B103" t="s">
        <v>0</v>
      </c>
      <c r="C103" t="s">
        <v>270</v>
      </c>
      <c r="D103" t="s">
        <v>182</v>
      </c>
      <c r="E103" t="s">
        <v>183</v>
      </c>
      <c r="F103" t="s">
        <v>67</v>
      </c>
      <c r="G103">
        <v>14543132</v>
      </c>
      <c r="H103" t="s">
        <v>187</v>
      </c>
      <c r="I103" s="15">
        <v>39751</v>
      </c>
      <c r="J103" t="s">
        <v>66</v>
      </c>
      <c r="K103">
        <v>0</v>
      </c>
      <c r="L103" s="1">
        <v>0</v>
      </c>
      <c r="M103" s="1">
        <v>0</v>
      </c>
      <c r="N103" s="1">
        <v>0</v>
      </c>
      <c r="O103" s="1"/>
      <c r="P103" s="1"/>
      <c r="Q103" s="1"/>
    </row>
    <row r="104" spans="2:17">
      <c r="B104" t="s">
        <v>0</v>
      </c>
      <c r="C104" t="s">
        <v>270</v>
      </c>
      <c r="D104" t="s">
        <v>182</v>
      </c>
      <c r="E104" t="s">
        <v>188</v>
      </c>
      <c r="F104" t="s">
        <v>65</v>
      </c>
      <c r="G104">
        <v>15897</v>
      </c>
      <c r="H104" t="s">
        <v>330</v>
      </c>
      <c r="I104" s="15">
        <v>26846</v>
      </c>
      <c r="J104" t="s">
        <v>66</v>
      </c>
      <c r="K104">
        <v>1</v>
      </c>
      <c r="L104" s="1">
        <v>396.27</v>
      </c>
      <c r="M104" s="1">
        <v>360.39</v>
      </c>
      <c r="N104" s="1">
        <v>35.880000000000003</v>
      </c>
      <c r="O104" s="1"/>
      <c r="P104" s="1"/>
      <c r="Q104" s="1"/>
    </row>
    <row r="105" spans="2:17">
      <c r="B105" t="s">
        <v>0</v>
      </c>
      <c r="C105" t="s">
        <v>270</v>
      </c>
      <c r="D105" t="s">
        <v>182</v>
      </c>
      <c r="E105" t="s">
        <v>188</v>
      </c>
      <c r="F105" t="s">
        <v>65</v>
      </c>
      <c r="G105">
        <v>21668</v>
      </c>
      <c r="H105" t="s">
        <v>311</v>
      </c>
      <c r="I105" s="15">
        <v>19906</v>
      </c>
      <c r="J105" t="s">
        <v>66</v>
      </c>
      <c r="K105">
        <v>0</v>
      </c>
      <c r="L105" s="1">
        <v>0</v>
      </c>
      <c r="M105" s="1">
        <v>0</v>
      </c>
      <c r="N105" s="1">
        <v>0</v>
      </c>
      <c r="O105" s="1"/>
      <c r="P105" s="1"/>
      <c r="Q105" s="1"/>
    </row>
    <row r="106" spans="2:17">
      <c r="B106" t="s">
        <v>0</v>
      </c>
      <c r="C106" t="s">
        <v>270</v>
      </c>
      <c r="D106" t="s">
        <v>182</v>
      </c>
      <c r="E106" t="s">
        <v>188</v>
      </c>
      <c r="F106" t="s">
        <v>65</v>
      </c>
      <c r="G106">
        <v>48640</v>
      </c>
      <c r="H106" t="s">
        <v>312</v>
      </c>
      <c r="I106" s="15">
        <v>19906</v>
      </c>
      <c r="J106" t="s">
        <v>66</v>
      </c>
      <c r="K106">
        <v>0</v>
      </c>
      <c r="L106" s="1">
        <v>0</v>
      </c>
      <c r="M106" s="1">
        <v>0</v>
      </c>
      <c r="N106" s="1">
        <v>0</v>
      </c>
      <c r="O106" s="1"/>
      <c r="P106" s="1"/>
      <c r="Q106" s="1"/>
    </row>
    <row r="107" spans="2:17">
      <c r="B107" t="s">
        <v>0</v>
      </c>
      <c r="C107" t="s">
        <v>270</v>
      </c>
      <c r="D107" t="s">
        <v>182</v>
      </c>
      <c r="E107" t="s">
        <v>188</v>
      </c>
      <c r="F107" t="s">
        <v>65</v>
      </c>
      <c r="G107">
        <v>48641</v>
      </c>
      <c r="H107" t="s">
        <v>331</v>
      </c>
      <c r="I107" s="15">
        <v>19906</v>
      </c>
      <c r="J107" t="s">
        <v>66</v>
      </c>
      <c r="K107">
        <v>0</v>
      </c>
      <c r="L107" s="1">
        <v>0</v>
      </c>
      <c r="M107" s="1">
        <v>0</v>
      </c>
      <c r="N107" s="1">
        <v>0</v>
      </c>
      <c r="O107" s="1"/>
      <c r="P107" s="1"/>
      <c r="Q107" s="1"/>
    </row>
    <row r="108" spans="2:17">
      <c r="B108" t="s">
        <v>0</v>
      </c>
      <c r="C108" t="s">
        <v>270</v>
      </c>
      <c r="D108" t="s">
        <v>182</v>
      </c>
      <c r="E108" t="s">
        <v>188</v>
      </c>
      <c r="F108" t="s">
        <v>65</v>
      </c>
      <c r="G108">
        <v>48642</v>
      </c>
      <c r="H108" t="s">
        <v>332</v>
      </c>
      <c r="I108" s="15">
        <v>19906</v>
      </c>
      <c r="J108" t="s">
        <v>66</v>
      </c>
      <c r="K108">
        <v>5708</v>
      </c>
      <c r="L108" s="1">
        <v>1896.12</v>
      </c>
      <c r="M108" s="1">
        <v>1880.12</v>
      </c>
      <c r="N108" s="1">
        <v>16</v>
      </c>
      <c r="O108" s="1"/>
      <c r="P108" s="1"/>
      <c r="Q108" s="1"/>
    </row>
    <row r="109" spans="2:17">
      <c r="B109" t="s">
        <v>0</v>
      </c>
      <c r="C109" t="s">
        <v>270</v>
      </c>
      <c r="D109" t="s">
        <v>182</v>
      </c>
      <c r="E109" t="s">
        <v>188</v>
      </c>
      <c r="F109" t="s">
        <v>65</v>
      </c>
      <c r="G109">
        <v>49711</v>
      </c>
      <c r="H109" t="s">
        <v>314</v>
      </c>
      <c r="I109" s="15">
        <v>26846</v>
      </c>
      <c r="J109" t="s">
        <v>66</v>
      </c>
      <c r="K109">
        <v>40533</v>
      </c>
      <c r="L109" s="1">
        <v>19578.96</v>
      </c>
      <c r="M109" s="1">
        <v>17806.38</v>
      </c>
      <c r="N109" s="1">
        <v>1772.58</v>
      </c>
      <c r="O109" s="1"/>
      <c r="P109" s="1"/>
      <c r="Q109" s="1"/>
    </row>
    <row r="110" spans="2:17">
      <c r="B110" t="s">
        <v>0</v>
      </c>
      <c r="C110" t="s">
        <v>270</v>
      </c>
      <c r="D110" t="s">
        <v>182</v>
      </c>
      <c r="E110" t="s">
        <v>188</v>
      </c>
      <c r="F110" t="s">
        <v>65</v>
      </c>
      <c r="G110">
        <v>49712</v>
      </c>
      <c r="H110" t="s">
        <v>157</v>
      </c>
      <c r="I110" s="15">
        <v>26846</v>
      </c>
      <c r="J110" t="s">
        <v>66</v>
      </c>
      <c r="K110">
        <v>337</v>
      </c>
      <c r="L110" s="1">
        <v>26094.09</v>
      </c>
      <c r="M110" s="1">
        <v>23731.66</v>
      </c>
      <c r="N110" s="1">
        <v>2362.4299999999998</v>
      </c>
      <c r="O110" s="1"/>
      <c r="P110" s="1"/>
      <c r="Q110" s="1"/>
    </row>
    <row r="111" spans="2:17">
      <c r="B111" t="s">
        <v>0</v>
      </c>
      <c r="C111" t="s">
        <v>270</v>
      </c>
      <c r="D111" t="s">
        <v>182</v>
      </c>
      <c r="E111" t="s">
        <v>188</v>
      </c>
      <c r="F111" t="s">
        <v>65</v>
      </c>
      <c r="G111">
        <v>49713</v>
      </c>
      <c r="H111" t="s">
        <v>315</v>
      </c>
      <c r="I111" s="15">
        <v>26846</v>
      </c>
      <c r="J111" t="s">
        <v>66</v>
      </c>
      <c r="K111">
        <v>1</v>
      </c>
      <c r="L111" s="1">
        <v>6968.99</v>
      </c>
      <c r="M111" s="1">
        <v>6338.05</v>
      </c>
      <c r="N111" s="1">
        <v>630.94000000000005</v>
      </c>
      <c r="O111" s="1"/>
      <c r="P111" s="1"/>
      <c r="Q111" s="1"/>
    </row>
    <row r="112" spans="2:17">
      <c r="B112" t="s">
        <v>0</v>
      </c>
      <c r="C112" t="s">
        <v>270</v>
      </c>
      <c r="D112" t="s">
        <v>182</v>
      </c>
      <c r="E112" t="s">
        <v>188</v>
      </c>
      <c r="F112" t="s">
        <v>65</v>
      </c>
      <c r="G112">
        <v>49714</v>
      </c>
      <c r="H112" t="s">
        <v>333</v>
      </c>
      <c r="I112" s="15">
        <v>26846</v>
      </c>
      <c r="J112" t="s">
        <v>66</v>
      </c>
      <c r="K112">
        <v>13511</v>
      </c>
      <c r="L112" s="1">
        <v>464.89</v>
      </c>
      <c r="M112" s="1">
        <v>422.8</v>
      </c>
      <c r="N112" s="1">
        <v>42.09</v>
      </c>
      <c r="O112" s="1"/>
      <c r="P112" s="1"/>
      <c r="Q112" s="1"/>
    </row>
    <row r="113" spans="2:17">
      <c r="B113" t="s">
        <v>0</v>
      </c>
      <c r="C113" t="s">
        <v>270</v>
      </c>
      <c r="D113" t="s">
        <v>182</v>
      </c>
      <c r="E113" t="s">
        <v>188</v>
      </c>
      <c r="F113" t="s">
        <v>65</v>
      </c>
      <c r="G113">
        <v>50239</v>
      </c>
      <c r="H113" t="s">
        <v>316</v>
      </c>
      <c r="I113" s="15">
        <v>27942</v>
      </c>
      <c r="J113" t="s">
        <v>66</v>
      </c>
      <c r="K113">
        <v>4686</v>
      </c>
      <c r="L113" s="1">
        <v>1338.26</v>
      </c>
      <c r="M113" s="1">
        <v>1172.9000000000001</v>
      </c>
      <c r="N113" s="1">
        <v>165.36</v>
      </c>
      <c r="O113" s="1"/>
      <c r="P113" s="1"/>
      <c r="Q113" s="1"/>
    </row>
    <row r="114" spans="2:17">
      <c r="B114" t="s">
        <v>0</v>
      </c>
      <c r="C114" t="s">
        <v>270</v>
      </c>
      <c r="D114" t="s">
        <v>182</v>
      </c>
      <c r="E114" t="s">
        <v>188</v>
      </c>
      <c r="F114" t="s">
        <v>65</v>
      </c>
      <c r="G114">
        <v>50240</v>
      </c>
      <c r="H114" t="s">
        <v>157</v>
      </c>
      <c r="I114" s="15">
        <v>27942</v>
      </c>
      <c r="J114" t="s">
        <v>66</v>
      </c>
      <c r="K114">
        <v>454</v>
      </c>
      <c r="L114" s="1">
        <v>14445</v>
      </c>
      <c r="M114" s="1">
        <v>12660.17</v>
      </c>
      <c r="N114" s="1">
        <v>1784.83</v>
      </c>
      <c r="O114" s="1"/>
      <c r="P114" s="1"/>
      <c r="Q114" s="1"/>
    </row>
    <row r="115" spans="2:17">
      <c r="B115" t="s">
        <v>0</v>
      </c>
      <c r="C115" t="s">
        <v>270</v>
      </c>
      <c r="D115" t="s">
        <v>182</v>
      </c>
      <c r="E115" t="s">
        <v>188</v>
      </c>
      <c r="F115" t="s">
        <v>65</v>
      </c>
      <c r="G115">
        <v>50241</v>
      </c>
      <c r="H115" t="s">
        <v>317</v>
      </c>
      <c r="I115" s="15">
        <v>27942</v>
      </c>
      <c r="J115" t="s">
        <v>66</v>
      </c>
      <c r="K115">
        <v>0</v>
      </c>
      <c r="L115" s="1">
        <v>0</v>
      </c>
      <c r="M115" s="1">
        <v>0</v>
      </c>
      <c r="N115" s="1">
        <v>0</v>
      </c>
      <c r="O115" s="1"/>
      <c r="P115" s="1"/>
      <c r="Q115" s="1"/>
    </row>
    <row r="116" spans="2:17">
      <c r="B116" t="s">
        <v>0</v>
      </c>
      <c r="C116" t="s">
        <v>270</v>
      </c>
      <c r="D116" t="s">
        <v>182</v>
      </c>
      <c r="E116" t="s">
        <v>188</v>
      </c>
      <c r="F116" t="s">
        <v>65</v>
      </c>
      <c r="G116">
        <v>50242</v>
      </c>
      <c r="H116" t="s">
        <v>318</v>
      </c>
      <c r="I116" s="15">
        <v>27942</v>
      </c>
      <c r="J116" t="s">
        <v>66</v>
      </c>
      <c r="K116">
        <v>22850</v>
      </c>
      <c r="L116" s="1">
        <v>8984.7900000000009</v>
      </c>
      <c r="M116" s="1">
        <v>7874.62</v>
      </c>
      <c r="N116" s="1">
        <v>1110.17</v>
      </c>
      <c r="O116" s="1"/>
      <c r="P116" s="1"/>
      <c r="Q116" s="1"/>
    </row>
    <row r="117" spans="2:17">
      <c r="B117" t="s">
        <v>0</v>
      </c>
      <c r="C117" t="s">
        <v>270</v>
      </c>
      <c r="D117" t="s">
        <v>182</v>
      </c>
      <c r="E117" t="s">
        <v>188</v>
      </c>
      <c r="F117" t="s">
        <v>65</v>
      </c>
      <c r="G117">
        <v>50243</v>
      </c>
      <c r="H117" t="s">
        <v>332</v>
      </c>
      <c r="I117" s="15">
        <v>27942</v>
      </c>
      <c r="J117" t="s">
        <v>66</v>
      </c>
      <c r="K117">
        <v>9006</v>
      </c>
      <c r="L117" s="1">
        <v>2004.25</v>
      </c>
      <c r="M117" s="1">
        <v>1756.6</v>
      </c>
      <c r="N117" s="1">
        <v>247.65</v>
      </c>
      <c r="O117" s="1"/>
      <c r="P117" s="1"/>
      <c r="Q117" s="1"/>
    </row>
    <row r="118" spans="2:17">
      <c r="B118" t="s">
        <v>0</v>
      </c>
      <c r="C118" t="s">
        <v>270</v>
      </c>
      <c r="D118" t="s">
        <v>182</v>
      </c>
      <c r="E118" t="s">
        <v>188</v>
      </c>
      <c r="F118" t="s">
        <v>65</v>
      </c>
      <c r="G118">
        <v>50244</v>
      </c>
      <c r="H118" t="s">
        <v>334</v>
      </c>
      <c r="I118" s="15">
        <v>27942</v>
      </c>
      <c r="J118" t="s">
        <v>66</v>
      </c>
      <c r="K118">
        <v>29</v>
      </c>
      <c r="L118" s="1">
        <v>543.25</v>
      </c>
      <c r="M118" s="1">
        <v>476.13</v>
      </c>
      <c r="N118" s="1">
        <v>67.12</v>
      </c>
      <c r="O118" s="1"/>
      <c r="P118" s="1"/>
      <c r="Q118" s="1"/>
    </row>
    <row r="119" spans="2:17">
      <c r="B119" t="s">
        <v>0</v>
      </c>
      <c r="C119" t="s">
        <v>270</v>
      </c>
      <c r="D119" t="s">
        <v>182</v>
      </c>
      <c r="E119" t="s">
        <v>188</v>
      </c>
      <c r="F119" t="s">
        <v>65</v>
      </c>
      <c r="G119">
        <v>50449</v>
      </c>
      <c r="H119" t="s">
        <v>320</v>
      </c>
      <c r="I119" s="15">
        <v>28307</v>
      </c>
      <c r="J119" t="s">
        <v>66</v>
      </c>
      <c r="K119">
        <v>38910</v>
      </c>
      <c r="L119" s="1">
        <v>19721.28</v>
      </c>
      <c r="M119" s="1">
        <v>17032.849999999999</v>
      </c>
      <c r="N119" s="1">
        <v>2688.43</v>
      </c>
      <c r="O119" s="1"/>
      <c r="P119" s="1"/>
      <c r="Q119" s="1"/>
    </row>
    <row r="120" spans="2:17">
      <c r="B120" t="s">
        <v>0</v>
      </c>
      <c r="C120" t="s">
        <v>270</v>
      </c>
      <c r="D120" t="s">
        <v>182</v>
      </c>
      <c r="E120" t="s">
        <v>188</v>
      </c>
      <c r="F120" t="s">
        <v>65</v>
      </c>
      <c r="G120">
        <v>50450</v>
      </c>
      <c r="H120" t="s">
        <v>321</v>
      </c>
      <c r="I120" s="15">
        <v>28307</v>
      </c>
      <c r="J120" t="s">
        <v>66</v>
      </c>
      <c r="K120">
        <v>1</v>
      </c>
      <c r="L120" s="1">
        <v>21880.33</v>
      </c>
      <c r="M120" s="1">
        <v>18897.57</v>
      </c>
      <c r="N120" s="1">
        <v>2982.76</v>
      </c>
      <c r="O120" s="1"/>
      <c r="P120" s="1"/>
      <c r="Q120" s="1"/>
    </row>
    <row r="121" spans="2:17">
      <c r="B121" t="s">
        <v>0</v>
      </c>
      <c r="C121" t="s">
        <v>270</v>
      </c>
      <c r="D121" t="s">
        <v>182</v>
      </c>
      <c r="E121" t="s">
        <v>188</v>
      </c>
      <c r="F121" t="s">
        <v>65</v>
      </c>
      <c r="G121">
        <v>50451</v>
      </c>
      <c r="H121" t="s">
        <v>322</v>
      </c>
      <c r="I121" s="15">
        <v>28307</v>
      </c>
      <c r="J121" t="s">
        <v>66</v>
      </c>
      <c r="K121">
        <v>0</v>
      </c>
      <c r="L121" s="1">
        <v>0</v>
      </c>
      <c r="M121" s="1">
        <v>0</v>
      </c>
      <c r="N121" s="1">
        <v>0</v>
      </c>
      <c r="O121" s="1"/>
      <c r="P121" s="1"/>
      <c r="Q121" s="1"/>
    </row>
    <row r="122" spans="2:17">
      <c r="B122" t="s">
        <v>0</v>
      </c>
      <c r="C122" t="s">
        <v>270</v>
      </c>
      <c r="D122" t="s">
        <v>182</v>
      </c>
      <c r="E122" t="s">
        <v>188</v>
      </c>
      <c r="F122" t="s">
        <v>65</v>
      </c>
      <c r="G122">
        <v>50452</v>
      </c>
      <c r="H122" t="s">
        <v>323</v>
      </c>
      <c r="I122" s="15">
        <v>28307</v>
      </c>
      <c r="J122" t="s">
        <v>66</v>
      </c>
      <c r="K122">
        <v>11463</v>
      </c>
      <c r="L122" s="1">
        <v>2989.72</v>
      </c>
      <c r="M122" s="1">
        <v>2582.16</v>
      </c>
      <c r="N122" s="1">
        <v>407.56</v>
      </c>
      <c r="O122" s="1"/>
      <c r="P122" s="1"/>
      <c r="Q122" s="1"/>
    </row>
    <row r="123" spans="2:17">
      <c r="B123" t="s">
        <v>0</v>
      </c>
      <c r="C123" t="s">
        <v>270</v>
      </c>
      <c r="D123" t="s">
        <v>182</v>
      </c>
      <c r="E123" t="s">
        <v>188</v>
      </c>
      <c r="F123" t="s">
        <v>65</v>
      </c>
      <c r="G123">
        <v>50453</v>
      </c>
      <c r="H123" t="s">
        <v>324</v>
      </c>
      <c r="I123" s="15">
        <v>28307</v>
      </c>
      <c r="J123" t="s">
        <v>66</v>
      </c>
      <c r="K123">
        <v>114</v>
      </c>
      <c r="L123" s="1">
        <v>2002.22</v>
      </c>
      <c r="M123" s="1">
        <v>1729.27</v>
      </c>
      <c r="N123" s="1">
        <v>272.95</v>
      </c>
      <c r="O123" s="1"/>
      <c r="P123" s="1"/>
      <c r="Q123" s="1"/>
    </row>
    <row r="124" spans="2:17">
      <c r="B124" t="s">
        <v>0</v>
      </c>
      <c r="C124" t="s">
        <v>270</v>
      </c>
      <c r="D124" t="s">
        <v>182</v>
      </c>
      <c r="E124" t="s">
        <v>188</v>
      </c>
      <c r="F124" t="s">
        <v>65</v>
      </c>
      <c r="G124">
        <v>50541</v>
      </c>
      <c r="H124" t="s">
        <v>335</v>
      </c>
      <c r="I124" s="15">
        <v>28672</v>
      </c>
      <c r="J124" t="s">
        <v>66</v>
      </c>
      <c r="K124">
        <v>1</v>
      </c>
      <c r="L124" s="1">
        <v>160.07</v>
      </c>
      <c r="M124" s="1">
        <v>136.05000000000001</v>
      </c>
      <c r="N124" s="1">
        <v>24.02</v>
      </c>
      <c r="O124" s="1"/>
      <c r="P124" s="1"/>
      <c r="Q124" s="1"/>
    </row>
    <row r="125" spans="2:17">
      <c r="B125" t="s">
        <v>0</v>
      </c>
      <c r="C125" t="s">
        <v>270</v>
      </c>
      <c r="D125" t="s">
        <v>182</v>
      </c>
      <c r="E125" t="s">
        <v>188</v>
      </c>
      <c r="F125" t="s">
        <v>65</v>
      </c>
      <c r="G125">
        <v>51894</v>
      </c>
      <c r="H125" t="s">
        <v>309</v>
      </c>
      <c r="I125" s="15">
        <v>34516</v>
      </c>
      <c r="J125" t="s">
        <v>66</v>
      </c>
      <c r="K125">
        <v>6</v>
      </c>
      <c r="L125" s="1">
        <v>17060.490000000002</v>
      </c>
      <c r="M125" s="1">
        <v>8458.74</v>
      </c>
      <c r="N125" s="1">
        <v>8601.75</v>
      </c>
      <c r="O125" s="1"/>
      <c r="P125" s="1"/>
      <c r="Q125" s="1"/>
    </row>
    <row r="126" spans="2:17">
      <c r="B126" t="s">
        <v>0</v>
      </c>
      <c r="C126" t="s">
        <v>270</v>
      </c>
      <c r="D126" t="s">
        <v>182</v>
      </c>
      <c r="E126" t="s">
        <v>188</v>
      </c>
      <c r="F126" t="s">
        <v>65</v>
      </c>
      <c r="G126">
        <v>52048</v>
      </c>
      <c r="H126" t="s">
        <v>310</v>
      </c>
      <c r="I126" s="15">
        <v>34881</v>
      </c>
      <c r="J126" t="s">
        <v>66</v>
      </c>
      <c r="K126">
        <v>10</v>
      </c>
      <c r="L126" s="1">
        <v>49878.87</v>
      </c>
      <c r="M126" s="1">
        <v>23292.85</v>
      </c>
      <c r="N126" s="1">
        <v>26586.02</v>
      </c>
      <c r="O126" s="1"/>
      <c r="P126" s="1"/>
      <c r="Q126" s="1"/>
    </row>
    <row r="127" spans="2:17">
      <c r="B127" t="s">
        <v>0</v>
      </c>
      <c r="C127" t="s">
        <v>270</v>
      </c>
      <c r="D127" t="s">
        <v>182</v>
      </c>
      <c r="E127" t="s">
        <v>188</v>
      </c>
      <c r="F127" t="s">
        <v>65</v>
      </c>
      <c r="G127">
        <v>4885810</v>
      </c>
      <c r="H127" t="s">
        <v>326</v>
      </c>
      <c r="I127" s="15">
        <v>27942</v>
      </c>
      <c r="J127" t="s">
        <v>66</v>
      </c>
      <c r="K127">
        <v>2</v>
      </c>
      <c r="L127" s="1">
        <v>4421.1099999999997</v>
      </c>
      <c r="M127" s="1">
        <v>3874.83</v>
      </c>
      <c r="N127" s="1">
        <v>546.28</v>
      </c>
      <c r="O127" s="1"/>
      <c r="P127" s="1"/>
      <c r="Q127" s="1"/>
    </row>
    <row r="128" spans="2:17">
      <c r="B128" t="s">
        <v>0</v>
      </c>
      <c r="C128" t="s">
        <v>270</v>
      </c>
      <c r="D128" t="s">
        <v>182</v>
      </c>
      <c r="E128" t="s">
        <v>188</v>
      </c>
      <c r="F128" t="s">
        <v>65</v>
      </c>
      <c r="G128">
        <v>4885835</v>
      </c>
      <c r="H128" t="s">
        <v>327</v>
      </c>
      <c r="I128" s="15">
        <v>28307</v>
      </c>
      <c r="J128" t="s">
        <v>66</v>
      </c>
      <c r="K128">
        <v>3</v>
      </c>
      <c r="L128" s="1">
        <v>16247.24</v>
      </c>
      <c r="M128" s="1">
        <v>14032.39</v>
      </c>
      <c r="N128" s="1">
        <v>2214.85</v>
      </c>
      <c r="O128" s="1"/>
      <c r="P128" s="1"/>
      <c r="Q128" s="1"/>
    </row>
    <row r="129" spans="2:17">
      <c r="B129" t="s">
        <v>0</v>
      </c>
      <c r="C129" t="s">
        <v>270</v>
      </c>
      <c r="D129" t="s">
        <v>182</v>
      </c>
      <c r="E129" t="s">
        <v>188</v>
      </c>
      <c r="F129" t="s">
        <v>65</v>
      </c>
      <c r="G129">
        <v>4885838</v>
      </c>
      <c r="H129" t="s">
        <v>328</v>
      </c>
      <c r="I129" s="15">
        <v>28307</v>
      </c>
      <c r="J129" t="s">
        <v>66</v>
      </c>
      <c r="K129">
        <v>1</v>
      </c>
      <c r="L129" s="1">
        <v>5402.2</v>
      </c>
      <c r="M129" s="1">
        <v>4665.76</v>
      </c>
      <c r="N129" s="1">
        <v>736.44</v>
      </c>
      <c r="O129" s="1"/>
      <c r="P129" s="1"/>
      <c r="Q129" s="1"/>
    </row>
    <row r="130" spans="2:17">
      <c r="B130" t="s">
        <v>0</v>
      </c>
      <c r="C130" t="s">
        <v>270</v>
      </c>
      <c r="D130" t="s">
        <v>182</v>
      </c>
      <c r="E130" t="s">
        <v>188</v>
      </c>
      <c r="F130" t="s">
        <v>65</v>
      </c>
      <c r="G130">
        <v>4885860</v>
      </c>
      <c r="H130" t="s">
        <v>325</v>
      </c>
      <c r="I130" s="15">
        <v>27942</v>
      </c>
      <c r="J130" t="s">
        <v>66</v>
      </c>
      <c r="K130">
        <v>1</v>
      </c>
      <c r="L130" s="1">
        <v>5213.32</v>
      </c>
      <c r="M130" s="1">
        <v>4569.16</v>
      </c>
      <c r="N130" s="1">
        <v>644.16</v>
      </c>
      <c r="O130" s="1"/>
      <c r="P130" s="1"/>
      <c r="Q130" s="1"/>
    </row>
    <row r="131" spans="2:17">
      <c r="B131" t="s">
        <v>0</v>
      </c>
      <c r="C131" t="s">
        <v>270</v>
      </c>
      <c r="D131" t="s">
        <v>182</v>
      </c>
      <c r="E131" t="s">
        <v>188</v>
      </c>
      <c r="F131" t="s">
        <v>65</v>
      </c>
      <c r="G131">
        <v>12199517</v>
      </c>
      <c r="H131" t="s">
        <v>329</v>
      </c>
      <c r="I131" s="15">
        <v>39080</v>
      </c>
      <c r="J131" t="s">
        <v>66</v>
      </c>
      <c r="K131">
        <v>1</v>
      </c>
      <c r="L131" s="1">
        <v>119592.41</v>
      </c>
      <c r="M131" s="1">
        <v>18128.37</v>
      </c>
      <c r="N131" s="1">
        <v>101464.04</v>
      </c>
      <c r="O131" s="1"/>
      <c r="P131" s="1"/>
      <c r="Q131" s="1"/>
    </row>
  </sheetData>
  <mergeCells count="1">
    <mergeCell ref="S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4"/>
  <sheetViews>
    <sheetView topLeftCell="C3" zoomScaleNormal="100" workbookViewId="0">
      <selection activeCell="G51" sqref="G51"/>
    </sheetView>
  </sheetViews>
  <sheetFormatPr defaultRowHeight="13.2"/>
  <cols>
    <col min="1" max="1" width="8.33203125" customWidth="1"/>
    <col min="2" max="2" width="19.88671875" bestFit="1" customWidth="1"/>
    <col min="3" max="3" width="13.5546875" customWidth="1"/>
    <col min="4" max="4" width="19.44140625" customWidth="1"/>
    <col min="5" max="5" width="18" bestFit="1" customWidth="1"/>
    <col min="6" max="6" width="11.109375" customWidth="1"/>
    <col min="7" max="7" width="15.33203125" customWidth="1"/>
    <col min="8" max="8" width="20.109375" customWidth="1"/>
    <col min="9" max="9" width="12.6640625" customWidth="1"/>
    <col min="10" max="10" width="7.5546875" customWidth="1"/>
    <col min="11" max="11" width="11.44140625" bestFit="1" customWidth="1"/>
    <col min="12" max="12" width="16.5546875" bestFit="1" customWidth="1"/>
    <col min="13" max="13" width="15" customWidth="1"/>
    <col min="14" max="15" width="16.5546875" customWidth="1"/>
    <col min="16" max="16" width="15" bestFit="1" customWidth="1"/>
    <col min="17" max="17" width="12.5546875" bestFit="1" customWidth="1"/>
    <col min="18" max="19" width="10.109375" bestFit="1" customWidth="1"/>
    <col min="20" max="20" width="13.33203125" bestFit="1" customWidth="1"/>
    <col min="21" max="21" width="12.5546875" bestFit="1" customWidth="1"/>
  </cols>
  <sheetData>
    <row r="1" spans="2:21">
      <c r="C1" s="5"/>
      <c r="D1" s="5"/>
      <c r="E1" s="5"/>
      <c r="F1" s="5"/>
      <c r="G1" s="5"/>
    </row>
    <row r="2" spans="2:21">
      <c r="C2" s="6"/>
      <c r="D2" s="6"/>
      <c r="E2" s="6"/>
    </row>
    <row r="3" spans="2:21">
      <c r="U3" s="11" t="s">
        <v>22</v>
      </c>
    </row>
    <row r="4" spans="2:21">
      <c r="P4" s="39" t="s">
        <v>25</v>
      </c>
      <c r="Q4" s="39" t="s">
        <v>476</v>
      </c>
      <c r="R4" s="82" t="s">
        <v>31</v>
      </c>
      <c r="S4" s="82"/>
      <c r="T4" s="11" t="s">
        <v>32</v>
      </c>
      <c r="U4" s="11" t="s">
        <v>25</v>
      </c>
    </row>
    <row r="5" spans="2:21">
      <c r="B5" t="s">
        <v>2</v>
      </c>
      <c r="C5" t="s">
        <v>4</v>
      </c>
      <c r="D5" t="s">
        <v>26</v>
      </c>
      <c r="E5" t="s">
        <v>28</v>
      </c>
      <c r="G5" t="s">
        <v>6</v>
      </c>
      <c r="H5" t="s">
        <v>29</v>
      </c>
      <c r="I5" t="s">
        <v>7</v>
      </c>
      <c r="J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R5" s="13">
        <v>40544</v>
      </c>
      <c r="S5" s="13">
        <v>40908</v>
      </c>
      <c r="T5" s="14" t="s">
        <v>34</v>
      </c>
      <c r="U5" s="11" t="s">
        <v>30</v>
      </c>
    </row>
    <row r="6" spans="2:21">
      <c r="B6" t="s">
        <v>64</v>
      </c>
      <c r="C6" s="3" t="s">
        <v>89</v>
      </c>
      <c r="D6" t="s">
        <v>90</v>
      </c>
      <c r="E6" t="s">
        <v>65</v>
      </c>
      <c r="F6">
        <v>5045</v>
      </c>
      <c r="G6" t="s">
        <v>91</v>
      </c>
      <c r="H6" s="15">
        <v>23559</v>
      </c>
      <c r="I6" t="s">
        <v>66</v>
      </c>
      <c r="J6">
        <v>0</v>
      </c>
      <c r="K6" s="1">
        <v>266.77999999999997</v>
      </c>
      <c r="L6" s="1">
        <v>255.27</v>
      </c>
      <c r="M6" s="1">
        <v>11.51</v>
      </c>
      <c r="N6" s="1"/>
      <c r="O6" s="1">
        <f>IF(J6=0,0,J6)</f>
        <v>0</v>
      </c>
      <c r="P6" s="41">
        <v>3.0300000000000001E-2</v>
      </c>
      <c r="Q6" s="7">
        <f>IF(M6=0,0,K6*P6)</f>
        <v>8.0834339999999987</v>
      </c>
      <c r="R6" s="9">
        <f>+M6+Q6</f>
        <v>19.593433999999998</v>
      </c>
      <c r="S6" s="7">
        <f>+M6</f>
        <v>11.51</v>
      </c>
      <c r="T6" s="7">
        <f>+(R6+S6)/2</f>
        <v>15.551717</v>
      </c>
      <c r="U6" s="7">
        <f>IF(M6=0,0,P6*K6)</f>
        <v>8.0834339999999987</v>
      </c>
    </row>
    <row r="7" spans="2:21">
      <c r="B7" t="s">
        <v>64</v>
      </c>
      <c r="C7" s="3" t="s">
        <v>89</v>
      </c>
      <c r="D7" t="s">
        <v>90</v>
      </c>
      <c r="E7" t="s">
        <v>65</v>
      </c>
      <c r="F7">
        <v>15717</v>
      </c>
      <c r="G7" t="s">
        <v>92</v>
      </c>
      <c r="H7" s="15">
        <v>32325</v>
      </c>
      <c r="I7" t="s">
        <v>66</v>
      </c>
      <c r="J7">
        <v>1</v>
      </c>
      <c r="K7" s="1">
        <v>46328.4</v>
      </c>
      <c r="L7" s="1">
        <v>28757.119999999999</v>
      </c>
      <c r="M7" s="1">
        <v>17571.28</v>
      </c>
      <c r="N7" s="1"/>
      <c r="O7" s="1">
        <f t="shared" ref="O7:O43" si="0">IF(J7=0,0,J7)</f>
        <v>1</v>
      </c>
      <c r="P7" s="41">
        <v>3.0300000000000001E-2</v>
      </c>
      <c r="Q7" s="7">
        <f t="shared" ref="Q7:Q43" si="1">IF(M7=0,0,K7*P7)</f>
        <v>1403.7505200000001</v>
      </c>
      <c r="R7" s="9">
        <f t="shared" ref="R7:R43" si="2">+M7+Q7</f>
        <v>18975.03052</v>
      </c>
      <c r="S7" s="7">
        <f t="shared" ref="S7:S43" si="3">+M7</f>
        <v>17571.28</v>
      </c>
      <c r="T7" s="7">
        <f t="shared" ref="T7:T43" si="4">+(R7+S7)/2</f>
        <v>18273.15526</v>
      </c>
      <c r="U7" s="7">
        <f t="shared" ref="U7:U43" si="5">IF(M7=0,0,P7*K7)</f>
        <v>1403.7505200000001</v>
      </c>
    </row>
    <row r="8" spans="2:21">
      <c r="B8" t="s">
        <v>64</v>
      </c>
      <c r="C8" s="3" t="s">
        <v>89</v>
      </c>
      <c r="D8" t="s">
        <v>90</v>
      </c>
      <c r="E8" t="s">
        <v>65</v>
      </c>
      <c r="F8">
        <v>15719</v>
      </c>
      <c r="G8" t="s">
        <v>93</v>
      </c>
      <c r="H8" s="15">
        <v>23559</v>
      </c>
      <c r="I8" t="s">
        <v>66</v>
      </c>
      <c r="J8">
        <v>0</v>
      </c>
      <c r="K8" s="1">
        <v>184.57</v>
      </c>
      <c r="L8" s="1">
        <v>176.6</v>
      </c>
      <c r="M8" s="1">
        <v>7.97</v>
      </c>
      <c r="N8" s="1"/>
      <c r="O8" s="1">
        <f t="shared" si="0"/>
        <v>0</v>
      </c>
      <c r="P8" s="41">
        <v>3.0300000000000001E-2</v>
      </c>
      <c r="Q8" s="7">
        <f t="shared" si="1"/>
        <v>5.5924709999999997</v>
      </c>
      <c r="R8" s="9">
        <f t="shared" si="2"/>
        <v>13.562470999999999</v>
      </c>
      <c r="S8" s="7">
        <f t="shared" si="3"/>
        <v>7.97</v>
      </c>
      <c r="T8" s="7">
        <f t="shared" si="4"/>
        <v>10.766235499999999</v>
      </c>
      <c r="U8" s="7">
        <f t="shared" si="5"/>
        <v>5.5924709999999997</v>
      </c>
    </row>
    <row r="9" spans="2:21">
      <c r="B9" t="s">
        <v>64</v>
      </c>
      <c r="C9" s="3" t="s">
        <v>89</v>
      </c>
      <c r="D9" t="s">
        <v>90</v>
      </c>
      <c r="E9" t="s">
        <v>65</v>
      </c>
      <c r="F9">
        <v>15734</v>
      </c>
      <c r="G9" t="s">
        <v>94</v>
      </c>
      <c r="H9" s="15">
        <v>23559</v>
      </c>
      <c r="I9" t="s">
        <v>66</v>
      </c>
      <c r="J9">
        <v>0</v>
      </c>
      <c r="K9" s="1">
        <v>706.22</v>
      </c>
      <c r="L9" s="1">
        <v>675.74</v>
      </c>
      <c r="M9" s="1">
        <v>30.48</v>
      </c>
      <c r="N9" s="1"/>
      <c r="O9" s="1">
        <f t="shared" si="0"/>
        <v>0</v>
      </c>
      <c r="P9" s="41">
        <v>3.0300000000000001E-2</v>
      </c>
      <c r="Q9" s="7">
        <f t="shared" si="1"/>
        <v>21.398466000000003</v>
      </c>
      <c r="R9" s="9">
        <f t="shared" si="2"/>
        <v>51.878466000000003</v>
      </c>
      <c r="S9" s="7">
        <f t="shared" si="3"/>
        <v>30.48</v>
      </c>
      <c r="T9" s="7">
        <f t="shared" si="4"/>
        <v>41.179233000000004</v>
      </c>
      <c r="U9" s="7">
        <f t="shared" si="5"/>
        <v>21.398466000000003</v>
      </c>
    </row>
    <row r="10" spans="2:21">
      <c r="B10" t="s">
        <v>64</v>
      </c>
      <c r="C10" s="3" t="s">
        <v>89</v>
      </c>
      <c r="D10" t="s">
        <v>90</v>
      </c>
      <c r="E10" t="s">
        <v>65</v>
      </c>
      <c r="F10">
        <v>23013</v>
      </c>
      <c r="G10" t="s">
        <v>95</v>
      </c>
      <c r="H10" s="15">
        <v>31594</v>
      </c>
      <c r="I10" t="s">
        <v>66</v>
      </c>
      <c r="J10">
        <v>3</v>
      </c>
      <c r="K10" s="1">
        <v>5946.09</v>
      </c>
      <c r="L10" s="1">
        <v>3960.1</v>
      </c>
      <c r="M10" s="1">
        <v>1985.99</v>
      </c>
      <c r="N10" s="1"/>
      <c r="O10" s="1">
        <f t="shared" si="0"/>
        <v>3</v>
      </c>
      <c r="P10" s="41">
        <v>3.0300000000000001E-2</v>
      </c>
      <c r="Q10" s="7">
        <f t="shared" si="1"/>
        <v>180.166527</v>
      </c>
      <c r="R10" s="9">
        <f t="shared" si="2"/>
        <v>2166.1565270000001</v>
      </c>
      <c r="S10" s="7">
        <f t="shared" si="3"/>
        <v>1985.99</v>
      </c>
      <c r="T10" s="7">
        <f t="shared" si="4"/>
        <v>2076.0732634999999</v>
      </c>
      <c r="U10" s="7">
        <f t="shared" si="5"/>
        <v>180.166527</v>
      </c>
    </row>
    <row r="11" spans="2:21">
      <c r="B11" t="s">
        <v>64</v>
      </c>
      <c r="C11" s="3" t="s">
        <v>89</v>
      </c>
      <c r="D11" t="s">
        <v>90</v>
      </c>
      <c r="E11" t="s">
        <v>65</v>
      </c>
      <c r="F11">
        <v>23016</v>
      </c>
      <c r="G11" t="s">
        <v>96</v>
      </c>
      <c r="H11" s="15">
        <v>23559</v>
      </c>
      <c r="I11" t="s">
        <v>66</v>
      </c>
      <c r="J11">
        <v>0</v>
      </c>
      <c r="K11" s="1">
        <v>219.6</v>
      </c>
      <c r="L11" s="1">
        <v>210.12</v>
      </c>
      <c r="M11" s="1">
        <v>9.48</v>
      </c>
      <c r="N11" s="1"/>
      <c r="O11" s="1">
        <f t="shared" si="0"/>
        <v>0</v>
      </c>
      <c r="P11" s="41">
        <v>3.0300000000000001E-2</v>
      </c>
      <c r="Q11" s="7">
        <f t="shared" si="1"/>
        <v>6.65388</v>
      </c>
      <c r="R11" s="9">
        <f t="shared" si="2"/>
        <v>16.133880000000001</v>
      </c>
      <c r="S11" s="7">
        <f t="shared" si="3"/>
        <v>9.48</v>
      </c>
      <c r="T11" s="7">
        <f t="shared" si="4"/>
        <v>12.806940000000001</v>
      </c>
      <c r="U11" s="7">
        <f t="shared" si="5"/>
        <v>6.65388</v>
      </c>
    </row>
    <row r="12" spans="2:21">
      <c r="B12" t="s">
        <v>64</v>
      </c>
      <c r="C12" s="3" t="s">
        <v>89</v>
      </c>
      <c r="D12" t="s">
        <v>90</v>
      </c>
      <c r="E12" t="s">
        <v>65</v>
      </c>
      <c r="F12">
        <v>49026</v>
      </c>
      <c r="G12" t="s">
        <v>97</v>
      </c>
      <c r="H12" s="15">
        <v>23559</v>
      </c>
      <c r="I12" t="s">
        <v>66</v>
      </c>
      <c r="J12">
        <v>0</v>
      </c>
      <c r="K12" s="1">
        <v>0</v>
      </c>
      <c r="L12" s="1">
        <v>0</v>
      </c>
      <c r="M12" s="1">
        <v>0</v>
      </c>
      <c r="N12" s="1"/>
      <c r="O12" s="1">
        <f t="shared" si="0"/>
        <v>0</v>
      </c>
      <c r="P12" s="41">
        <v>3.0300000000000001E-2</v>
      </c>
      <c r="Q12" s="7">
        <f t="shared" si="1"/>
        <v>0</v>
      </c>
      <c r="R12" s="9">
        <f t="shared" si="2"/>
        <v>0</v>
      </c>
      <c r="S12" s="7">
        <f t="shared" si="3"/>
        <v>0</v>
      </c>
      <c r="T12" s="7">
        <f t="shared" si="4"/>
        <v>0</v>
      </c>
      <c r="U12" s="7">
        <f t="shared" si="5"/>
        <v>0</v>
      </c>
    </row>
    <row r="13" spans="2:21">
      <c r="B13" t="s">
        <v>64</v>
      </c>
      <c r="C13" s="3" t="s">
        <v>89</v>
      </c>
      <c r="D13" t="s">
        <v>90</v>
      </c>
      <c r="E13" t="s">
        <v>65</v>
      </c>
      <c r="F13">
        <v>49027</v>
      </c>
      <c r="G13" t="s">
        <v>98</v>
      </c>
      <c r="H13" s="15">
        <v>23559</v>
      </c>
      <c r="I13" t="s">
        <v>66</v>
      </c>
      <c r="J13">
        <v>1</v>
      </c>
      <c r="K13" s="1">
        <v>1324.9</v>
      </c>
      <c r="L13" s="1">
        <v>1267.72</v>
      </c>
      <c r="M13" s="1">
        <v>57.18</v>
      </c>
      <c r="N13" s="1"/>
      <c r="O13" s="1">
        <f t="shared" si="0"/>
        <v>1</v>
      </c>
      <c r="P13" s="41">
        <v>3.0300000000000001E-2</v>
      </c>
      <c r="Q13" s="7">
        <f t="shared" si="1"/>
        <v>40.144470000000005</v>
      </c>
      <c r="R13" s="9">
        <f t="shared" si="2"/>
        <v>97.324470000000005</v>
      </c>
      <c r="S13" s="7">
        <f t="shared" si="3"/>
        <v>57.18</v>
      </c>
      <c r="T13" s="7">
        <f t="shared" si="4"/>
        <v>77.252234999999999</v>
      </c>
      <c r="U13" s="7">
        <f t="shared" si="5"/>
        <v>40.144470000000005</v>
      </c>
    </row>
    <row r="14" spans="2:21">
      <c r="B14" t="s">
        <v>64</v>
      </c>
      <c r="C14" s="3" t="s">
        <v>89</v>
      </c>
      <c r="D14" t="s">
        <v>90</v>
      </c>
      <c r="E14" t="s">
        <v>65</v>
      </c>
      <c r="F14">
        <v>51571</v>
      </c>
      <c r="G14" t="s">
        <v>99</v>
      </c>
      <c r="H14" s="15">
        <v>31594</v>
      </c>
      <c r="I14" t="s">
        <v>66</v>
      </c>
      <c r="J14">
        <v>7</v>
      </c>
      <c r="K14" s="1">
        <v>2563.5</v>
      </c>
      <c r="L14" s="1">
        <v>1707.29</v>
      </c>
      <c r="M14" s="1">
        <v>856.21</v>
      </c>
      <c r="N14" s="1"/>
      <c r="O14" s="1">
        <f t="shared" si="0"/>
        <v>7</v>
      </c>
      <c r="P14" s="41">
        <v>3.0300000000000001E-2</v>
      </c>
      <c r="Q14" s="7">
        <f t="shared" si="1"/>
        <v>77.674050000000008</v>
      </c>
      <c r="R14" s="9">
        <f t="shared" si="2"/>
        <v>933.88405</v>
      </c>
      <c r="S14" s="7">
        <f t="shared" si="3"/>
        <v>856.21</v>
      </c>
      <c r="T14" s="7">
        <f t="shared" si="4"/>
        <v>895.04702500000008</v>
      </c>
      <c r="U14" s="7">
        <f t="shared" si="5"/>
        <v>77.674050000000008</v>
      </c>
    </row>
    <row r="15" spans="2:21">
      <c r="B15" t="s">
        <v>64</v>
      </c>
      <c r="C15" s="3" t="s">
        <v>89</v>
      </c>
      <c r="D15" t="s">
        <v>90</v>
      </c>
      <c r="E15" t="s">
        <v>65</v>
      </c>
      <c r="F15">
        <v>51572</v>
      </c>
      <c r="G15" t="s">
        <v>100</v>
      </c>
      <c r="H15" s="15">
        <v>31594</v>
      </c>
      <c r="I15" t="s">
        <v>66</v>
      </c>
      <c r="J15">
        <v>3</v>
      </c>
      <c r="K15" s="1">
        <v>6825.92</v>
      </c>
      <c r="L15" s="1">
        <v>4546.07</v>
      </c>
      <c r="M15" s="1">
        <v>2279.85</v>
      </c>
      <c r="N15" s="1"/>
      <c r="O15" s="1">
        <f t="shared" si="0"/>
        <v>3</v>
      </c>
      <c r="P15" s="41">
        <v>3.0300000000000001E-2</v>
      </c>
      <c r="Q15" s="7">
        <f t="shared" si="1"/>
        <v>206.82537600000001</v>
      </c>
      <c r="R15" s="9">
        <f t="shared" si="2"/>
        <v>2486.6753760000001</v>
      </c>
      <c r="S15" s="7">
        <f t="shared" si="3"/>
        <v>2279.85</v>
      </c>
      <c r="T15" s="7">
        <f t="shared" si="4"/>
        <v>2383.2626879999998</v>
      </c>
      <c r="U15" s="7">
        <f t="shared" si="5"/>
        <v>206.82537600000001</v>
      </c>
    </row>
    <row r="16" spans="2:21">
      <c r="B16" t="s">
        <v>64</v>
      </c>
      <c r="C16" s="3" t="s">
        <v>89</v>
      </c>
      <c r="D16" t="s">
        <v>90</v>
      </c>
      <c r="E16" t="s">
        <v>65</v>
      </c>
      <c r="F16">
        <v>51573</v>
      </c>
      <c r="G16" t="s">
        <v>101</v>
      </c>
      <c r="H16" s="15">
        <v>31594</v>
      </c>
      <c r="I16" t="s">
        <v>66</v>
      </c>
      <c r="J16">
        <v>3</v>
      </c>
      <c r="K16" s="1">
        <v>15018.27</v>
      </c>
      <c r="L16" s="1">
        <v>10002.19</v>
      </c>
      <c r="M16" s="1">
        <v>5016.08</v>
      </c>
      <c r="N16" s="1"/>
      <c r="O16" s="1">
        <f t="shared" si="0"/>
        <v>3</v>
      </c>
      <c r="P16" s="41">
        <v>3.0300000000000001E-2</v>
      </c>
      <c r="Q16" s="7">
        <f t="shared" si="1"/>
        <v>455.05358100000001</v>
      </c>
      <c r="R16" s="9">
        <f t="shared" si="2"/>
        <v>5471.133581</v>
      </c>
      <c r="S16" s="7">
        <f t="shared" si="3"/>
        <v>5016.08</v>
      </c>
      <c r="T16" s="7">
        <f t="shared" si="4"/>
        <v>5243.6067905</v>
      </c>
      <c r="U16" s="7">
        <f t="shared" si="5"/>
        <v>455.05358100000001</v>
      </c>
    </row>
    <row r="17" spans="2:21">
      <c r="B17" t="s">
        <v>64</v>
      </c>
      <c r="C17" s="3" t="s">
        <v>89</v>
      </c>
      <c r="D17" t="s">
        <v>90</v>
      </c>
      <c r="E17" t="s">
        <v>65</v>
      </c>
      <c r="F17">
        <v>51574</v>
      </c>
      <c r="G17" t="s">
        <v>102</v>
      </c>
      <c r="H17" s="15">
        <v>31594</v>
      </c>
      <c r="I17" t="s">
        <v>66</v>
      </c>
      <c r="J17">
        <v>8</v>
      </c>
      <c r="K17" s="1">
        <v>34209.08</v>
      </c>
      <c r="L17" s="1">
        <v>22783.3</v>
      </c>
      <c r="M17" s="1">
        <v>11425.78</v>
      </c>
      <c r="N17" s="1"/>
      <c r="O17" s="1">
        <f t="shared" si="0"/>
        <v>8</v>
      </c>
      <c r="P17" s="41">
        <v>3.0300000000000001E-2</v>
      </c>
      <c r="Q17" s="7">
        <f t="shared" si="1"/>
        <v>1036.535124</v>
      </c>
      <c r="R17" s="9">
        <f t="shared" si="2"/>
        <v>12462.315124000001</v>
      </c>
      <c r="S17" s="7">
        <f t="shared" si="3"/>
        <v>11425.78</v>
      </c>
      <c r="T17" s="7">
        <f t="shared" si="4"/>
        <v>11944.047562</v>
      </c>
      <c r="U17" s="7">
        <f t="shared" si="5"/>
        <v>1036.535124</v>
      </c>
    </row>
    <row r="18" spans="2:21">
      <c r="B18" t="s">
        <v>64</v>
      </c>
      <c r="C18" s="3" t="s">
        <v>89</v>
      </c>
      <c r="D18" t="s">
        <v>90</v>
      </c>
      <c r="E18" t="s">
        <v>65</v>
      </c>
      <c r="F18">
        <v>51684</v>
      </c>
      <c r="G18" t="s">
        <v>103</v>
      </c>
      <c r="H18" s="15">
        <v>32325</v>
      </c>
      <c r="I18" t="s">
        <v>66</v>
      </c>
      <c r="J18">
        <v>1</v>
      </c>
      <c r="K18" s="1">
        <v>30474.03</v>
      </c>
      <c r="L18" s="1">
        <v>18915.95</v>
      </c>
      <c r="M18" s="1">
        <v>11558.08</v>
      </c>
      <c r="N18" s="1"/>
      <c r="O18" s="1">
        <f t="shared" si="0"/>
        <v>1</v>
      </c>
      <c r="P18" s="41">
        <v>3.0300000000000001E-2</v>
      </c>
      <c r="Q18" s="7">
        <f t="shared" si="1"/>
        <v>923.36310900000001</v>
      </c>
      <c r="R18" s="9">
        <f t="shared" si="2"/>
        <v>12481.443109</v>
      </c>
      <c r="S18" s="7">
        <f t="shared" si="3"/>
        <v>11558.08</v>
      </c>
      <c r="T18" s="7">
        <f t="shared" si="4"/>
        <v>12019.761554500001</v>
      </c>
      <c r="U18" s="7">
        <f t="shared" si="5"/>
        <v>923.36310900000001</v>
      </c>
    </row>
    <row r="19" spans="2:21">
      <c r="B19" t="s">
        <v>64</v>
      </c>
      <c r="C19" s="3" t="s">
        <v>89</v>
      </c>
      <c r="D19" t="s">
        <v>90</v>
      </c>
      <c r="E19" t="s">
        <v>65</v>
      </c>
      <c r="F19">
        <v>51843</v>
      </c>
      <c r="G19" t="s">
        <v>104</v>
      </c>
      <c r="H19" s="15">
        <v>33786</v>
      </c>
      <c r="I19" t="s">
        <v>66</v>
      </c>
      <c r="K19" s="1">
        <v>19559.63</v>
      </c>
      <c r="L19" s="1">
        <v>10226.719999999999</v>
      </c>
      <c r="M19" s="1">
        <v>9332.91</v>
      </c>
      <c r="N19">
        <v>358</v>
      </c>
      <c r="O19" s="1">
        <f t="shared" si="0"/>
        <v>0</v>
      </c>
      <c r="P19" s="41">
        <v>3.0300000000000001E-2</v>
      </c>
      <c r="Q19" s="7">
        <f t="shared" si="1"/>
        <v>592.656789</v>
      </c>
      <c r="R19" s="9">
        <f t="shared" si="2"/>
        <v>9925.5667890000004</v>
      </c>
      <c r="S19" s="7">
        <f t="shared" si="3"/>
        <v>9332.91</v>
      </c>
      <c r="T19" s="7">
        <f t="shared" si="4"/>
        <v>9629.2383945000001</v>
      </c>
      <c r="U19" s="7">
        <f t="shared" si="5"/>
        <v>592.656789</v>
      </c>
    </row>
    <row r="20" spans="2:21">
      <c r="B20" t="s">
        <v>64</v>
      </c>
      <c r="C20" s="3" t="s">
        <v>89</v>
      </c>
      <c r="D20" t="s">
        <v>90</v>
      </c>
      <c r="E20" t="s">
        <v>65</v>
      </c>
      <c r="F20">
        <v>51875</v>
      </c>
      <c r="G20" t="s">
        <v>105</v>
      </c>
      <c r="H20" s="15">
        <v>34151</v>
      </c>
      <c r="I20" t="s">
        <v>66</v>
      </c>
      <c r="J20">
        <v>1</v>
      </c>
      <c r="K20" s="1">
        <v>0</v>
      </c>
      <c r="L20" s="1">
        <v>0</v>
      </c>
      <c r="M20" s="1">
        <v>0</v>
      </c>
      <c r="N20" s="1"/>
      <c r="O20" s="1">
        <f t="shared" si="0"/>
        <v>1</v>
      </c>
      <c r="P20" s="41">
        <v>3.0300000000000001E-2</v>
      </c>
      <c r="Q20" s="7">
        <f t="shared" si="1"/>
        <v>0</v>
      </c>
      <c r="R20" s="9">
        <f t="shared" si="2"/>
        <v>0</v>
      </c>
      <c r="S20" s="7">
        <f t="shared" si="3"/>
        <v>0</v>
      </c>
      <c r="T20" s="7">
        <f t="shared" si="4"/>
        <v>0</v>
      </c>
      <c r="U20" s="7">
        <f t="shared" si="5"/>
        <v>0</v>
      </c>
    </row>
    <row r="21" spans="2:21">
      <c r="B21" t="s">
        <v>64</v>
      </c>
      <c r="C21" s="3" t="s">
        <v>89</v>
      </c>
      <c r="D21" t="s">
        <v>90</v>
      </c>
      <c r="E21" t="s">
        <v>65</v>
      </c>
      <c r="F21">
        <v>53019</v>
      </c>
      <c r="G21" t="s">
        <v>106</v>
      </c>
      <c r="H21" s="15">
        <v>37438</v>
      </c>
      <c r="I21" t="s">
        <v>66</v>
      </c>
      <c r="J21">
        <v>1</v>
      </c>
      <c r="K21" s="1">
        <v>3900.6</v>
      </c>
      <c r="L21" s="1">
        <v>1002.23</v>
      </c>
      <c r="M21" s="1">
        <v>2898.37</v>
      </c>
      <c r="N21" s="1"/>
      <c r="O21" s="1">
        <f t="shared" si="0"/>
        <v>1</v>
      </c>
      <c r="P21" s="41">
        <v>3.0300000000000001E-2</v>
      </c>
      <c r="Q21" s="7">
        <f t="shared" si="1"/>
        <v>118.18818</v>
      </c>
      <c r="R21" s="9">
        <f t="shared" si="2"/>
        <v>3016.55818</v>
      </c>
      <c r="S21" s="7">
        <f t="shared" si="3"/>
        <v>2898.37</v>
      </c>
      <c r="T21" s="7">
        <f t="shared" si="4"/>
        <v>2957.4640899999999</v>
      </c>
      <c r="U21" s="7">
        <f t="shared" si="5"/>
        <v>118.18818</v>
      </c>
    </row>
    <row r="22" spans="2:21">
      <c r="B22" t="s">
        <v>64</v>
      </c>
      <c r="C22" s="3" t="s">
        <v>89</v>
      </c>
      <c r="D22" t="s">
        <v>90</v>
      </c>
      <c r="E22" t="s">
        <v>65</v>
      </c>
      <c r="F22">
        <v>15590736</v>
      </c>
      <c r="G22" t="s">
        <v>107</v>
      </c>
      <c r="H22" s="15">
        <v>39701</v>
      </c>
      <c r="I22" t="s">
        <v>66</v>
      </c>
      <c r="K22" s="1">
        <v>4107.8999999999996</v>
      </c>
      <c r="L22" s="1">
        <v>423.09</v>
      </c>
      <c r="M22" s="1">
        <v>3684.81</v>
      </c>
      <c r="N22">
        <v>2</v>
      </c>
      <c r="O22" s="1">
        <f t="shared" si="0"/>
        <v>0</v>
      </c>
      <c r="P22" s="41">
        <v>3.0300000000000001E-2</v>
      </c>
      <c r="Q22" s="7">
        <f t="shared" si="1"/>
        <v>124.46937</v>
      </c>
      <c r="R22" s="9">
        <f t="shared" si="2"/>
        <v>3809.2793699999997</v>
      </c>
      <c r="S22" s="7">
        <f t="shared" si="3"/>
        <v>3684.81</v>
      </c>
      <c r="T22" s="7">
        <f t="shared" si="4"/>
        <v>3747.0446849999998</v>
      </c>
      <c r="U22" s="7">
        <f t="shared" si="5"/>
        <v>124.46937</v>
      </c>
    </row>
    <row r="23" spans="2:21">
      <c r="B23" t="s">
        <v>64</v>
      </c>
      <c r="C23" s="3" t="s">
        <v>89</v>
      </c>
      <c r="D23" t="s">
        <v>90</v>
      </c>
      <c r="E23" t="s">
        <v>65</v>
      </c>
      <c r="F23">
        <v>15590738</v>
      </c>
      <c r="G23" t="s">
        <v>108</v>
      </c>
      <c r="H23" s="15">
        <v>39701</v>
      </c>
      <c r="I23" t="s">
        <v>66</v>
      </c>
      <c r="J23">
        <v>2</v>
      </c>
      <c r="K23" s="1">
        <v>16773.97</v>
      </c>
      <c r="L23" s="1">
        <v>1727.61</v>
      </c>
      <c r="M23" s="1">
        <v>15046.36</v>
      </c>
      <c r="N23" s="1"/>
      <c r="O23" s="1">
        <f t="shared" si="0"/>
        <v>2</v>
      </c>
      <c r="P23" s="41">
        <v>3.0300000000000001E-2</v>
      </c>
      <c r="Q23" s="7">
        <f t="shared" si="1"/>
        <v>508.25129100000004</v>
      </c>
      <c r="R23" s="9">
        <f t="shared" si="2"/>
        <v>15554.611291000001</v>
      </c>
      <c r="S23" s="7">
        <f t="shared" si="3"/>
        <v>15046.36</v>
      </c>
      <c r="T23" s="7">
        <f t="shared" si="4"/>
        <v>15300.485645500001</v>
      </c>
      <c r="U23" s="7">
        <f t="shared" si="5"/>
        <v>508.25129100000004</v>
      </c>
    </row>
    <row r="24" spans="2:21">
      <c r="B24" t="s">
        <v>64</v>
      </c>
      <c r="C24" s="3" t="s">
        <v>89</v>
      </c>
      <c r="D24" t="s">
        <v>90</v>
      </c>
      <c r="E24" t="s">
        <v>65</v>
      </c>
      <c r="F24">
        <v>18423333</v>
      </c>
      <c r="G24" t="s">
        <v>109</v>
      </c>
      <c r="H24" s="15">
        <v>40249</v>
      </c>
      <c r="I24" t="s">
        <v>66</v>
      </c>
      <c r="J24">
        <v>2</v>
      </c>
      <c r="K24" s="1">
        <v>-27607.14</v>
      </c>
      <c r="L24" s="1">
        <v>-1532.81</v>
      </c>
      <c r="M24" s="1">
        <v>-26074.33</v>
      </c>
      <c r="N24" s="1"/>
      <c r="O24" s="1">
        <f t="shared" si="0"/>
        <v>2</v>
      </c>
      <c r="P24" s="41">
        <v>3.0300000000000001E-2</v>
      </c>
      <c r="Q24" s="7">
        <f t="shared" si="1"/>
        <v>-836.49634200000003</v>
      </c>
      <c r="R24" s="9">
        <f t="shared" si="2"/>
        <v>-26910.826342</v>
      </c>
      <c r="S24" s="7">
        <f t="shared" si="3"/>
        <v>-26074.33</v>
      </c>
      <c r="T24" s="7">
        <f t="shared" si="4"/>
        <v>-26492.578171000001</v>
      </c>
      <c r="U24" s="7">
        <f t="shared" si="5"/>
        <v>-836.49634200000003</v>
      </c>
    </row>
    <row r="25" spans="2:21">
      <c r="B25" t="s">
        <v>64</v>
      </c>
      <c r="C25" t="s">
        <v>89</v>
      </c>
      <c r="D25" t="s">
        <v>90</v>
      </c>
      <c r="E25" t="s">
        <v>65</v>
      </c>
      <c r="F25">
        <v>18423334</v>
      </c>
      <c r="G25" t="s">
        <v>109</v>
      </c>
      <c r="H25" s="15">
        <v>40249</v>
      </c>
      <c r="I25" t="s">
        <v>66</v>
      </c>
      <c r="J25">
        <v>2</v>
      </c>
      <c r="K25" s="1">
        <v>-31907.82</v>
      </c>
      <c r="L25" s="1">
        <v>-1771.59</v>
      </c>
      <c r="M25" s="1">
        <v>-30136.23</v>
      </c>
      <c r="N25" s="1"/>
      <c r="O25" s="1">
        <f t="shared" si="0"/>
        <v>2</v>
      </c>
      <c r="P25" s="41">
        <v>3.0300000000000001E-2</v>
      </c>
      <c r="Q25" s="7">
        <f t="shared" si="1"/>
        <v>-966.80694600000004</v>
      </c>
      <c r="R25" s="9">
        <f t="shared" si="2"/>
        <v>-31103.036946</v>
      </c>
      <c r="S25" s="7">
        <f t="shared" si="3"/>
        <v>-30136.23</v>
      </c>
      <c r="T25" s="7">
        <f t="shared" si="4"/>
        <v>-30619.633473000002</v>
      </c>
      <c r="U25" s="7">
        <f t="shared" si="5"/>
        <v>-966.80694600000004</v>
      </c>
    </row>
    <row r="26" spans="2:21">
      <c r="B26" t="s">
        <v>64</v>
      </c>
      <c r="C26" t="s">
        <v>89</v>
      </c>
      <c r="D26" t="s">
        <v>90</v>
      </c>
      <c r="E26" t="s">
        <v>65</v>
      </c>
      <c r="F26">
        <v>18761669</v>
      </c>
      <c r="G26" t="s">
        <v>110</v>
      </c>
      <c r="H26" s="15">
        <v>40988</v>
      </c>
      <c r="I26" t="s">
        <v>66</v>
      </c>
      <c r="J26">
        <v>1</v>
      </c>
      <c r="K26" s="1">
        <v>4367.71</v>
      </c>
      <c r="L26" s="1">
        <v>46.86</v>
      </c>
      <c r="M26" s="1">
        <v>4320.8500000000004</v>
      </c>
      <c r="N26" s="1"/>
      <c r="O26" s="1">
        <f t="shared" si="0"/>
        <v>1</v>
      </c>
      <c r="P26" s="41">
        <v>3.0300000000000001E-2</v>
      </c>
      <c r="Q26" s="7">
        <f t="shared" si="1"/>
        <v>132.341613</v>
      </c>
      <c r="R26" s="9">
        <f t="shared" si="2"/>
        <v>4453.191613</v>
      </c>
      <c r="S26" s="7">
        <f t="shared" si="3"/>
        <v>4320.8500000000004</v>
      </c>
      <c r="T26" s="7">
        <f t="shared" si="4"/>
        <v>4387.0208065000006</v>
      </c>
      <c r="U26" s="7">
        <f t="shared" si="5"/>
        <v>132.341613</v>
      </c>
    </row>
    <row r="27" spans="2:21">
      <c r="B27" t="s">
        <v>64</v>
      </c>
      <c r="C27" t="s">
        <v>89</v>
      </c>
      <c r="D27" t="s">
        <v>90</v>
      </c>
      <c r="E27" t="s">
        <v>67</v>
      </c>
      <c r="F27">
        <v>18423958</v>
      </c>
      <c r="G27" t="s">
        <v>111</v>
      </c>
      <c r="H27" s="15">
        <v>40956</v>
      </c>
      <c r="I27" t="s">
        <v>66</v>
      </c>
      <c r="J27">
        <v>0</v>
      </c>
      <c r="K27" s="1">
        <v>0</v>
      </c>
      <c r="L27" s="1">
        <v>0</v>
      </c>
      <c r="M27" s="1">
        <v>0</v>
      </c>
      <c r="N27" s="1"/>
      <c r="O27" s="1">
        <f t="shared" si="0"/>
        <v>0</v>
      </c>
      <c r="P27" s="41">
        <v>3.0300000000000001E-2</v>
      </c>
      <c r="Q27" s="7">
        <f t="shared" si="1"/>
        <v>0</v>
      </c>
      <c r="R27" s="9">
        <f t="shared" si="2"/>
        <v>0</v>
      </c>
      <c r="S27" s="7">
        <f t="shared" si="3"/>
        <v>0</v>
      </c>
      <c r="T27" s="7">
        <f t="shared" si="4"/>
        <v>0</v>
      </c>
      <c r="U27" s="7">
        <f t="shared" si="5"/>
        <v>0</v>
      </c>
    </row>
    <row r="28" spans="2:21">
      <c r="B28" t="s">
        <v>64</v>
      </c>
      <c r="C28" t="s">
        <v>89</v>
      </c>
      <c r="D28" t="s">
        <v>112</v>
      </c>
      <c r="E28" t="s">
        <v>65</v>
      </c>
      <c r="F28">
        <v>4943</v>
      </c>
      <c r="G28" t="s">
        <v>93</v>
      </c>
      <c r="H28" s="15">
        <v>23559</v>
      </c>
      <c r="I28" t="s">
        <v>66</v>
      </c>
      <c r="J28">
        <v>1</v>
      </c>
      <c r="K28" s="1">
        <v>869.62</v>
      </c>
      <c r="L28" s="1">
        <v>832.09</v>
      </c>
      <c r="M28" s="1">
        <v>37.53</v>
      </c>
      <c r="N28" s="1"/>
      <c r="O28" s="1">
        <f t="shared" si="0"/>
        <v>1</v>
      </c>
      <c r="P28" s="41">
        <v>3.0300000000000001E-2</v>
      </c>
      <c r="Q28" s="7">
        <f t="shared" si="1"/>
        <v>26.349485999999999</v>
      </c>
      <c r="R28" s="9">
        <f t="shared" si="2"/>
        <v>63.879486</v>
      </c>
      <c r="S28" s="7">
        <f t="shared" si="3"/>
        <v>37.53</v>
      </c>
      <c r="T28" s="7">
        <f t="shared" si="4"/>
        <v>50.704743000000001</v>
      </c>
      <c r="U28" s="7">
        <f t="shared" si="5"/>
        <v>26.349485999999999</v>
      </c>
    </row>
    <row r="29" spans="2:21">
      <c r="B29" t="s">
        <v>64</v>
      </c>
      <c r="C29" t="s">
        <v>89</v>
      </c>
      <c r="D29" t="s">
        <v>112</v>
      </c>
      <c r="E29" t="s">
        <v>65</v>
      </c>
      <c r="F29">
        <v>4963</v>
      </c>
      <c r="G29" t="s">
        <v>94</v>
      </c>
      <c r="H29" s="15">
        <v>23559</v>
      </c>
      <c r="I29" t="s">
        <v>66</v>
      </c>
      <c r="J29">
        <v>2</v>
      </c>
      <c r="K29" s="1">
        <v>3327.39</v>
      </c>
      <c r="L29" s="1">
        <v>3183.79</v>
      </c>
      <c r="M29" s="1">
        <v>143.6</v>
      </c>
      <c r="N29" s="1"/>
      <c r="O29" s="1">
        <f t="shared" si="0"/>
        <v>2</v>
      </c>
      <c r="P29" s="41">
        <v>3.0300000000000001E-2</v>
      </c>
      <c r="Q29" s="7">
        <f t="shared" si="1"/>
        <v>100.819917</v>
      </c>
      <c r="R29" s="9">
        <f t="shared" si="2"/>
        <v>244.419917</v>
      </c>
      <c r="S29" s="7">
        <f t="shared" si="3"/>
        <v>143.6</v>
      </c>
      <c r="T29" s="7">
        <f t="shared" si="4"/>
        <v>194.00995849999998</v>
      </c>
      <c r="U29" s="7">
        <f t="shared" si="5"/>
        <v>100.819917</v>
      </c>
    </row>
    <row r="30" spans="2:21">
      <c r="B30" t="s">
        <v>64</v>
      </c>
      <c r="C30" t="s">
        <v>89</v>
      </c>
      <c r="D30" t="s">
        <v>112</v>
      </c>
      <c r="E30" t="s">
        <v>65</v>
      </c>
      <c r="F30">
        <v>5027</v>
      </c>
      <c r="G30" t="s">
        <v>113</v>
      </c>
      <c r="H30" s="15">
        <v>23559</v>
      </c>
      <c r="I30" t="s">
        <v>66</v>
      </c>
      <c r="J30">
        <v>1</v>
      </c>
      <c r="K30" s="1">
        <v>1235.92</v>
      </c>
      <c r="L30" s="1">
        <v>1182.58</v>
      </c>
      <c r="M30" s="1">
        <v>53.34</v>
      </c>
      <c r="N30" s="1"/>
      <c r="O30" s="1">
        <f t="shared" si="0"/>
        <v>1</v>
      </c>
      <c r="P30" s="41">
        <v>3.0300000000000001E-2</v>
      </c>
      <c r="Q30" s="7">
        <f t="shared" si="1"/>
        <v>37.448376000000003</v>
      </c>
      <c r="R30" s="9">
        <f t="shared" si="2"/>
        <v>90.788376</v>
      </c>
      <c r="S30" s="7">
        <f t="shared" si="3"/>
        <v>53.34</v>
      </c>
      <c r="T30" s="7">
        <f t="shared" si="4"/>
        <v>72.064188000000001</v>
      </c>
      <c r="U30" s="7">
        <f t="shared" si="5"/>
        <v>37.448376000000003</v>
      </c>
    </row>
    <row r="31" spans="2:21">
      <c r="B31" t="s">
        <v>64</v>
      </c>
      <c r="C31" t="s">
        <v>89</v>
      </c>
      <c r="D31" t="s">
        <v>112</v>
      </c>
      <c r="E31" t="s">
        <v>65</v>
      </c>
      <c r="F31">
        <v>5040</v>
      </c>
      <c r="G31" t="s">
        <v>114</v>
      </c>
      <c r="H31" s="15">
        <v>23559</v>
      </c>
      <c r="I31" t="s">
        <v>66</v>
      </c>
      <c r="J31">
        <v>1</v>
      </c>
      <c r="K31" s="1">
        <v>970.79</v>
      </c>
      <c r="L31" s="1">
        <v>928.89</v>
      </c>
      <c r="M31" s="1">
        <v>41.9</v>
      </c>
      <c r="N31" s="1"/>
      <c r="O31" s="1">
        <f t="shared" si="0"/>
        <v>1</v>
      </c>
      <c r="P31" s="41">
        <v>3.0300000000000001E-2</v>
      </c>
      <c r="Q31" s="7">
        <f t="shared" si="1"/>
        <v>29.414936999999998</v>
      </c>
      <c r="R31" s="9">
        <f t="shared" si="2"/>
        <v>71.314937</v>
      </c>
      <c r="S31" s="7">
        <f t="shared" si="3"/>
        <v>41.9</v>
      </c>
      <c r="T31" s="7">
        <f t="shared" si="4"/>
        <v>56.607468499999996</v>
      </c>
      <c r="U31" s="7">
        <f t="shared" si="5"/>
        <v>29.414936999999998</v>
      </c>
    </row>
    <row r="32" spans="2:21">
      <c r="B32" t="s">
        <v>64</v>
      </c>
      <c r="C32" t="s">
        <v>89</v>
      </c>
      <c r="D32" t="s">
        <v>112</v>
      </c>
      <c r="E32" t="s">
        <v>65</v>
      </c>
      <c r="F32">
        <v>15749</v>
      </c>
      <c r="G32" t="s">
        <v>95</v>
      </c>
      <c r="H32" s="15">
        <v>23559</v>
      </c>
      <c r="I32" t="s">
        <v>66</v>
      </c>
      <c r="J32">
        <v>32</v>
      </c>
      <c r="K32" s="1">
        <v>14647.98</v>
      </c>
      <c r="L32" s="1">
        <v>14015.81</v>
      </c>
      <c r="M32" s="1">
        <v>632.16999999999996</v>
      </c>
      <c r="N32" s="1"/>
      <c r="O32" s="1">
        <f t="shared" si="0"/>
        <v>32</v>
      </c>
      <c r="P32" s="41">
        <v>3.0300000000000001E-2</v>
      </c>
      <c r="Q32" s="7">
        <f t="shared" si="1"/>
        <v>443.83379400000001</v>
      </c>
      <c r="R32" s="9">
        <f t="shared" si="2"/>
        <v>1076.003794</v>
      </c>
      <c r="S32" s="7">
        <f t="shared" si="3"/>
        <v>632.16999999999996</v>
      </c>
      <c r="T32" s="7">
        <f t="shared" si="4"/>
        <v>854.08689699999991</v>
      </c>
      <c r="U32" s="7">
        <f t="shared" si="5"/>
        <v>443.83379400000001</v>
      </c>
    </row>
    <row r="33" spans="2:21">
      <c r="B33" t="s">
        <v>64</v>
      </c>
      <c r="C33" t="s">
        <v>89</v>
      </c>
      <c r="D33" t="s">
        <v>112</v>
      </c>
      <c r="E33" t="s">
        <v>65</v>
      </c>
      <c r="F33">
        <v>15791</v>
      </c>
      <c r="G33" t="s">
        <v>91</v>
      </c>
      <c r="H33" s="15">
        <v>23559</v>
      </c>
      <c r="I33" t="s">
        <v>66</v>
      </c>
      <c r="J33">
        <v>2</v>
      </c>
      <c r="K33" s="1">
        <v>1256.93</v>
      </c>
      <c r="L33" s="1">
        <v>1202.68</v>
      </c>
      <c r="M33" s="1">
        <v>54.25</v>
      </c>
      <c r="N33" s="1"/>
      <c r="O33" s="1">
        <f t="shared" si="0"/>
        <v>2</v>
      </c>
      <c r="P33" s="41">
        <v>3.0300000000000001E-2</v>
      </c>
      <c r="Q33" s="7">
        <f t="shared" si="1"/>
        <v>38.084979000000004</v>
      </c>
      <c r="R33" s="9">
        <f t="shared" si="2"/>
        <v>92.334979000000004</v>
      </c>
      <c r="S33" s="7">
        <f t="shared" si="3"/>
        <v>54.25</v>
      </c>
      <c r="T33" s="7">
        <f t="shared" si="4"/>
        <v>73.292489500000002</v>
      </c>
      <c r="U33" s="7">
        <f t="shared" si="5"/>
        <v>38.084979000000004</v>
      </c>
    </row>
    <row r="34" spans="2:21">
      <c r="B34" t="s">
        <v>64</v>
      </c>
      <c r="C34" t="s">
        <v>89</v>
      </c>
      <c r="D34" t="s">
        <v>112</v>
      </c>
      <c r="E34" t="s">
        <v>65</v>
      </c>
      <c r="F34">
        <v>49028</v>
      </c>
      <c r="G34" t="s">
        <v>115</v>
      </c>
      <c r="H34" s="15">
        <v>23559</v>
      </c>
      <c r="I34" t="s">
        <v>66</v>
      </c>
      <c r="J34">
        <v>3</v>
      </c>
      <c r="K34" s="1">
        <v>223.91</v>
      </c>
      <c r="L34" s="1">
        <v>214.25</v>
      </c>
      <c r="M34" s="1">
        <v>9.66</v>
      </c>
      <c r="N34" s="1"/>
      <c r="O34" s="1">
        <f t="shared" si="0"/>
        <v>3</v>
      </c>
      <c r="P34" s="41">
        <v>3.0300000000000001E-2</v>
      </c>
      <c r="Q34" s="7">
        <f t="shared" si="1"/>
        <v>6.7844730000000002</v>
      </c>
      <c r="R34" s="9">
        <f t="shared" si="2"/>
        <v>16.444473000000002</v>
      </c>
      <c r="S34" s="7">
        <f t="shared" si="3"/>
        <v>9.66</v>
      </c>
      <c r="T34" s="7">
        <f t="shared" si="4"/>
        <v>13.052236500000001</v>
      </c>
      <c r="U34" s="7">
        <f t="shared" si="5"/>
        <v>6.7844730000000002</v>
      </c>
    </row>
    <row r="35" spans="2:21">
      <c r="B35" t="s">
        <v>64</v>
      </c>
      <c r="C35" t="s">
        <v>89</v>
      </c>
      <c r="D35" t="s">
        <v>112</v>
      </c>
      <c r="E35" t="s">
        <v>65</v>
      </c>
      <c r="F35">
        <v>49029</v>
      </c>
      <c r="G35" t="s">
        <v>97</v>
      </c>
      <c r="H35" s="15">
        <v>23559</v>
      </c>
      <c r="I35" t="s">
        <v>66</v>
      </c>
      <c r="J35">
        <v>2</v>
      </c>
      <c r="K35" s="1">
        <v>308.55</v>
      </c>
      <c r="L35" s="1">
        <v>295.23</v>
      </c>
      <c r="M35" s="1">
        <v>13.32</v>
      </c>
      <c r="N35" s="1"/>
      <c r="O35" s="1">
        <f t="shared" si="0"/>
        <v>2</v>
      </c>
      <c r="P35" s="41">
        <v>3.0300000000000001E-2</v>
      </c>
      <c r="Q35" s="7">
        <f t="shared" si="1"/>
        <v>9.3490650000000013</v>
      </c>
      <c r="R35" s="9">
        <f t="shared" si="2"/>
        <v>22.669065000000003</v>
      </c>
      <c r="S35" s="7">
        <f t="shared" si="3"/>
        <v>13.32</v>
      </c>
      <c r="T35" s="7">
        <f t="shared" si="4"/>
        <v>17.994532500000002</v>
      </c>
      <c r="U35" s="7">
        <f t="shared" si="5"/>
        <v>9.3490650000000013</v>
      </c>
    </row>
    <row r="36" spans="2:21">
      <c r="B36" t="s">
        <v>64</v>
      </c>
      <c r="C36" t="s">
        <v>89</v>
      </c>
      <c r="D36" t="s">
        <v>112</v>
      </c>
      <c r="E36" t="s">
        <v>65</v>
      </c>
      <c r="F36">
        <v>49030</v>
      </c>
      <c r="G36" t="s">
        <v>99</v>
      </c>
      <c r="H36" s="15">
        <v>23559</v>
      </c>
      <c r="I36" t="s">
        <v>66</v>
      </c>
      <c r="J36">
        <v>29</v>
      </c>
      <c r="K36" s="1">
        <v>5283.93</v>
      </c>
      <c r="L36" s="1">
        <v>5055.8900000000003</v>
      </c>
      <c r="M36" s="1">
        <v>228.04</v>
      </c>
      <c r="N36" s="1"/>
      <c r="O36" s="1">
        <f t="shared" si="0"/>
        <v>29</v>
      </c>
      <c r="P36" s="41">
        <v>3.0300000000000001E-2</v>
      </c>
      <c r="Q36" s="7">
        <f t="shared" si="1"/>
        <v>160.10307900000001</v>
      </c>
      <c r="R36" s="9">
        <f t="shared" si="2"/>
        <v>388.143079</v>
      </c>
      <c r="S36" s="7">
        <f t="shared" si="3"/>
        <v>228.04</v>
      </c>
      <c r="T36" s="7">
        <f t="shared" si="4"/>
        <v>308.09153950000001</v>
      </c>
      <c r="U36" s="7">
        <f t="shared" si="5"/>
        <v>160.10307900000001</v>
      </c>
    </row>
    <row r="37" spans="2:21">
      <c r="B37" t="s">
        <v>64</v>
      </c>
      <c r="C37" t="s">
        <v>89</v>
      </c>
      <c r="D37" t="s">
        <v>112</v>
      </c>
      <c r="E37" t="s">
        <v>65</v>
      </c>
      <c r="F37">
        <v>49031</v>
      </c>
      <c r="G37" t="s">
        <v>116</v>
      </c>
      <c r="H37" s="15">
        <v>23559</v>
      </c>
      <c r="I37" t="s">
        <v>66</v>
      </c>
      <c r="J37">
        <v>15</v>
      </c>
      <c r="K37" s="1">
        <v>3548.53</v>
      </c>
      <c r="L37" s="1">
        <v>3395.38</v>
      </c>
      <c r="M37" s="1">
        <v>153.15</v>
      </c>
      <c r="N37" s="1"/>
      <c r="O37" s="1">
        <f t="shared" si="0"/>
        <v>15</v>
      </c>
      <c r="P37" s="41">
        <v>3.0300000000000001E-2</v>
      </c>
      <c r="Q37" s="7">
        <f t="shared" si="1"/>
        <v>107.520459</v>
      </c>
      <c r="R37" s="9">
        <f t="shared" si="2"/>
        <v>260.67045899999999</v>
      </c>
      <c r="S37" s="7">
        <f t="shared" si="3"/>
        <v>153.15</v>
      </c>
      <c r="T37" s="7">
        <f t="shared" si="4"/>
        <v>206.91022950000001</v>
      </c>
      <c r="U37" s="7">
        <f t="shared" si="5"/>
        <v>107.520459</v>
      </c>
    </row>
    <row r="38" spans="2:21">
      <c r="B38" t="s">
        <v>64</v>
      </c>
      <c r="C38" t="s">
        <v>89</v>
      </c>
      <c r="D38" t="s">
        <v>112</v>
      </c>
      <c r="E38" t="s">
        <v>65</v>
      </c>
      <c r="F38">
        <v>49032</v>
      </c>
      <c r="G38" t="s">
        <v>100</v>
      </c>
      <c r="H38" s="15">
        <v>23559</v>
      </c>
      <c r="I38" t="s">
        <v>66</v>
      </c>
      <c r="J38">
        <v>7</v>
      </c>
      <c r="K38" s="1">
        <v>8958.83</v>
      </c>
      <c r="L38" s="1">
        <v>8572.19</v>
      </c>
      <c r="M38" s="1">
        <v>386.64</v>
      </c>
      <c r="N38" s="1"/>
      <c r="O38" s="1">
        <f t="shared" si="0"/>
        <v>7</v>
      </c>
      <c r="P38" s="41">
        <v>3.0300000000000001E-2</v>
      </c>
      <c r="Q38" s="7">
        <f t="shared" si="1"/>
        <v>271.45254899999998</v>
      </c>
      <c r="R38" s="9">
        <f t="shared" si="2"/>
        <v>658.09254899999996</v>
      </c>
      <c r="S38" s="7">
        <f t="shared" si="3"/>
        <v>386.64</v>
      </c>
      <c r="T38" s="7">
        <f t="shared" si="4"/>
        <v>522.36627449999992</v>
      </c>
      <c r="U38" s="7">
        <f t="shared" si="5"/>
        <v>271.45254899999998</v>
      </c>
    </row>
    <row r="39" spans="2:21">
      <c r="B39" t="s">
        <v>64</v>
      </c>
      <c r="C39" t="s">
        <v>89</v>
      </c>
      <c r="D39" t="s">
        <v>112</v>
      </c>
      <c r="E39" t="s">
        <v>65</v>
      </c>
      <c r="F39">
        <v>49033</v>
      </c>
      <c r="G39" t="s">
        <v>98</v>
      </c>
      <c r="H39" s="15">
        <v>23559</v>
      </c>
      <c r="I39" t="s">
        <v>66</v>
      </c>
      <c r="J39">
        <v>1</v>
      </c>
      <c r="K39" s="1">
        <v>891.76</v>
      </c>
      <c r="L39" s="1">
        <v>853.27</v>
      </c>
      <c r="M39" s="1">
        <v>38.49</v>
      </c>
      <c r="N39" s="1"/>
      <c r="O39" s="1">
        <f t="shared" si="0"/>
        <v>1</v>
      </c>
      <c r="P39" s="41">
        <v>3.0300000000000001E-2</v>
      </c>
      <c r="Q39" s="7">
        <f t="shared" si="1"/>
        <v>27.020327999999999</v>
      </c>
      <c r="R39" s="9">
        <f t="shared" si="2"/>
        <v>65.510328000000001</v>
      </c>
      <c r="S39" s="7">
        <f t="shared" si="3"/>
        <v>38.49</v>
      </c>
      <c r="T39" s="7">
        <f t="shared" si="4"/>
        <v>52.000163999999998</v>
      </c>
      <c r="U39" s="7">
        <f t="shared" si="5"/>
        <v>27.020327999999999</v>
      </c>
    </row>
    <row r="40" spans="2:21">
      <c r="B40" t="s">
        <v>64</v>
      </c>
      <c r="C40" t="s">
        <v>89</v>
      </c>
      <c r="D40" t="s">
        <v>112</v>
      </c>
      <c r="E40" t="s">
        <v>65</v>
      </c>
      <c r="F40">
        <v>49034</v>
      </c>
      <c r="G40" t="s">
        <v>102</v>
      </c>
      <c r="H40" s="15">
        <v>23559</v>
      </c>
      <c r="I40" t="s">
        <v>66</v>
      </c>
      <c r="J40">
        <v>3</v>
      </c>
      <c r="K40" s="1">
        <v>1187.95</v>
      </c>
      <c r="L40" s="1">
        <v>1136.68</v>
      </c>
      <c r="M40" s="1">
        <v>51.27</v>
      </c>
      <c r="N40" s="1"/>
      <c r="O40" s="1">
        <f t="shared" si="0"/>
        <v>3</v>
      </c>
      <c r="P40" s="41">
        <v>3.0300000000000001E-2</v>
      </c>
      <c r="Q40" s="7">
        <f t="shared" si="1"/>
        <v>35.994885000000004</v>
      </c>
      <c r="R40" s="9">
        <f t="shared" si="2"/>
        <v>87.264885000000007</v>
      </c>
      <c r="S40" s="7">
        <f t="shared" si="3"/>
        <v>51.27</v>
      </c>
      <c r="T40" s="7">
        <f t="shared" si="4"/>
        <v>69.267442500000001</v>
      </c>
      <c r="U40" s="7">
        <f t="shared" si="5"/>
        <v>35.994885000000004</v>
      </c>
    </row>
    <row r="41" spans="2:21">
      <c r="B41" t="s">
        <v>64</v>
      </c>
      <c r="C41" t="s">
        <v>89</v>
      </c>
      <c r="D41" t="s">
        <v>112</v>
      </c>
      <c r="E41" t="s">
        <v>65</v>
      </c>
      <c r="F41">
        <v>51379</v>
      </c>
      <c r="G41" t="s">
        <v>101</v>
      </c>
      <c r="H41" s="15">
        <v>30864</v>
      </c>
      <c r="I41" t="s">
        <v>66</v>
      </c>
      <c r="J41">
        <v>2</v>
      </c>
      <c r="K41" s="1">
        <v>5331.61</v>
      </c>
      <c r="L41" s="1">
        <v>3776.9</v>
      </c>
      <c r="M41" s="1">
        <v>1554.71</v>
      </c>
      <c r="N41" s="1"/>
      <c r="O41" s="1">
        <f t="shared" si="0"/>
        <v>2</v>
      </c>
      <c r="P41" s="41">
        <v>3.0300000000000001E-2</v>
      </c>
      <c r="Q41" s="7">
        <f t="shared" si="1"/>
        <v>161.54778299999998</v>
      </c>
      <c r="R41" s="9">
        <f t="shared" si="2"/>
        <v>1716.257783</v>
      </c>
      <c r="S41" s="7">
        <f t="shared" si="3"/>
        <v>1554.71</v>
      </c>
      <c r="T41" s="7">
        <f t="shared" si="4"/>
        <v>1635.4838915</v>
      </c>
      <c r="U41" s="7">
        <f t="shared" si="5"/>
        <v>161.54778299999998</v>
      </c>
    </row>
    <row r="42" spans="2:21">
      <c r="B42" t="s">
        <v>64</v>
      </c>
      <c r="C42" t="s">
        <v>89</v>
      </c>
      <c r="D42" t="s">
        <v>112</v>
      </c>
      <c r="E42" t="s">
        <v>65</v>
      </c>
      <c r="F42">
        <v>5512166</v>
      </c>
      <c r="G42" t="s">
        <v>117</v>
      </c>
      <c r="H42" s="15">
        <v>38410</v>
      </c>
      <c r="I42" t="s">
        <v>66</v>
      </c>
      <c r="J42">
        <v>0</v>
      </c>
      <c r="K42" s="1">
        <v>0</v>
      </c>
      <c r="L42" s="1">
        <v>0</v>
      </c>
      <c r="M42" s="1">
        <v>0</v>
      </c>
      <c r="N42" s="1"/>
      <c r="O42" s="1">
        <f t="shared" si="0"/>
        <v>0</v>
      </c>
      <c r="P42" s="41">
        <v>3.0300000000000001E-2</v>
      </c>
      <c r="Q42" s="7">
        <f t="shared" si="1"/>
        <v>0</v>
      </c>
      <c r="R42" s="9">
        <f t="shared" si="2"/>
        <v>0</v>
      </c>
      <c r="S42" s="7">
        <f t="shared" si="3"/>
        <v>0</v>
      </c>
      <c r="T42" s="7">
        <f t="shared" si="4"/>
        <v>0</v>
      </c>
      <c r="U42" s="7">
        <f t="shared" si="5"/>
        <v>0</v>
      </c>
    </row>
    <row r="43" spans="2:21">
      <c r="B43" t="s">
        <v>64</v>
      </c>
      <c r="C43" t="s">
        <v>89</v>
      </c>
      <c r="D43" t="s">
        <v>112</v>
      </c>
      <c r="E43" t="s">
        <v>65</v>
      </c>
      <c r="F43">
        <v>18077773</v>
      </c>
      <c r="G43" t="s">
        <v>88</v>
      </c>
      <c r="H43" s="15">
        <v>40763</v>
      </c>
      <c r="I43" t="s">
        <v>66</v>
      </c>
      <c r="J43">
        <v>1</v>
      </c>
      <c r="K43" s="1">
        <v>4166.38</v>
      </c>
      <c r="L43" s="1">
        <v>136.51</v>
      </c>
      <c r="M43" s="1">
        <v>4029.87</v>
      </c>
      <c r="N43" s="1"/>
      <c r="O43" s="1">
        <f t="shared" si="0"/>
        <v>1</v>
      </c>
      <c r="P43" s="41">
        <v>3.0300000000000001E-2</v>
      </c>
      <c r="Q43" s="7">
        <f t="shared" si="1"/>
        <v>126.241314</v>
      </c>
      <c r="R43" s="9">
        <f t="shared" si="2"/>
        <v>4156.1113139999998</v>
      </c>
      <c r="S43" s="7">
        <f t="shared" si="3"/>
        <v>4029.87</v>
      </c>
      <c r="T43" s="7">
        <f t="shared" si="4"/>
        <v>4092.9906569999998</v>
      </c>
      <c r="U43" s="7">
        <f t="shared" si="5"/>
        <v>126.241314</v>
      </c>
    </row>
    <row r="44" spans="2:21">
      <c r="H44" s="15"/>
      <c r="K44" s="9">
        <f>SUM(K6:K43)</f>
        <v>185472.29</v>
      </c>
      <c r="L44" s="9">
        <f>SUM(L6:L43)</f>
        <v>148161.71999999997</v>
      </c>
      <c r="M44" s="1"/>
      <c r="N44" s="1"/>
      <c r="O44" s="1">
        <f>SUM(O6:O43)</f>
        <v>138</v>
      </c>
      <c r="T44" s="9">
        <f>SUM(T6:T43)</f>
        <v>40120.475193499973</v>
      </c>
      <c r="U44" s="9">
        <f>SUM(U6:U43)</f>
        <v>5619.8103869999995</v>
      </c>
    </row>
    <row r="45" spans="2:21">
      <c r="H45" s="15"/>
      <c r="K45" s="1"/>
      <c r="L45" s="1"/>
      <c r="M45" s="1"/>
      <c r="N45" s="1"/>
      <c r="O45" s="1"/>
    </row>
    <row r="46" spans="2:21">
      <c r="H46" s="15"/>
      <c r="K46" s="1"/>
      <c r="L46" s="1"/>
      <c r="M46" s="1"/>
      <c r="N46" s="1"/>
      <c r="O46" s="1"/>
    </row>
    <row r="47" spans="2:21">
      <c r="H47" s="15"/>
      <c r="K47" s="1"/>
      <c r="L47" s="1"/>
      <c r="M47" s="1"/>
      <c r="N47" s="1"/>
      <c r="O47" s="1"/>
    </row>
    <row r="48" spans="2:21">
      <c r="H48" s="15"/>
      <c r="I48" s="16" t="s">
        <v>467</v>
      </c>
      <c r="K48" s="46">
        <f>K44/O44</f>
        <v>1344.0021014492754</v>
      </c>
      <c r="L48" s="46">
        <f>L44/O44</f>
        <v>1073.6356521739128</v>
      </c>
      <c r="M48" s="1"/>
      <c r="N48" s="1"/>
      <c r="O48" s="1"/>
      <c r="R48" s="16" t="s">
        <v>467</v>
      </c>
      <c r="T48" s="46">
        <f>+T44/O44</f>
        <v>290.72808111231865</v>
      </c>
    </row>
    <row r="49" spans="2:20">
      <c r="H49" s="15"/>
      <c r="K49" s="1"/>
      <c r="L49" s="1"/>
      <c r="M49" s="1"/>
      <c r="N49" s="1"/>
      <c r="O49" s="1"/>
      <c r="R49" s="16"/>
      <c r="T49" s="46"/>
    </row>
    <row r="50" spans="2:20">
      <c r="H50" s="15"/>
      <c r="K50" s="1"/>
      <c r="L50" s="1"/>
      <c r="M50" s="1"/>
      <c r="N50" s="1"/>
      <c r="O50" s="1"/>
      <c r="R50" s="16" t="s">
        <v>478</v>
      </c>
      <c r="T50" s="46">
        <f>+U44/O44</f>
        <v>40.723263673913038</v>
      </c>
    </row>
    <row r="51" spans="2:20">
      <c r="H51" s="15"/>
      <c r="K51" s="1"/>
      <c r="L51" s="1"/>
      <c r="M51" s="1"/>
      <c r="N51" s="1"/>
      <c r="O51" s="1"/>
    </row>
    <row r="52" spans="2:20">
      <c r="H52" s="15"/>
      <c r="K52" s="1"/>
      <c r="L52" s="1"/>
      <c r="M52" s="1"/>
      <c r="N52" s="1"/>
      <c r="O52" s="1"/>
    </row>
    <row r="53" spans="2:20">
      <c r="H53" s="15"/>
      <c r="K53" s="1"/>
      <c r="L53" s="1"/>
      <c r="M53" s="1"/>
      <c r="N53" s="1"/>
      <c r="O53" s="1"/>
    </row>
    <row r="54" spans="2:20">
      <c r="H54" s="15"/>
      <c r="K54" s="1"/>
      <c r="L54" s="1"/>
      <c r="M54" s="1"/>
      <c r="N54" s="1"/>
      <c r="O54" s="1"/>
    </row>
    <row r="55" spans="2:20">
      <c r="H55" s="15"/>
      <c r="K55" s="1"/>
      <c r="L55" s="1"/>
      <c r="M55" s="1"/>
      <c r="N55" s="1"/>
      <c r="O55" s="1"/>
    </row>
    <row r="56" spans="2:20">
      <c r="H56" s="15"/>
      <c r="K56" s="1"/>
      <c r="L56" s="1"/>
      <c r="M56" s="1"/>
      <c r="N56" s="1"/>
      <c r="O56" s="1"/>
    </row>
    <row r="57" spans="2:20">
      <c r="H57" s="15"/>
      <c r="K57" s="1"/>
      <c r="L57" s="1"/>
      <c r="M57" s="1"/>
      <c r="N57" s="1"/>
      <c r="O57" s="1"/>
    </row>
    <row r="58" spans="2:20">
      <c r="H58" s="15"/>
      <c r="K58" s="1"/>
      <c r="L58" s="1"/>
      <c r="M58" s="1"/>
      <c r="N58" s="1"/>
      <c r="O58" s="1"/>
    </row>
    <row r="59" spans="2:20">
      <c r="H59" s="15"/>
      <c r="K59" s="1"/>
      <c r="L59" s="1"/>
      <c r="M59" s="1"/>
      <c r="N59" s="1"/>
      <c r="O59" s="1"/>
    </row>
    <row r="60" spans="2:20">
      <c r="H60" s="15"/>
      <c r="K60" s="1"/>
      <c r="L60" s="1"/>
      <c r="M60" s="1"/>
      <c r="N60" s="1"/>
      <c r="O60" s="1"/>
    </row>
    <row r="61" spans="2:20">
      <c r="B61" t="s">
        <v>454</v>
      </c>
      <c r="H61" s="15"/>
      <c r="K61" s="1"/>
      <c r="L61" s="1"/>
      <c r="M61" s="1"/>
      <c r="N61" s="1"/>
      <c r="O61" s="1"/>
    </row>
    <row r="62" spans="2:20">
      <c r="B62" t="s">
        <v>336</v>
      </c>
      <c r="C62" t="s">
        <v>89</v>
      </c>
      <c r="D62" t="s">
        <v>112</v>
      </c>
      <c r="E62" t="s">
        <v>67</v>
      </c>
      <c r="F62">
        <v>14337917</v>
      </c>
      <c r="G62" t="s">
        <v>337</v>
      </c>
      <c r="H62" s="15">
        <v>39701</v>
      </c>
      <c r="I62" t="s">
        <v>66</v>
      </c>
      <c r="J62">
        <v>0</v>
      </c>
      <c r="K62" s="1">
        <v>0</v>
      </c>
      <c r="L62" s="1">
        <v>0</v>
      </c>
      <c r="M62" s="1">
        <v>0</v>
      </c>
      <c r="N62" s="1"/>
      <c r="O62" s="1"/>
    </row>
    <row r="63" spans="2:20">
      <c r="B63" t="s">
        <v>268</v>
      </c>
      <c r="C63" t="s">
        <v>89</v>
      </c>
      <c r="D63" t="s">
        <v>90</v>
      </c>
      <c r="E63" t="s">
        <v>65</v>
      </c>
      <c r="F63">
        <v>49021</v>
      </c>
      <c r="G63" t="s">
        <v>338</v>
      </c>
      <c r="H63" s="15">
        <v>23559</v>
      </c>
      <c r="I63" t="s">
        <v>66</v>
      </c>
      <c r="J63">
        <v>0</v>
      </c>
      <c r="K63" s="1">
        <v>2966.93</v>
      </c>
      <c r="L63" s="1">
        <v>2966.93</v>
      </c>
      <c r="M63" s="1">
        <v>0</v>
      </c>
      <c r="N63" s="1"/>
      <c r="O63" s="1"/>
    </row>
    <row r="64" spans="2:20">
      <c r="B64" t="s">
        <v>268</v>
      </c>
      <c r="C64" t="s">
        <v>89</v>
      </c>
      <c r="D64" t="s">
        <v>112</v>
      </c>
      <c r="E64" t="s">
        <v>65</v>
      </c>
      <c r="F64">
        <v>49022</v>
      </c>
      <c r="G64" t="s">
        <v>338</v>
      </c>
      <c r="H64" s="15">
        <v>23559</v>
      </c>
      <c r="I64" t="s">
        <v>66</v>
      </c>
      <c r="J64">
        <v>1</v>
      </c>
      <c r="K64" s="1">
        <v>70278.48</v>
      </c>
      <c r="L64" s="1">
        <v>70278.48</v>
      </c>
      <c r="M64" s="1">
        <v>0</v>
      </c>
      <c r="N64" s="1"/>
      <c r="O64" s="1"/>
    </row>
    <row r="65" spans="2:15">
      <c r="B65" t="s">
        <v>270</v>
      </c>
      <c r="C65" t="s">
        <v>89</v>
      </c>
      <c r="D65" t="s">
        <v>90</v>
      </c>
      <c r="E65" t="s">
        <v>65</v>
      </c>
      <c r="F65">
        <v>5213</v>
      </c>
      <c r="G65" t="s">
        <v>339</v>
      </c>
      <c r="H65" s="15">
        <v>31594</v>
      </c>
      <c r="I65" t="s">
        <v>66</v>
      </c>
      <c r="J65">
        <v>2</v>
      </c>
      <c r="K65" s="1">
        <v>60338.69</v>
      </c>
      <c r="L65" s="1">
        <v>42440.12</v>
      </c>
      <c r="M65" s="1">
        <v>17898.57</v>
      </c>
      <c r="N65" s="1"/>
      <c r="O65" s="1"/>
    </row>
    <row r="66" spans="2:15">
      <c r="B66" t="s">
        <v>270</v>
      </c>
      <c r="C66" t="s">
        <v>89</v>
      </c>
      <c r="D66" t="s">
        <v>90</v>
      </c>
      <c r="E66" t="s">
        <v>65</v>
      </c>
      <c r="F66">
        <v>5225</v>
      </c>
      <c r="G66" t="s">
        <v>296</v>
      </c>
      <c r="H66" s="15">
        <v>23559</v>
      </c>
      <c r="I66" t="s">
        <v>66</v>
      </c>
      <c r="J66">
        <v>5</v>
      </c>
      <c r="K66" s="1">
        <v>399.01</v>
      </c>
      <c r="L66" s="1">
        <v>386.95</v>
      </c>
      <c r="M66" s="1">
        <v>12.06</v>
      </c>
      <c r="N66" s="1"/>
      <c r="O66" s="1"/>
    </row>
    <row r="67" spans="2:15">
      <c r="B67" t="s">
        <v>270</v>
      </c>
      <c r="C67" t="s">
        <v>89</v>
      </c>
      <c r="D67" t="s">
        <v>90</v>
      </c>
      <c r="E67" t="s">
        <v>65</v>
      </c>
      <c r="F67">
        <v>49035</v>
      </c>
      <c r="G67" t="s">
        <v>340</v>
      </c>
      <c r="H67" s="15">
        <v>23559</v>
      </c>
      <c r="I67" t="s">
        <v>66</v>
      </c>
      <c r="J67">
        <v>87</v>
      </c>
      <c r="K67" s="1">
        <v>720.29</v>
      </c>
      <c r="L67" s="1">
        <v>698.52</v>
      </c>
      <c r="M67" s="1">
        <v>21.77</v>
      </c>
      <c r="N67" s="1"/>
      <c r="O67" s="1"/>
    </row>
    <row r="68" spans="2:15">
      <c r="B68" t="s">
        <v>270</v>
      </c>
      <c r="C68" t="s">
        <v>89</v>
      </c>
      <c r="D68" t="s">
        <v>90</v>
      </c>
      <c r="E68" t="s">
        <v>65</v>
      </c>
      <c r="F68">
        <v>51596</v>
      </c>
      <c r="G68" t="s">
        <v>236</v>
      </c>
      <c r="H68" s="15">
        <v>31594</v>
      </c>
      <c r="I68" t="s">
        <v>66</v>
      </c>
      <c r="J68">
        <v>171</v>
      </c>
      <c r="K68" s="1">
        <v>6620.49</v>
      </c>
      <c r="L68" s="1">
        <v>4656.62</v>
      </c>
      <c r="M68" s="1">
        <v>1963.87</v>
      </c>
      <c r="N68" s="1"/>
      <c r="O68" s="1"/>
    </row>
    <row r="69" spans="2:15">
      <c r="B69" t="s">
        <v>270</v>
      </c>
      <c r="C69" t="s">
        <v>89</v>
      </c>
      <c r="D69" t="s">
        <v>90</v>
      </c>
      <c r="E69" t="s">
        <v>65</v>
      </c>
      <c r="F69">
        <v>51597</v>
      </c>
      <c r="G69" t="s">
        <v>341</v>
      </c>
      <c r="H69" s="15">
        <v>31594</v>
      </c>
      <c r="I69" t="s">
        <v>66</v>
      </c>
      <c r="J69">
        <v>1510</v>
      </c>
      <c r="K69" s="1">
        <v>2155.44</v>
      </c>
      <c r="L69" s="1">
        <v>1516.06</v>
      </c>
      <c r="M69" s="1">
        <v>639.38</v>
      </c>
      <c r="N69" s="1"/>
      <c r="O69" s="1"/>
    </row>
    <row r="70" spans="2:15">
      <c r="B70" t="s">
        <v>270</v>
      </c>
      <c r="C70" t="s">
        <v>89</v>
      </c>
      <c r="D70" t="s">
        <v>90</v>
      </c>
      <c r="E70" t="s">
        <v>65</v>
      </c>
      <c r="F70">
        <v>51688</v>
      </c>
      <c r="G70" t="s">
        <v>342</v>
      </c>
      <c r="H70" s="15">
        <v>32325</v>
      </c>
      <c r="I70" t="s">
        <v>66</v>
      </c>
      <c r="J70">
        <v>119</v>
      </c>
      <c r="K70" s="1">
        <v>4104.1899999999996</v>
      </c>
      <c r="L70" s="1">
        <v>2694.02</v>
      </c>
      <c r="M70" s="1">
        <v>1410.17</v>
      </c>
      <c r="N70" s="1"/>
      <c r="O70" s="1"/>
    </row>
    <row r="71" spans="2:15">
      <c r="B71" t="s">
        <v>270</v>
      </c>
      <c r="C71" t="s">
        <v>89</v>
      </c>
      <c r="D71" t="s">
        <v>90</v>
      </c>
      <c r="E71" t="s">
        <v>65</v>
      </c>
      <c r="F71">
        <v>51689</v>
      </c>
      <c r="G71" t="s">
        <v>343</v>
      </c>
      <c r="H71" s="15">
        <v>32325</v>
      </c>
      <c r="I71" t="s">
        <v>66</v>
      </c>
      <c r="J71">
        <v>7720</v>
      </c>
      <c r="K71" s="1">
        <v>14277.26</v>
      </c>
      <c r="L71" s="1">
        <v>9371.7099999999991</v>
      </c>
      <c r="M71" s="1">
        <v>4905.55</v>
      </c>
      <c r="N71" s="1"/>
      <c r="O71" s="1"/>
    </row>
    <row r="72" spans="2:15">
      <c r="B72" t="s">
        <v>270</v>
      </c>
      <c r="C72" t="s">
        <v>89</v>
      </c>
      <c r="D72" t="s">
        <v>90</v>
      </c>
      <c r="E72" t="s">
        <v>65</v>
      </c>
      <c r="F72">
        <v>51895</v>
      </c>
      <c r="G72" t="s">
        <v>344</v>
      </c>
      <c r="H72" s="15">
        <v>34151</v>
      </c>
      <c r="I72" t="s">
        <v>66</v>
      </c>
      <c r="J72">
        <v>1</v>
      </c>
      <c r="K72" s="1">
        <v>0</v>
      </c>
      <c r="L72" s="1">
        <v>0</v>
      </c>
      <c r="M72" s="1">
        <v>0</v>
      </c>
      <c r="N72" s="1"/>
      <c r="O72" s="1"/>
    </row>
    <row r="73" spans="2:15">
      <c r="B73" t="s">
        <v>270</v>
      </c>
      <c r="C73" t="s">
        <v>89</v>
      </c>
      <c r="D73" t="s">
        <v>90</v>
      </c>
      <c r="E73" t="s">
        <v>65</v>
      </c>
      <c r="F73">
        <v>5668625</v>
      </c>
      <c r="G73" t="s">
        <v>306</v>
      </c>
      <c r="H73" s="15">
        <v>38571</v>
      </c>
      <c r="I73" t="s">
        <v>66</v>
      </c>
      <c r="J73">
        <v>21120</v>
      </c>
      <c r="K73" s="1">
        <v>567614.47</v>
      </c>
      <c r="L73" s="1">
        <v>101174.32</v>
      </c>
      <c r="M73" s="1">
        <v>466440.15</v>
      </c>
      <c r="N73" s="1"/>
      <c r="O73" s="1"/>
    </row>
    <row r="74" spans="2:15">
      <c r="B74" t="s">
        <v>270</v>
      </c>
      <c r="C74" t="s">
        <v>89</v>
      </c>
      <c r="D74" t="s">
        <v>90</v>
      </c>
      <c r="E74" t="s">
        <v>65</v>
      </c>
      <c r="F74">
        <v>5668628</v>
      </c>
      <c r="G74" t="s">
        <v>306</v>
      </c>
      <c r="H74" s="15">
        <v>38571</v>
      </c>
      <c r="I74" t="s">
        <v>66</v>
      </c>
      <c r="J74">
        <v>66000</v>
      </c>
      <c r="K74" s="1">
        <v>489245.42</v>
      </c>
      <c r="L74" s="1">
        <v>87205.440000000002</v>
      </c>
      <c r="M74" s="1">
        <v>402039.98</v>
      </c>
      <c r="N74" s="1"/>
      <c r="O74" s="1"/>
    </row>
    <row r="75" spans="2:15">
      <c r="B75" t="s">
        <v>270</v>
      </c>
      <c r="C75" t="s">
        <v>89</v>
      </c>
      <c r="D75" t="s">
        <v>90</v>
      </c>
      <c r="E75" t="s">
        <v>65</v>
      </c>
      <c r="F75">
        <v>18200287</v>
      </c>
      <c r="G75" t="s">
        <v>141</v>
      </c>
      <c r="H75" s="15">
        <v>40876</v>
      </c>
      <c r="I75" t="s">
        <v>66</v>
      </c>
      <c r="J75">
        <v>3</v>
      </c>
      <c r="K75" s="1">
        <v>2680.33</v>
      </c>
      <c r="L75" s="1">
        <v>83.66</v>
      </c>
      <c r="M75" s="1">
        <v>2596.67</v>
      </c>
      <c r="N75" s="1"/>
      <c r="O75" s="1"/>
    </row>
    <row r="76" spans="2:15">
      <c r="B76" t="s">
        <v>270</v>
      </c>
      <c r="C76" t="s">
        <v>89</v>
      </c>
      <c r="D76" t="s">
        <v>90</v>
      </c>
      <c r="E76" t="s">
        <v>65</v>
      </c>
      <c r="F76">
        <v>18423331</v>
      </c>
      <c r="G76" t="s">
        <v>141</v>
      </c>
      <c r="H76" s="15">
        <v>40249</v>
      </c>
      <c r="I76" t="s">
        <v>66</v>
      </c>
      <c r="J76">
        <v>24</v>
      </c>
      <c r="K76" s="1">
        <v>-5969.67</v>
      </c>
      <c r="L76" s="1">
        <v>-318.52999999999997</v>
      </c>
      <c r="M76" s="1">
        <v>-5651.14</v>
      </c>
      <c r="N76" s="1"/>
      <c r="O76" s="1"/>
    </row>
    <row r="77" spans="2:15">
      <c r="B77" t="s">
        <v>270</v>
      </c>
      <c r="C77" t="s">
        <v>89</v>
      </c>
      <c r="D77" t="s">
        <v>90</v>
      </c>
      <c r="E77" t="s">
        <v>65</v>
      </c>
      <c r="F77">
        <v>18879224</v>
      </c>
      <c r="G77" t="s">
        <v>141</v>
      </c>
      <c r="H77" s="15">
        <v>40863</v>
      </c>
      <c r="I77" t="s">
        <v>66</v>
      </c>
      <c r="J77">
        <v>15</v>
      </c>
      <c r="K77" s="1">
        <v>10986.89</v>
      </c>
      <c r="L77" s="1">
        <v>342.94</v>
      </c>
      <c r="M77" s="1">
        <v>10643.95</v>
      </c>
      <c r="N77" s="1"/>
      <c r="O77" s="1"/>
    </row>
    <row r="78" spans="2:15">
      <c r="B78" t="s">
        <v>270</v>
      </c>
      <c r="C78" t="s">
        <v>89</v>
      </c>
      <c r="D78" t="s">
        <v>90</v>
      </c>
      <c r="E78" t="s">
        <v>65</v>
      </c>
      <c r="F78">
        <v>18923139</v>
      </c>
      <c r="G78" t="s">
        <v>141</v>
      </c>
      <c r="H78" s="15">
        <v>40956</v>
      </c>
      <c r="I78" t="s">
        <v>66</v>
      </c>
      <c r="J78">
        <v>24</v>
      </c>
      <c r="K78" s="1">
        <v>15309.36</v>
      </c>
      <c r="L78" s="1">
        <v>155.08000000000001</v>
      </c>
      <c r="M78" s="1">
        <v>15154.28</v>
      </c>
      <c r="N78" s="1"/>
      <c r="O78" s="1"/>
    </row>
    <row r="79" spans="2:15">
      <c r="B79" t="s">
        <v>270</v>
      </c>
      <c r="C79" t="s">
        <v>89</v>
      </c>
      <c r="D79" t="s">
        <v>90</v>
      </c>
      <c r="E79" t="s">
        <v>67</v>
      </c>
      <c r="F79">
        <v>18423930</v>
      </c>
      <c r="G79" t="s">
        <v>345</v>
      </c>
      <c r="H79" s="15">
        <v>40956</v>
      </c>
      <c r="I79" t="s">
        <v>66</v>
      </c>
      <c r="J79">
        <v>0</v>
      </c>
      <c r="K79" s="1">
        <v>0</v>
      </c>
      <c r="L79" s="1">
        <v>0</v>
      </c>
      <c r="M79" s="1">
        <v>0</v>
      </c>
      <c r="N79" s="1"/>
      <c r="O79" s="1"/>
    </row>
    <row r="80" spans="2:15">
      <c r="B80" t="s">
        <v>270</v>
      </c>
      <c r="C80" t="s">
        <v>89</v>
      </c>
      <c r="D80" t="s">
        <v>112</v>
      </c>
      <c r="E80" t="s">
        <v>65</v>
      </c>
      <c r="F80">
        <v>15901</v>
      </c>
      <c r="G80" t="s">
        <v>296</v>
      </c>
      <c r="H80" s="15">
        <v>23559</v>
      </c>
      <c r="I80" t="s">
        <v>66</v>
      </c>
      <c r="J80">
        <v>62</v>
      </c>
      <c r="K80" s="1">
        <v>4631.42</v>
      </c>
      <c r="L80" s="1">
        <v>4491.42</v>
      </c>
      <c r="M80" s="1">
        <v>140</v>
      </c>
      <c r="N80" s="1"/>
      <c r="O80" s="1"/>
    </row>
    <row r="81" spans="2:15">
      <c r="B81" t="s">
        <v>270</v>
      </c>
      <c r="C81" t="s">
        <v>89</v>
      </c>
      <c r="D81" t="s">
        <v>112</v>
      </c>
      <c r="E81" t="s">
        <v>65</v>
      </c>
      <c r="F81">
        <v>49036</v>
      </c>
      <c r="G81" t="s">
        <v>340</v>
      </c>
      <c r="H81" s="15">
        <v>23559</v>
      </c>
      <c r="I81" t="s">
        <v>66</v>
      </c>
      <c r="J81">
        <v>1275</v>
      </c>
      <c r="K81" s="1">
        <v>10570.86</v>
      </c>
      <c r="L81" s="1">
        <v>10251.33</v>
      </c>
      <c r="M81" s="1">
        <v>319.52999999999997</v>
      </c>
      <c r="N81" s="1"/>
      <c r="O81" s="1"/>
    </row>
    <row r="82" spans="2:15">
      <c r="B82" t="s">
        <v>270</v>
      </c>
      <c r="C82" t="s">
        <v>89</v>
      </c>
      <c r="D82" t="s">
        <v>112</v>
      </c>
      <c r="E82" t="s">
        <v>65</v>
      </c>
      <c r="F82">
        <v>49037</v>
      </c>
      <c r="G82" t="s">
        <v>343</v>
      </c>
      <c r="H82" s="15">
        <v>23559</v>
      </c>
      <c r="I82" t="s">
        <v>66</v>
      </c>
      <c r="J82">
        <v>120859</v>
      </c>
      <c r="K82" s="1">
        <v>44285.19</v>
      </c>
      <c r="L82" s="1">
        <v>42946.55</v>
      </c>
      <c r="M82" s="1">
        <v>1338.64</v>
      </c>
      <c r="N82" s="1"/>
      <c r="O82" s="1"/>
    </row>
    <row r="83" spans="2:15">
      <c r="B83" t="s">
        <v>270</v>
      </c>
      <c r="C83" t="s">
        <v>89</v>
      </c>
      <c r="D83" t="s">
        <v>112</v>
      </c>
      <c r="E83" t="s">
        <v>65</v>
      </c>
      <c r="F83">
        <v>49038</v>
      </c>
      <c r="G83" t="s">
        <v>346</v>
      </c>
      <c r="H83" s="15">
        <v>23559</v>
      </c>
      <c r="I83" t="s">
        <v>66</v>
      </c>
      <c r="J83">
        <v>20918</v>
      </c>
      <c r="K83" s="1">
        <v>2861.17</v>
      </c>
      <c r="L83" s="1">
        <v>2774.68</v>
      </c>
      <c r="M83" s="1">
        <v>86.49</v>
      </c>
      <c r="N83" s="1"/>
      <c r="O83" s="1"/>
    </row>
    <row r="84" spans="2:15">
      <c r="B84" t="s">
        <v>270</v>
      </c>
      <c r="C84" t="s">
        <v>89</v>
      </c>
      <c r="D84" t="s">
        <v>112</v>
      </c>
      <c r="E84" t="s">
        <v>65</v>
      </c>
      <c r="F84">
        <v>51428</v>
      </c>
      <c r="G84" t="s">
        <v>341</v>
      </c>
      <c r="H84" s="15">
        <v>30864</v>
      </c>
      <c r="I84" t="s">
        <v>66</v>
      </c>
      <c r="J84">
        <v>118</v>
      </c>
      <c r="K84" s="1">
        <v>2406.73</v>
      </c>
      <c r="L84" s="1">
        <v>1796.17</v>
      </c>
      <c r="M84" s="1">
        <v>610.55999999999995</v>
      </c>
      <c r="N84" s="1"/>
      <c r="O84" s="1"/>
    </row>
  </sheetData>
  <mergeCells count="1">
    <mergeCell ref="R4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C1" zoomScaleNormal="100" workbookViewId="0">
      <selection activeCell="E14" sqref="E14"/>
    </sheetView>
  </sheetViews>
  <sheetFormatPr defaultRowHeight="13.2"/>
  <cols>
    <col min="1" max="1" width="8.6640625" customWidth="1"/>
    <col min="2" max="2" width="19.88671875" bestFit="1" customWidth="1"/>
    <col min="3" max="3" width="18.44140625" customWidth="1"/>
    <col min="4" max="4" width="29.33203125" bestFit="1" customWidth="1"/>
    <col min="5" max="5" width="33.88671875" customWidth="1"/>
    <col min="6" max="6" width="20.88671875" customWidth="1"/>
    <col min="7" max="7" width="13.88671875" customWidth="1"/>
    <col min="8" max="8" width="9" customWidth="1"/>
    <col min="9" max="9" width="11.88671875" customWidth="1"/>
    <col min="10" max="11" width="7.5546875" customWidth="1"/>
    <col min="12" max="12" width="11.33203125" bestFit="1" customWidth="1"/>
    <col min="13" max="13" width="16.5546875" bestFit="1" customWidth="1"/>
    <col min="14" max="14" width="15" bestFit="1" customWidth="1"/>
    <col min="15" max="18" width="15" customWidth="1"/>
    <col min="19" max="19" width="12.6640625" customWidth="1"/>
    <col min="20" max="20" width="13.6640625" customWidth="1"/>
    <col min="21" max="21" width="14.109375" customWidth="1"/>
    <col min="22" max="22" width="12.5546875" bestFit="1" customWidth="1"/>
    <col min="23" max="23" width="11.44140625" bestFit="1" customWidth="1"/>
  </cols>
  <sheetData>
    <row r="1" spans="1:22">
      <c r="A1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</row>
    <row r="2" spans="1:22">
      <c r="V2" s="11" t="s">
        <v>22</v>
      </c>
    </row>
    <row r="3" spans="1:22">
      <c r="Q3" s="39" t="s">
        <v>25</v>
      </c>
      <c r="R3" s="39" t="s">
        <v>476</v>
      </c>
      <c r="S3" s="82" t="s">
        <v>31</v>
      </c>
      <c r="T3" s="82"/>
      <c r="U3" s="39" t="s">
        <v>32</v>
      </c>
      <c r="V3" s="11" t="s">
        <v>25</v>
      </c>
    </row>
    <row r="4" spans="1:22">
      <c r="B4" t="s">
        <v>1</v>
      </c>
      <c r="C4" t="s">
        <v>4</v>
      </c>
      <c r="D4" t="s">
        <v>26</v>
      </c>
      <c r="E4" s="10" t="s">
        <v>27</v>
      </c>
      <c r="F4" t="s">
        <v>6</v>
      </c>
      <c r="G4" t="s">
        <v>28</v>
      </c>
      <c r="H4" t="s">
        <v>2</v>
      </c>
      <c r="I4" t="s">
        <v>29</v>
      </c>
      <c r="J4" t="s">
        <v>7</v>
      </c>
      <c r="K4" t="s">
        <v>8</v>
      </c>
      <c r="L4" s="1" t="s">
        <v>9</v>
      </c>
      <c r="M4" s="1" t="s">
        <v>10</v>
      </c>
      <c r="N4" s="1" t="s">
        <v>11</v>
      </c>
      <c r="O4" s="40" t="s">
        <v>461</v>
      </c>
      <c r="P4" s="40" t="s">
        <v>475</v>
      </c>
      <c r="Q4" s="12" t="s">
        <v>33</v>
      </c>
      <c r="R4" s="12" t="s">
        <v>477</v>
      </c>
      <c r="S4" s="13">
        <v>40544</v>
      </c>
      <c r="T4" s="13">
        <v>40908</v>
      </c>
      <c r="U4" s="18" t="s">
        <v>34</v>
      </c>
      <c r="V4" s="11" t="s">
        <v>30</v>
      </c>
    </row>
    <row r="5" spans="1:22">
      <c r="B5" t="s">
        <v>0</v>
      </c>
      <c r="C5" t="s">
        <v>273</v>
      </c>
      <c r="D5" t="s">
        <v>221</v>
      </c>
      <c r="E5" t="s">
        <v>347</v>
      </c>
      <c r="F5" t="s">
        <v>65</v>
      </c>
      <c r="G5">
        <v>13002580</v>
      </c>
      <c r="H5" t="s">
        <v>348</v>
      </c>
      <c r="I5" s="15">
        <v>39142</v>
      </c>
      <c r="J5" t="s">
        <v>66</v>
      </c>
      <c r="K5">
        <v>1</v>
      </c>
      <c r="L5" s="1">
        <v>1220.04</v>
      </c>
      <c r="M5" s="1">
        <v>160.94</v>
      </c>
      <c r="N5" s="1">
        <v>1059.0999999999999</v>
      </c>
      <c r="O5" s="1"/>
      <c r="P5" s="1"/>
      <c r="Q5" s="45">
        <v>2.64E-2</v>
      </c>
      <c r="R5" s="7">
        <f>IF(N5=0,0,L5*Q5)</f>
        <v>32.209055999999997</v>
      </c>
      <c r="S5" s="9">
        <f>+N5+R5</f>
        <v>1091.3090559999998</v>
      </c>
      <c r="T5" s="7">
        <f>+N5</f>
        <v>1059.0999999999999</v>
      </c>
      <c r="U5" s="7">
        <f>+(S5+T5)/2</f>
        <v>1075.2045279999998</v>
      </c>
      <c r="V5" s="7">
        <f>IF(N5=0,0,Q5*L5)</f>
        <v>32.209055999999997</v>
      </c>
    </row>
    <row r="6" spans="1:22">
      <c r="B6" t="s">
        <v>0</v>
      </c>
      <c r="C6" t="s">
        <v>273</v>
      </c>
      <c r="D6" t="s">
        <v>221</v>
      </c>
      <c r="E6" t="s">
        <v>347</v>
      </c>
      <c r="F6" t="s">
        <v>65</v>
      </c>
      <c r="G6">
        <v>13002582</v>
      </c>
      <c r="H6" t="s">
        <v>349</v>
      </c>
      <c r="I6" s="15">
        <v>39142</v>
      </c>
      <c r="J6" t="s">
        <v>66</v>
      </c>
      <c r="K6">
        <v>1</v>
      </c>
      <c r="L6" s="1">
        <v>63437.41</v>
      </c>
      <c r="M6" s="1">
        <v>8368.17</v>
      </c>
      <c r="N6" s="1">
        <v>55069.24</v>
      </c>
      <c r="O6" s="1"/>
      <c r="P6" s="1"/>
      <c r="Q6" s="45">
        <v>2.64E-2</v>
      </c>
      <c r="R6" s="7">
        <f t="shared" ref="R6:R7" si="0">IF(N6=0,0,L6*Q6)</f>
        <v>1674.7476240000001</v>
      </c>
      <c r="S6" s="9">
        <f t="shared" ref="S6:S7" si="1">+N6+R6</f>
        <v>56743.987624000001</v>
      </c>
      <c r="T6" s="7">
        <f t="shared" ref="T6:T7" si="2">+N6</f>
        <v>55069.24</v>
      </c>
      <c r="U6" s="7">
        <f t="shared" ref="U6:U7" si="3">+(S6+T6)/2</f>
        <v>55906.613811999996</v>
      </c>
      <c r="V6" s="7">
        <f t="shared" ref="V6:V7" si="4">IF(N6=0,0,Q6*L6)</f>
        <v>1674.7476240000001</v>
      </c>
    </row>
    <row r="7" spans="1:22">
      <c r="B7" t="s">
        <v>0</v>
      </c>
      <c r="C7" t="s">
        <v>273</v>
      </c>
      <c r="D7" t="s">
        <v>221</v>
      </c>
      <c r="E7" t="s">
        <v>347</v>
      </c>
      <c r="F7" t="s">
        <v>65</v>
      </c>
      <c r="G7">
        <v>13002583</v>
      </c>
      <c r="H7" t="s">
        <v>350</v>
      </c>
      <c r="I7" s="15">
        <v>39142</v>
      </c>
      <c r="J7" t="s">
        <v>66</v>
      </c>
      <c r="K7">
        <v>1</v>
      </c>
      <c r="L7" s="1">
        <v>3811.7</v>
      </c>
      <c r="M7" s="1">
        <v>502.81</v>
      </c>
      <c r="N7" s="1">
        <v>3308.89</v>
      </c>
      <c r="O7" s="1"/>
      <c r="P7" s="1"/>
      <c r="Q7" s="45">
        <v>2.64E-2</v>
      </c>
      <c r="R7" s="7">
        <f t="shared" si="0"/>
        <v>100.62888</v>
      </c>
      <c r="S7" s="9">
        <f t="shared" si="1"/>
        <v>3409.5188800000001</v>
      </c>
      <c r="T7" s="7">
        <f t="shared" si="2"/>
        <v>3308.89</v>
      </c>
      <c r="U7" s="7">
        <f t="shared" si="3"/>
        <v>3359.20444</v>
      </c>
      <c r="V7" s="7">
        <f t="shared" si="4"/>
        <v>100.62888</v>
      </c>
    </row>
    <row r="8" spans="1:22">
      <c r="I8" s="15"/>
      <c r="L8" s="1">
        <f>SUM(L5:L7)</f>
        <v>68469.150000000009</v>
      </c>
      <c r="M8" s="1">
        <f>SUM(M5:M7)</f>
        <v>9031.92</v>
      </c>
      <c r="N8" s="1"/>
      <c r="O8" s="1"/>
      <c r="P8" s="1"/>
      <c r="Q8" s="1"/>
      <c r="S8" s="16"/>
      <c r="T8" s="16"/>
      <c r="U8" s="1">
        <f>SUM(N5:N7)</f>
        <v>59437.229999999996</v>
      </c>
      <c r="V8" s="7"/>
    </row>
    <row r="9" spans="1:22">
      <c r="I9" s="15"/>
      <c r="L9" s="1"/>
      <c r="M9" s="1"/>
      <c r="N9" s="1"/>
      <c r="O9" s="1"/>
      <c r="P9" s="1"/>
      <c r="Q9" s="1"/>
      <c r="R9" s="1"/>
      <c r="S9" s="16"/>
      <c r="T9" s="16"/>
      <c r="U9" s="7"/>
      <c r="V9" s="7"/>
    </row>
    <row r="10" spans="1:22">
      <c r="B10" t="s">
        <v>0</v>
      </c>
      <c r="C10" t="s">
        <v>64</v>
      </c>
      <c r="D10" s="29" t="s">
        <v>221</v>
      </c>
      <c r="E10" t="s">
        <v>222</v>
      </c>
      <c r="F10" t="s">
        <v>65</v>
      </c>
      <c r="G10">
        <v>5032</v>
      </c>
      <c r="H10" t="s">
        <v>203</v>
      </c>
      <c r="I10" s="15">
        <v>21732</v>
      </c>
      <c r="J10" t="s">
        <v>66</v>
      </c>
      <c r="K10">
        <v>1</v>
      </c>
      <c r="L10" s="1">
        <v>1140.27</v>
      </c>
      <c r="M10" s="1">
        <v>1111.54</v>
      </c>
      <c r="N10" s="1">
        <v>28.73</v>
      </c>
      <c r="O10" s="1"/>
      <c r="P10" s="1">
        <f>+K10</f>
        <v>1</v>
      </c>
      <c r="Q10" s="45">
        <v>3.0300000000000001E-2</v>
      </c>
      <c r="R10" s="7">
        <f>IF(N10=0,0,L10*Q10)</f>
        <v>34.550181000000002</v>
      </c>
      <c r="S10" s="9">
        <f>+N10+R10</f>
        <v>63.280180999999999</v>
      </c>
      <c r="T10" s="7">
        <f>+N10</f>
        <v>28.73</v>
      </c>
      <c r="U10" s="7">
        <f>+(S10+T10)/2</f>
        <v>46.005090500000001</v>
      </c>
      <c r="V10" s="7">
        <f>IF(N10=0,0,Q10*L10)</f>
        <v>34.550181000000002</v>
      </c>
    </row>
    <row r="11" spans="1:22">
      <c r="B11" t="s">
        <v>0</v>
      </c>
      <c r="C11" t="s">
        <v>64</v>
      </c>
      <c r="D11" s="29" t="s">
        <v>221</v>
      </c>
      <c r="E11" t="s">
        <v>222</v>
      </c>
      <c r="F11" t="s">
        <v>65</v>
      </c>
      <c r="G11">
        <v>5042</v>
      </c>
      <c r="H11" t="s">
        <v>214</v>
      </c>
      <c r="I11" s="15">
        <v>21732</v>
      </c>
      <c r="J11" t="s">
        <v>66</v>
      </c>
      <c r="K11">
        <v>1</v>
      </c>
      <c r="L11" s="1">
        <v>1087.26</v>
      </c>
      <c r="M11" s="1">
        <v>1059.8699999999999</v>
      </c>
      <c r="N11" s="1">
        <v>27.39</v>
      </c>
      <c r="O11" s="1"/>
      <c r="P11" s="1">
        <f t="shared" ref="P11:P26" si="5">+K11</f>
        <v>1</v>
      </c>
      <c r="Q11" s="45">
        <v>3.0300000000000001E-2</v>
      </c>
      <c r="R11" s="7">
        <f t="shared" ref="R11:R26" si="6">IF(N11=0,0,L11*Q11)</f>
        <v>32.943978000000001</v>
      </c>
      <c r="S11" s="9">
        <f t="shared" ref="S11:S26" si="7">+N11+R11</f>
        <v>60.333978000000002</v>
      </c>
      <c r="T11" s="7">
        <f t="shared" ref="T11:T26" si="8">+N11</f>
        <v>27.39</v>
      </c>
      <c r="U11" s="7">
        <f t="shared" ref="U11:U26" si="9">+(S11+T11)/2</f>
        <v>43.861989000000001</v>
      </c>
      <c r="V11" s="7">
        <f t="shared" ref="V11:V26" si="10">IF(N11=0,0,Q11*L11)</f>
        <v>32.943978000000001</v>
      </c>
    </row>
    <row r="12" spans="1:22">
      <c r="B12" t="s">
        <v>0</v>
      </c>
      <c r="C12" t="s">
        <v>64</v>
      </c>
      <c r="D12" s="29" t="s">
        <v>221</v>
      </c>
      <c r="E12" t="s">
        <v>222</v>
      </c>
      <c r="F12" t="s">
        <v>65</v>
      </c>
      <c r="G12">
        <v>15753</v>
      </c>
      <c r="H12" t="s">
        <v>211</v>
      </c>
      <c r="I12" s="15">
        <v>21732</v>
      </c>
      <c r="J12" t="s">
        <v>66</v>
      </c>
      <c r="K12">
        <v>7</v>
      </c>
      <c r="L12" s="1">
        <v>4940.09</v>
      </c>
      <c r="M12" s="1">
        <v>4815.6400000000003</v>
      </c>
      <c r="N12" s="1">
        <v>124.45</v>
      </c>
      <c r="O12" s="1"/>
      <c r="P12" s="1">
        <f t="shared" si="5"/>
        <v>7</v>
      </c>
      <c r="Q12" s="45">
        <v>3.0300000000000001E-2</v>
      </c>
      <c r="R12" s="7">
        <f t="shared" si="6"/>
        <v>149.68472700000001</v>
      </c>
      <c r="S12" s="9">
        <f t="shared" si="7"/>
        <v>274.134727</v>
      </c>
      <c r="T12" s="7">
        <f t="shared" si="8"/>
        <v>124.45</v>
      </c>
      <c r="U12" s="7">
        <f t="shared" si="9"/>
        <v>199.29236349999999</v>
      </c>
      <c r="V12" s="7">
        <f t="shared" si="10"/>
        <v>149.68472700000001</v>
      </c>
    </row>
    <row r="13" spans="1:22">
      <c r="B13" t="s">
        <v>0</v>
      </c>
      <c r="C13" t="s">
        <v>64</v>
      </c>
      <c r="D13" s="29" t="s">
        <v>221</v>
      </c>
      <c r="E13" t="s">
        <v>222</v>
      </c>
      <c r="F13" t="s">
        <v>65</v>
      </c>
      <c r="G13">
        <v>48785</v>
      </c>
      <c r="H13" t="s">
        <v>97</v>
      </c>
      <c r="I13" s="15">
        <v>21732</v>
      </c>
      <c r="J13" t="s">
        <v>66</v>
      </c>
      <c r="K13">
        <v>3</v>
      </c>
      <c r="L13" s="1">
        <v>506.58</v>
      </c>
      <c r="M13" s="1">
        <v>493.82</v>
      </c>
      <c r="N13" s="1">
        <v>12.76</v>
      </c>
      <c r="O13" s="1"/>
      <c r="P13" s="1">
        <f t="shared" si="5"/>
        <v>3</v>
      </c>
      <c r="Q13" s="45">
        <v>3.0300000000000001E-2</v>
      </c>
      <c r="R13" s="7">
        <f t="shared" si="6"/>
        <v>15.349373999999999</v>
      </c>
      <c r="S13" s="9">
        <f t="shared" si="7"/>
        <v>28.109373999999999</v>
      </c>
      <c r="T13" s="7">
        <f t="shared" si="8"/>
        <v>12.76</v>
      </c>
      <c r="U13" s="7">
        <f t="shared" si="9"/>
        <v>20.434687</v>
      </c>
      <c r="V13" s="7">
        <f t="shared" si="10"/>
        <v>15.349373999999999</v>
      </c>
    </row>
    <row r="14" spans="1:22">
      <c r="B14" t="s">
        <v>0</v>
      </c>
      <c r="C14" t="s">
        <v>64</v>
      </c>
      <c r="D14" s="29" t="s">
        <v>221</v>
      </c>
      <c r="E14" t="s">
        <v>222</v>
      </c>
      <c r="F14" t="s">
        <v>65</v>
      </c>
      <c r="G14">
        <v>48786</v>
      </c>
      <c r="H14" t="s">
        <v>223</v>
      </c>
      <c r="I14" s="15">
        <v>21732</v>
      </c>
      <c r="J14" t="s">
        <v>66</v>
      </c>
      <c r="K14">
        <v>2</v>
      </c>
      <c r="L14" s="1">
        <v>1123.27</v>
      </c>
      <c r="M14" s="1">
        <v>1094.97</v>
      </c>
      <c r="N14" s="1">
        <v>28.3</v>
      </c>
      <c r="O14" s="1"/>
      <c r="P14" s="1">
        <f t="shared" si="5"/>
        <v>2</v>
      </c>
      <c r="Q14" s="45">
        <v>3.0300000000000001E-2</v>
      </c>
      <c r="R14" s="7">
        <f t="shared" si="6"/>
        <v>34.035080999999998</v>
      </c>
      <c r="S14" s="9">
        <f t="shared" si="7"/>
        <v>62.335081000000002</v>
      </c>
      <c r="T14" s="7">
        <f t="shared" si="8"/>
        <v>28.3</v>
      </c>
      <c r="U14" s="7">
        <f t="shared" si="9"/>
        <v>45.3175405</v>
      </c>
      <c r="V14" s="7">
        <f t="shared" si="10"/>
        <v>34.035080999999998</v>
      </c>
    </row>
    <row r="15" spans="1:22">
      <c r="B15" t="s">
        <v>0</v>
      </c>
      <c r="C15" t="s">
        <v>64</v>
      </c>
      <c r="D15" s="29" t="s">
        <v>221</v>
      </c>
      <c r="E15" t="s">
        <v>222</v>
      </c>
      <c r="F15" t="s">
        <v>65</v>
      </c>
      <c r="G15">
        <v>48787</v>
      </c>
      <c r="H15" t="s">
        <v>100</v>
      </c>
      <c r="I15" s="15">
        <v>21732</v>
      </c>
      <c r="J15" t="s">
        <v>66</v>
      </c>
      <c r="K15">
        <v>12</v>
      </c>
      <c r="L15" s="1">
        <v>4724.18</v>
      </c>
      <c r="M15" s="1">
        <v>4605.17</v>
      </c>
      <c r="N15" s="1">
        <v>119.01</v>
      </c>
      <c r="O15" s="1"/>
      <c r="P15" s="1">
        <f t="shared" si="5"/>
        <v>12</v>
      </c>
      <c r="Q15" s="45">
        <v>3.0300000000000001E-2</v>
      </c>
      <c r="R15" s="7">
        <f t="shared" si="6"/>
        <v>143.14265400000002</v>
      </c>
      <c r="S15" s="9">
        <f t="shared" si="7"/>
        <v>262.15265400000004</v>
      </c>
      <c r="T15" s="7">
        <f t="shared" si="8"/>
        <v>119.01</v>
      </c>
      <c r="U15" s="7">
        <f t="shared" si="9"/>
        <v>190.58132700000002</v>
      </c>
      <c r="V15" s="7">
        <f t="shared" si="10"/>
        <v>143.14265400000002</v>
      </c>
    </row>
    <row r="16" spans="1:22">
      <c r="B16" t="s">
        <v>0</v>
      </c>
      <c r="C16" t="s">
        <v>64</v>
      </c>
      <c r="D16" s="29" t="s">
        <v>221</v>
      </c>
      <c r="E16" t="s">
        <v>222</v>
      </c>
      <c r="F16" t="s">
        <v>65</v>
      </c>
      <c r="G16">
        <v>51685</v>
      </c>
      <c r="H16" t="s">
        <v>181</v>
      </c>
      <c r="I16" s="15">
        <v>32325</v>
      </c>
      <c r="J16" t="s">
        <v>66</v>
      </c>
      <c r="K16">
        <v>1</v>
      </c>
      <c r="L16" s="1">
        <v>10685.34</v>
      </c>
      <c r="M16" s="1">
        <v>6632.64</v>
      </c>
      <c r="N16" s="1">
        <v>4052.7</v>
      </c>
      <c r="O16" s="1"/>
      <c r="P16" s="1">
        <f t="shared" si="5"/>
        <v>1</v>
      </c>
      <c r="Q16" s="45">
        <v>3.0300000000000001E-2</v>
      </c>
      <c r="R16" s="7">
        <f t="shared" si="6"/>
        <v>323.76580200000001</v>
      </c>
      <c r="S16" s="9">
        <f t="shared" si="7"/>
        <v>4376.4658019999997</v>
      </c>
      <c r="T16" s="7">
        <f t="shared" si="8"/>
        <v>4052.7</v>
      </c>
      <c r="U16" s="7">
        <f t="shared" si="9"/>
        <v>4214.5829009999998</v>
      </c>
      <c r="V16" s="7">
        <f t="shared" si="10"/>
        <v>323.76580200000001</v>
      </c>
    </row>
    <row r="17" spans="2:22">
      <c r="B17" t="s">
        <v>0</v>
      </c>
      <c r="C17" t="s">
        <v>64</v>
      </c>
      <c r="D17" s="29" t="s">
        <v>221</v>
      </c>
      <c r="E17" t="s">
        <v>222</v>
      </c>
      <c r="F17" t="s">
        <v>65</v>
      </c>
      <c r="G17">
        <v>5668684</v>
      </c>
      <c r="H17" t="s">
        <v>88</v>
      </c>
      <c r="I17" s="15">
        <v>38410</v>
      </c>
      <c r="J17" t="s">
        <v>66</v>
      </c>
      <c r="K17">
        <v>2</v>
      </c>
      <c r="L17" s="1">
        <v>-12565.37</v>
      </c>
      <c r="M17" s="1">
        <v>-2239.65</v>
      </c>
      <c r="N17" s="1">
        <v>-10325.719999999999</v>
      </c>
      <c r="O17" s="1"/>
      <c r="P17" s="1">
        <f t="shared" si="5"/>
        <v>2</v>
      </c>
      <c r="Q17" s="45">
        <v>3.0300000000000001E-2</v>
      </c>
      <c r="R17" s="7">
        <f t="shared" si="6"/>
        <v>-380.73071100000004</v>
      </c>
      <c r="S17" s="9">
        <f t="shared" si="7"/>
        <v>-10706.450711</v>
      </c>
      <c r="T17" s="7">
        <f t="shared" si="8"/>
        <v>-10325.719999999999</v>
      </c>
      <c r="U17" s="7">
        <f t="shared" si="9"/>
        <v>-10516.085355499999</v>
      </c>
      <c r="V17" s="7">
        <f t="shared" si="10"/>
        <v>-380.73071100000004</v>
      </c>
    </row>
    <row r="18" spans="2:22">
      <c r="B18" t="s">
        <v>0</v>
      </c>
      <c r="C18" t="s">
        <v>64</v>
      </c>
      <c r="D18" s="29" t="s">
        <v>221</v>
      </c>
      <c r="E18" t="s">
        <v>222</v>
      </c>
      <c r="F18" t="s">
        <v>67</v>
      </c>
      <c r="G18">
        <v>5635424</v>
      </c>
      <c r="H18" t="s">
        <v>224</v>
      </c>
      <c r="I18" s="15">
        <v>38410</v>
      </c>
      <c r="J18" t="s">
        <v>66</v>
      </c>
      <c r="K18">
        <v>0</v>
      </c>
      <c r="L18" s="1">
        <v>0</v>
      </c>
      <c r="M18" s="1">
        <v>0</v>
      </c>
      <c r="N18" s="1">
        <v>0</v>
      </c>
      <c r="O18" s="1"/>
      <c r="P18" s="1">
        <f t="shared" si="5"/>
        <v>0</v>
      </c>
      <c r="Q18" s="45">
        <v>3.0300000000000001E-2</v>
      </c>
      <c r="R18" s="7">
        <f t="shared" si="6"/>
        <v>0</v>
      </c>
      <c r="S18" s="9">
        <f t="shared" si="7"/>
        <v>0</v>
      </c>
      <c r="T18" s="7">
        <f t="shared" si="8"/>
        <v>0</v>
      </c>
      <c r="U18" s="7">
        <f t="shared" si="9"/>
        <v>0</v>
      </c>
      <c r="V18" s="7">
        <f t="shared" si="10"/>
        <v>0</v>
      </c>
    </row>
    <row r="19" spans="2:22">
      <c r="B19" t="s">
        <v>0</v>
      </c>
      <c r="C19" t="s">
        <v>64</v>
      </c>
      <c r="D19" s="29" t="s">
        <v>172</v>
      </c>
      <c r="E19" t="s">
        <v>173</v>
      </c>
      <c r="F19" t="s">
        <v>65</v>
      </c>
      <c r="G19">
        <v>4975</v>
      </c>
      <c r="H19" t="s">
        <v>174</v>
      </c>
      <c r="I19" s="15">
        <v>28672</v>
      </c>
      <c r="J19" t="s">
        <v>66</v>
      </c>
      <c r="K19">
        <v>11</v>
      </c>
      <c r="L19" s="1">
        <v>20663.18</v>
      </c>
      <c r="M19" s="1">
        <v>16869.310000000001</v>
      </c>
      <c r="N19" s="1">
        <v>3793.87</v>
      </c>
      <c r="O19" s="1"/>
      <c r="P19" s="1">
        <f t="shared" si="5"/>
        <v>11</v>
      </c>
      <c r="Q19" s="45">
        <v>3.0300000000000001E-2</v>
      </c>
      <c r="R19" s="7">
        <f t="shared" si="6"/>
        <v>626.09435400000007</v>
      </c>
      <c r="S19" s="9">
        <f t="shared" si="7"/>
        <v>4419.9643539999997</v>
      </c>
      <c r="T19" s="7">
        <f t="shared" si="8"/>
        <v>3793.87</v>
      </c>
      <c r="U19" s="7">
        <f t="shared" si="9"/>
        <v>4106.9171769999994</v>
      </c>
      <c r="V19" s="7">
        <f t="shared" si="10"/>
        <v>626.09435400000007</v>
      </c>
    </row>
    <row r="20" spans="2:22">
      <c r="B20" t="s">
        <v>0</v>
      </c>
      <c r="C20" t="s">
        <v>64</v>
      </c>
      <c r="D20" s="29" t="s">
        <v>172</v>
      </c>
      <c r="E20" t="s">
        <v>173</v>
      </c>
      <c r="F20" t="s">
        <v>65</v>
      </c>
      <c r="G20">
        <v>5044</v>
      </c>
      <c r="H20" t="s">
        <v>175</v>
      </c>
      <c r="I20" s="15">
        <v>28672</v>
      </c>
      <c r="J20" t="s">
        <v>66</v>
      </c>
      <c r="K20">
        <v>1</v>
      </c>
      <c r="L20" s="1">
        <v>2093.85</v>
      </c>
      <c r="M20" s="1">
        <v>1709.41</v>
      </c>
      <c r="N20" s="1">
        <v>384.44</v>
      </c>
      <c r="O20" s="1"/>
      <c r="P20" s="1">
        <f t="shared" si="5"/>
        <v>1</v>
      </c>
      <c r="Q20" s="45">
        <v>3.0300000000000001E-2</v>
      </c>
      <c r="R20" s="7">
        <f t="shared" si="6"/>
        <v>63.443655</v>
      </c>
      <c r="S20" s="9">
        <f t="shared" si="7"/>
        <v>447.88365499999998</v>
      </c>
      <c r="T20" s="7">
        <f t="shared" si="8"/>
        <v>384.44</v>
      </c>
      <c r="U20" s="7">
        <f t="shared" si="9"/>
        <v>416.16182749999996</v>
      </c>
      <c r="V20" s="7">
        <f t="shared" si="10"/>
        <v>63.443655</v>
      </c>
    </row>
    <row r="21" spans="2:22">
      <c r="B21" t="s">
        <v>0</v>
      </c>
      <c r="C21" t="s">
        <v>64</v>
      </c>
      <c r="D21" s="29" t="s">
        <v>172</v>
      </c>
      <c r="E21" t="s">
        <v>173</v>
      </c>
      <c r="F21" t="s">
        <v>65</v>
      </c>
      <c r="G21">
        <v>22575</v>
      </c>
      <c r="H21" t="s">
        <v>176</v>
      </c>
      <c r="I21" s="15">
        <v>28672</v>
      </c>
      <c r="J21" t="s">
        <v>66</v>
      </c>
      <c r="K21">
        <v>1</v>
      </c>
      <c r="L21" s="1">
        <v>2093.81</v>
      </c>
      <c r="M21" s="1">
        <v>1709.38</v>
      </c>
      <c r="N21" s="1">
        <v>384.43</v>
      </c>
      <c r="O21" s="1"/>
      <c r="P21" s="1">
        <f t="shared" si="5"/>
        <v>1</v>
      </c>
      <c r="Q21" s="45">
        <v>3.0300000000000001E-2</v>
      </c>
      <c r="R21" s="7">
        <f t="shared" si="6"/>
        <v>63.442442999999997</v>
      </c>
      <c r="S21" s="9">
        <f t="shared" si="7"/>
        <v>447.87244299999998</v>
      </c>
      <c r="T21" s="7">
        <f t="shared" si="8"/>
        <v>384.43</v>
      </c>
      <c r="U21" s="7">
        <f t="shared" si="9"/>
        <v>416.15122150000002</v>
      </c>
      <c r="V21" s="7">
        <f t="shared" si="10"/>
        <v>63.442442999999997</v>
      </c>
    </row>
    <row r="22" spans="2:22">
      <c r="B22" t="s">
        <v>0</v>
      </c>
      <c r="C22" t="s">
        <v>64</v>
      </c>
      <c r="D22" s="29" t="s">
        <v>172</v>
      </c>
      <c r="E22" t="s">
        <v>173</v>
      </c>
      <c r="F22" t="s">
        <v>65</v>
      </c>
      <c r="G22">
        <v>50512</v>
      </c>
      <c r="H22" t="s">
        <v>177</v>
      </c>
      <c r="I22" s="15">
        <v>28672</v>
      </c>
      <c r="J22" t="s">
        <v>66</v>
      </c>
      <c r="K22">
        <v>9</v>
      </c>
      <c r="L22" s="1">
        <v>10266.209999999999</v>
      </c>
      <c r="M22" s="1">
        <v>8381.2800000000007</v>
      </c>
      <c r="N22" s="1">
        <v>1884.93</v>
      </c>
      <c r="O22" s="1"/>
      <c r="P22" s="1">
        <f t="shared" si="5"/>
        <v>9</v>
      </c>
      <c r="Q22" s="45">
        <v>3.0300000000000001E-2</v>
      </c>
      <c r="R22" s="7">
        <f t="shared" si="6"/>
        <v>311.06616299999996</v>
      </c>
      <c r="S22" s="9">
        <f t="shared" si="7"/>
        <v>2195.9961629999998</v>
      </c>
      <c r="T22" s="7">
        <f t="shared" si="8"/>
        <v>1884.93</v>
      </c>
      <c r="U22" s="7">
        <f t="shared" si="9"/>
        <v>2040.4630815</v>
      </c>
      <c r="V22" s="7">
        <f t="shared" si="10"/>
        <v>311.06616299999996</v>
      </c>
    </row>
    <row r="23" spans="2:22">
      <c r="B23" t="s">
        <v>0</v>
      </c>
      <c r="C23" t="s">
        <v>64</v>
      </c>
      <c r="D23" s="29" t="s">
        <v>172</v>
      </c>
      <c r="E23" t="s">
        <v>173</v>
      </c>
      <c r="F23" t="s">
        <v>65</v>
      </c>
      <c r="G23">
        <v>50513</v>
      </c>
      <c r="H23" t="s">
        <v>178</v>
      </c>
      <c r="I23" s="15">
        <v>28672</v>
      </c>
      <c r="J23" t="s">
        <v>66</v>
      </c>
      <c r="K23">
        <v>0</v>
      </c>
      <c r="L23" s="1">
        <v>0</v>
      </c>
      <c r="M23" s="1">
        <v>0</v>
      </c>
      <c r="N23" s="1">
        <v>0</v>
      </c>
      <c r="O23" s="1"/>
      <c r="P23" s="1">
        <f t="shared" si="5"/>
        <v>0</v>
      </c>
      <c r="Q23" s="45">
        <v>3.0300000000000001E-2</v>
      </c>
      <c r="R23" s="7">
        <f t="shared" si="6"/>
        <v>0</v>
      </c>
      <c r="S23" s="9">
        <f t="shared" si="7"/>
        <v>0</v>
      </c>
      <c r="T23" s="7">
        <f t="shared" si="8"/>
        <v>0</v>
      </c>
      <c r="U23" s="7">
        <f t="shared" si="9"/>
        <v>0</v>
      </c>
      <c r="V23" s="7">
        <f t="shared" si="10"/>
        <v>0</v>
      </c>
    </row>
    <row r="24" spans="2:22">
      <c r="B24" t="s">
        <v>0</v>
      </c>
      <c r="C24" t="s">
        <v>64</v>
      </c>
      <c r="D24" s="29" t="s">
        <v>172</v>
      </c>
      <c r="E24" t="s">
        <v>173</v>
      </c>
      <c r="F24" t="s">
        <v>65</v>
      </c>
      <c r="G24">
        <v>50514</v>
      </c>
      <c r="H24" t="s">
        <v>179</v>
      </c>
      <c r="I24" s="15">
        <v>28672</v>
      </c>
      <c r="J24" t="s">
        <v>66</v>
      </c>
      <c r="K24">
        <v>13</v>
      </c>
      <c r="L24" s="1">
        <v>18103.47</v>
      </c>
      <c r="M24" s="1">
        <v>14779.58</v>
      </c>
      <c r="N24" s="1">
        <v>3323.89</v>
      </c>
      <c r="O24" s="1"/>
      <c r="P24" s="1">
        <f t="shared" si="5"/>
        <v>13</v>
      </c>
      <c r="Q24" s="45">
        <v>3.0300000000000001E-2</v>
      </c>
      <c r="R24" s="7">
        <f t="shared" si="6"/>
        <v>548.53514100000007</v>
      </c>
      <c r="S24" s="9">
        <f t="shared" si="7"/>
        <v>3872.4251409999997</v>
      </c>
      <c r="T24" s="7">
        <f t="shared" si="8"/>
        <v>3323.89</v>
      </c>
      <c r="U24" s="7">
        <f t="shared" si="9"/>
        <v>3598.1575704999996</v>
      </c>
      <c r="V24" s="7">
        <f t="shared" si="10"/>
        <v>548.53514100000007</v>
      </c>
    </row>
    <row r="25" spans="2:22">
      <c r="B25" t="s">
        <v>0</v>
      </c>
      <c r="C25" t="s">
        <v>64</v>
      </c>
      <c r="D25" t="s">
        <v>172</v>
      </c>
      <c r="E25" t="s">
        <v>173</v>
      </c>
      <c r="F25" t="s">
        <v>65</v>
      </c>
      <c r="G25">
        <v>50515</v>
      </c>
      <c r="H25" t="s">
        <v>180</v>
      </c>
      <c r="I25" s="15">
        <v>28672</v>
      </c>
      <c r="J25" t="s">
        <v>66</v>
      </c>
      <c r="K25">
        <v>4</v>
      </c>
      <c r="L25" s="1">
        <v>7362.19</v>
      </c>
      <c r="M25" s="1">
        <v>6010.45</v>
      </c>
      <c r="N25" s="1">
        <v>1351.74</v>
      </c>
      <c r="O25" s="1"/>
      <c r="P25" s="1">
        <f t="shared" si="5"/>
        <v>4</v>
      </c>
      <c r="Q25" s="45">
        <v>3.0300000000000001E-2</v>
      </c>
      <c r="R25" s="7">
        <f t="shared" si="6"/>
        <v>223.07435699999999</v>
      </c>
      <c r="S25" s="9">
        <f t="shared" si="7"/>
        <v>1574.814357</v>
      </c>
      <c r="T25" s="7">
        <f t="shared" si="8"/>
        <v>1351.74</v>
      </c>
      <c r="U25" s="7">
        <f t="shared" si="9"/>
        <v>1463.2771785</v>
      </c>
      <c r="V25" s="7">
        <f t="shared" si="10"/>
        <v>223.07435699999999</v>
      </c>
    </row>
    <row r="26" spans="2:22">
      <c r="B26" t="s">
        <v>0</v>
      </c>
      <c r="C26" t="s">
        <v>64</v>
      </c>
      <c r="D26" t="s">
        <v>172</v>
      </c>
      <c r="E26" t="s">
        <v>173</v>
      </c>
      <c r="F26" t="s">
        <v>65</v>
      </c>
      <c r="G26">
        <v>51681</v>
      </c>
      <c r="H26" t="s">
        <v>181</v>
      </c>
      <c r="I26" s="15">
        <v>32325</v>
      </c>
      <c r="J26" t="s">
        <v>66</v>
      </c>
      <c r="K26">
        <v>1</v>
      </c>
      <c r="L26" s="1">
        <v>10735.84</v>
      </c>
      <c r="M26" s="1">
        <v>6663.99</v>
      </c>
      <c r="N26" s="1">
        <v>4071.85</v>
      </c>
      <c r="O26" s="1"/>
      <c r="P26" s="1">
        <f t="shared" si="5"/>
        <v>1</v>
      </c>
      <c r="Q26" s="45">
        <v>3.0300000000000001E-2</v>
      </c>
      <c r="R26" s="7">
        <f t="shared" si="6"/>
        <v>325.295952</v>
      </c>
      <c r="S26" s="9">
        <f t="shared" si="7"/>
        <v>4397.1459519999999</v>
      </c>
      <c r="T26" s="7">
        <f t="shared" si="8"/>
        <v>4071.85</v>
      </c>
      <c r="U26" s="7">
        <f t="shared" si="9"/>
        <v>4234.4979759999997</v>
      </c>
      <c r="V26" s="7">
        <f t="shared" si="10"/>
        <v>325.295952</v>
      </c>
    </row>
    <row r="27" spans="2:22">
      <c r="I27" s="15"/>
      <c r="L27" s="1">
        <f>SUM(L10:L26)</f>
        <v>82960.169999999984</v>
      </c>
      <c r="M27" s="1">
        <f>SUM(M10:M26)</f>
        <v>73697.400000000009</v>
      </c>
      <c r="N27" s="1"/>
      <c r="O27" s="1"/>
      <c r="P27" s="1">
        <f>SUM(P10:P26)</f>
        <v>69</v>
      </c>
      <c r="Q27" s="1"/>
      <c r="S27" s="16"/>
      <c r="T27" s="16"/>
      <c r="U27" s="1">
        <f>SUM(U10:U26)</f>
        <v>10519.6165755</v>
      </c>
      <c r="V27" s="7"/>
    </row>
    <row r="28" spans="2:22">
      <c r="I28" s="15"/>
      <c r="L28" s="1"/>
      <c r="M28" s="1"/>
      <c r="N28" s="1"/>
      <c r="O28" s="1"/>
      <c r="P28" s="1"/>
      <c r="Q28" s="1"/>
      <c r="R28" s="1"/>
      <c r="S28" s="16"/>
      <c r="T28" s="16"/>
      <c r="U28" s="7"/>
      <c r="V28" s="7"/>
    </row>
    <row r="29" spans="2:22">
      <c r="B29" t="s">
        <v>0</v>
      </c>
      <c r="C29" t="s">
        <v>268</v>
      </c>
      <c r="D29" t="s">
        <v>221</v>
      </c>
      <c r="E29" t="s">
        <v>347</v>
      </c>
      <c r="F29" t="s">
        <v>65</v>
      </c>
      <c r="G29">
        <v>4097</v>
      </c>
      <c r="H29" t="s">
        <v>351</v>
      </c>
      <c r="I29" s="15">
        <v>28307</v>
      </c>
      <c r="J29" t="s">
        <v>66</v>
      </c>
      <c r="K29">
        <v>0</v>
      </c>
      <c r="L29" s="1">
        <v>166.51</v>
      </c>
      <c r="M29" s="1">
        <v>154.85</v>
      </c>
      <c r="N29" s="1">
        <v>11.66</v>
      </c>
      <c r="O29" s="1"/>
      <c r="P29" s="1"/>
      <c r="Q29" s="45">
        <v>8.9999999999999993E-3</v>
      </c>
      <c r="R29" s="7">
        <f>IF(N29=0,0,L29*Q29)</f>
        <v>1.4985899999999999</v>
      </c>
      <c r="S29" s="9">
        <f>+N29+R29</f>
        <v>13.15859</v>
      </c>
      <c r="T29" s="7">
        <f>+N29</f>
        <v>11.66</v>
      </c>
      <c r="U29" s="7">
        <f>+(S29+T29)/2</f>
        <v>12.409295</v>
      </c>
      <c r="V29" s="7">
        <f>IF(N29=0,0,Q29*L29)</f>
        <v>1.4985899999999999</v>
      </c>
    </row>
    <row r="30" spans="2:22">
      <c r="B30" t="s">
        <v>0</v>
      </c>
      <c r="C30" t="s">
        <v>268</v>
      </c>
      <c r="D30" t="s">
        <v>221</v>
      </c>
      <c r="E30" t="s">
        <v>347</v>
      </c>
      <c r="F30" t="s">
        <v>65</v>
      </c>
      <c r="G30">
        <v>4108</v>
      </c>
      <c r="H30" t="s">
        <v>352</v>
      </c>
      <c r="I30" s="15">
        <v>27576</v>
      </c>
      <c r="J30" t="s">
        <v>66</v>
      </c>
      <c r="K30">
        <v>0</v>
      </c>
      <c r="L30" s="1">
        <v>353.4</v>
      </c>
      <c r="M30" s="1">
        <v>347.17</v>
      </c>
      <c r="N30" s="1">
        <v>6.23</v>
      </c>
      <c r="O30" s="1"/>
      <c r="P30" s="1"/>
      <c r="Q30" s="45">
        <v>8.9999999999999993E-3</v>
      </c>
      <c r="R30" s="7">
        <f t="shared" ref="R30:R52" si="11">IF(N30=0,0,L30*Q30)</f>
        <v>3.1805999999999996</v>
      </c>
      <c r="S30" s="9">
        <f t="shared" ref="S30:S52" si="12">+N30+R30</f>
        <v>9.4106000000000005</v>
      </c>
      <c r="T30" s="7">
        <f t="shared" ref="T30:T52" si="13">+N30</f>
        <v>6.23</v>
      </c>
      <c r="U30" s="7">
        <f t="shared" ref="U30:U52" si="14">+(S30+T30)/2</f>
        <v>7.8203000000000005</v>
      </c>
      <c r="V30" s="7">
        <f t="shared" ref="V30:V52" si="15">IF(N30=0,0,Q30*L30)</f>
        <v>3.1805999999999996</v>
      </c>
    </row>
    <row r="31" spans="2:22">
      <c r="B31" t="s">
        <v>0</v>
      </c>
      <c r="C31" t="s">
        <v>268</v>
      </c>
      <c r="D31" t="s">
        <v>221</v>
      </c>
      <c r="E31" t="s">
        <v>347</v>
      </c>
      <c r="F31" t="s">
        <v>65</v>
      </c>
      <c r="G31">
        <v>24740</v>
      </c>
      <c r="H31" t="s">
        <v>353</v>
      </c>
      <c r="I31" s="15">
        <v>28672</v>
      </c>
      <c r="J31" t="s">
        <v>66</v>
      </c>
      <c r="K31">
        <v>0</v>
      </c>
      <c r="L31" s="1">
        <v>2379.8000000000002</v>
      </c>
      <c r="M31" s="1">
        <v>2150.81</v>
      </c>
      <c r="N31" s="1">
        <v>228.99</v>
      </c>
      <c r="O31" s="1"/>
      <c r="P31" s="1"/>
      <c r="Q31" s="45">
        <v>8.9999999999999993E-3</v>
      </c>
      <c r="R31" s="7">
        <f t="shared" si="11"/>
        <v>21.418199999999999</v>
      </c>
      <c r="S31" s="9">
        <f t="shared" si="12"/>
        <v>250.40820000000002</v>
      </c>
      <c r="T31" s="7">
        <f t="shared" si="13"/>
        <v>228.99</v>
      </c>
      <c r="U31" s="7">
        <f t="shared" si="14"/>
        <v>239.69910000000002</v>
      </c>
      <c r="V31" s="7">
        <f t="shared" si="15"/>
        <v>21.418199999999999</v>
      </c>
    </row>
    <row r="32" spans="2:22">
      <c r="B32" t="s">
        <v>0</v>
      </c>
      <c r="C32" t="s">
        <v>268</v>
      </c>
      <c r="D32" t="s">
        <v>221</v>
      </c>
      <c r="E32" t="s">
        <v>347</v>
      </c>
      <c r="F32" t="s">
        <v>65</v>
      </c>
      <c r="G32">
        <v>48760</v>
      </c>
      <c r="H32" t="s">
        <v>354</v>
      </c>
      <c r="I32" s="15">
        <v>21732</v>
      </c>
      <c r="J32" t="s">
        <v>66</v>
      </c>
      <c r="K32">
        <v>0</v>
      </c>
      <c r="L32" s="1">
        <v>8012.09</v>
      </c>
      <c r="M32" s="1">
        <v>8012.09</v>
      </c>
      <c r="N32" s="1">
        <v>0</v>
      </c>
      <c r="O32" s="1"/>
      <c r="P32" s="1"/>
      <c r="Q32" s="45">
        <v>8.9999999999999993E-3</v>
      </c>
      <c r="R32" s="7">
        <f t="shared" si="11"/>
        <v>0</v>
      </c>
      <c r="S32" s="9">
        <f t="shared" si="12"/>
        <v>0</v>
      </c>
      <c r="T32" s="7">
        <f t="shared" si="13"/>
        <v>0</v>
      </c>
      <c r="U32" s="7">
        <f t="shared" si="14"/>
        <v>0</v>
      </c>
      <c r="V32" s="7">
        <f t="shared" si="15"/>
        <v>0</v>
      </c>
    </row>
    <row r="33" spans="2:22">
      <c r="B33" t="s">
        <v>0</v>
      </c>
      <c r="C33" t="s">
        <v>268</v>
      </c>
      <c r="D33" t="s">
        <v>221</v>
      </c>
      <c r="E33" t="s">
        <v>347</v>
      </c>
      <c r="F33" t="s">
        <v>65</v>
      </c>
      <c r="G33">
        <v>49864</v>
      </c>
      <c r="H33" t="s">
        <v>355</v>
      </c>
      <c r="I33" s="15">
        <v>27576</v>
      </c>
      <c r="J33" t="s">
        <v>66</v>
      </c>
      <c r="K33">
        <v>0</v>
      </c>
      <c r="L33" s="1">
        <v>1213.1199999999999</v>
      </c>
      <c r="M33" s="1">
        <v>1191.73</v>
      </c>
      <c r="N33" s="1">
        <v>21.39</v>
      </c>
      <c r="O33" s="1"/>
      <c r="P33" s="1"/>
      <c r="Q33" s="45">
        <v>8.9999999999999993E-3</v>
      </c>
      <c r="R33" s="7">
        <f t="shared" si="11"/>
        <v>10.918079999999998</v>
      </c>
      <c r="S33" s="9">
        <f t="shared" si="12"/>
        <v>32.308079999999997</v>
      </c>
      <c r="T33" s="7">
        <f t="shared" si="13"/>
        <v>21.39</v>
      </c>
      <c r="U33" s="7">
        <f t="shared" si="14"/>
        <v>26.849039999999999</v>
      </c>
      <c r="V33" s="7">
        <f t="shared" si="15"/>
        <v>10.918079999999998</v>
      </c>
    </row>
    <row r="34" spans="2:22">
      <c r="B34" t="s">
        <v>0</v>
      </c>
      <c r="C34" t="s">
        <v>268</v>
      </c>
      <c r="D34" t="s">
        <v>221</v>
      </c>
      <c r="E34" t="s">
        <v>347</v>
      </c>
      <c r="F34" t="s">
        <v>65</v>
      </c>
      <c r="G34">
        <v>50280</v>
      </c>
      <c r="H34" t="s">
        <v>356</v>
      </c>
      <c r="I34" s="15">
        <v>28307</v>
      </c>
      <c r="J34" t="s">
        <v>66</v>
      </c>
      <c r="K34">
        <v>0</v>
      </c>
      <c r="L34" s="1">
        <v>97.69</v>
      </c>
      <c r="M34" s="1">
        <v>90.85</v>
      </c>
      <c r="N34" s="1">
        <v>6.84</v>
      </c>
      <c r="O34" s="1"/>
      <c r="P34" s="1"/>
      <c r="Q34" s="45">
        <v>8.9999999999999993E-3</v>
      </c>
      <c r="R34" s="7">
        <f t="shared" si="11"/>
        <v>0.87920999999999994</v>
      </c>
      <c r="S34" s="9">
        <f t="shared" si="12"/>
        <v>7.7192099999999995</v>
      </c>
      <c r="T34" s="7">
        <f t="shared" si="13"/>
        <v>6.84</v>
      </c>
      <c r="U34" s="7">
        <f t="shared" si="14"/>
        <v>7.2796050000000001</v>
      </c>
      <c r="V34" s="7">
        <f t="shared" si="15"/>
        <v>0.87920999999999994</v>
      </c>
    </row>
    <row r="35" spans="2:22">
      <c r="B35" t="s">
        <v>0</v>
      </c>
      <c r="C35" t="s">
        <v>268</v>
      </c>
      <c r="D35" t="s">
        <v>221</v>
      </c>
      <c r="E35" t="s">
        <v>347</v>
      </c>
      <c r="F35" t="s">
        <v>65</v>
      </c>
      <c r="G35">
        <v>50480</v>
      </c>
      <c r="H35" t="s">
        <v>357</v>
      </c>
      <c r="I35" s="15">
        <v>28672</v>
      </c>
      <c r="J35" t="s">
        <v>66</v>
      </c>
      <c r="K35">
        <v>0</v>
      </c>
      <c r="L35" s="1">
        <v>2855.67</v>
      </c>
      <c r="M35" s="1">
        <v>2580.89</v>
      </c>
      <c r="N35" s="1">
        <v>274.77999999999997</v>
      </c>
      <c r="O35" s="1"/>
      <c r="P35" s="1"/>
      <c r="Q35" s="45">
        <v>8.9999999999999993E-3</v>
      </c>
      <c r="R35" s="7">
        <f t="shared" si="11"/>
        <v>25.701029999999999</v>
      </c>
      <c r="S35" s="9">
        <f t="shared" si="12"/>
        <v>300.48102999999998</v>
      </c>
      <c r="T35" s="7">
        <f t="shared" si="13"/>
        <v>274.77999999999997</v>
      </c>
      <c r="U35" s="7">
        <f t="shared" si="14"/>
        <v>287.63051499999995</v>
      </c>
      <c r="V35" s="7">
        <f t="shared" si="15"/>
        <v>25.701029999999999</v>
      </c>
    </row>
    <row r="36" spans="2:22">
      <c r="B36" t="s">
        <v>0</v>
      </c>
      <c r="C36" t="s">
        <v>268</v>
      </c>
      <c r="D36" t="s">
        <v>221</v>
      </c>
      <c r="E36" t="s">
        <v>347</v>
      </c>
      <c r="F36" t="s">
        <v>65</v>
      </c>
      <c r="G36">
        <v>50550</v>
      </c>
      <c r="H36" t="s">
        <v>358</v>
      </c>
      <c r="I36" s="15">
        <v>29037</v>
      </c>
      <c r="J36" t="s">
        <v>66</v>
      </c>
      <c r="K36">
        <v>0</v>
      </c>
      <c r="L36" s="1">
        <v>7922.15</v>
      </c>
      <c r="M36" s="1">
        <v>6952.33</v>
      </c>
      <c r="N36" s="1">
        <v>969.82</v>
      </c>
      <c r="O36" s="1"/>
      <c r="P36" s="1"/>
      <c r="Q36" s="45">
        <v>8.9999999999999993E-3</v>
      </c>
      <c r="R36" s="7">
        <f t="shared" si="11"/>
        <v>71.29934999999999</v>
      </c>
      <c r="S36" s="9">
        <f t="shared" si="12"/>
        <v>1041.1193499999999</v>
      </c>
      <c r="T36" s="7">
        <f t="shared" si="13"/>
        <v>969.82</v>
      </c>
      <c r="U36" s="7">
        <f t="shared" si="14"/>
        <v>1005.4696750000001</v>
      </c>
      <c r="V36" s="7">
        <f t="shared" si="15"/>
        <v>71.29934999999999</v>
      </c>
    </row>
    <row r="37" spans="2:22">
      <c r="B37" t="s">
        <v>0</v>
      </c>
      <c r="C37" t="s">
        <v>268</v>
      </c>
      <c r="D37" t="s">
        <v>221</v>
      </c>
      <c r="E37" t="s">
        <v>359</v>
      </c>
      <c r="F37" t="s">
        <v>65</v>
      </c>
      <c r="G37">
        <v>4095</v>
      </c>
      <c r="H37" t="s">
        <v>353</v>
      </c>
      <c r="I37" s="15">
        <v>28672</v>
      </c>
      <c r="J37" t="s">
        <v>66</v>
      </c>
      <c r="K37">
        <v>0</v>
      </c>
      <c r="L37" s="1">
        <v>1345.28</v>
      </c>
      <c r="M37" s="1">
        <v>1215.83</v>
      </c>
      <c r="N37" s="1">
        <v>129.44999999999999</v>
      </c>
      <c r="O37" s="1"/>
      <c r="P37" s="1"/>
      <c r="Q37" s="45">
        <v>8.9999999999999993E-3</v>
      </c>
      <c r="R37" s="7">
        <f t="shared" si="11"/>
        <v>12.107519999999999</v>
      </c>
      <c r="S37" s="9">
        <f t="shared" si="12"/>
        <v>141.55751999999998</v>
      </c>
      <c r="T37" s="7">
        <f t="shared" si="13"/>
        <v>129.44999999999999</v>
      </c>
      <c r="U37" s="7">
        <f t="shared" si="14"/>
        <v>135.50376</v>
      </c>
      <c r="V37" s="7">
        <f t="shared" si="15"/>
        <v>12.107519999999999</v>
      </c>
    </row>
    <row r="38" spans="2:22">
      <c r="B38" t="s">
        <v>0</v>
      </c>
      <c r="C38" t="s">
        <v>268</v>
      </c>
      <c r="D38" t="s">
        <v>221</v>
      </c>
      <c r="E38" t="s">
        <v>359</v>
      </c>
      <c r="F38" t="s">
        <v>65</v>
      </c>
      <c r="G38">
        <v>15078</v>
      </c>
      <c r="H38" t="s">
        <v>351</v>
      </c>
      <c r="I38" s="15">
        <v>28307</v>
      </c>
      <c r="J38" t="s">
        <v>66</v>
      </c>
      <c r="K38">
        <v>0</v>
      </c>
      <c r="L38" s="1">
        <v>94.13</v>
      </c>
      <c r="M38" s="1">
        <v>87.54</v>
      </c>
      <c r="N38" s="1">
        <v>6.59</v>
      </c>
      <c r="O38" s="1"/>
      <c r="P38" s="1"/>
      <c r="Q38" s="45">
        <v>8.9999999999999993E-3</v>
      </c>
      <c r="R38" s="7">
        <f t="shared" si="11"/>
        <v>0.84716999999999987</v>
      </c>
      <c r="S38" s="9">
        <f t="shared" si="12"/>
        <v>7.4371700000000001</v>
      </c>
      <c r="T38" s="7">
        <f t="shared" si="13"/>
        <v>6.59</v>
      </c>
      <c r="U38" s="7">
        <f t="shared" si="14"/>
        <v>7.013585</v>
      </c>
      <c r="V38" s="7">
        <f t="shared" si="15"/>
        <v>0.84716999999999987</v>
      </c>
    </row>
    <row r="39" spans="2:22">
      <c r="B39" t="s">
        <v>0</v>
      </c>
      <c r="C39" t="s">
        <v>268</v>
      </c>
      <c r="D39" t="s">
        <v>221</v>
      </c>
      <c r="E39" t="s">
        <v>359</v>
      </c>
      <c r="F39" t="s">
        <v>65</v>
      </c>
      <c r="G39">
        <v>15087</v>
      </c>
      <c r="H39" t="s">
        <v>352</v>
      </c>
      <c r="I39" s="15">
        <v>27576</v>
      </c>
      <c r="J39" t="s">
        <v>66</v>
      </c>
      <c r="K39">
        <v>0</v>
      </c>
      <c r="L39" s="1">
        <v>199.78</v>
      </c>
      <c r="M39" s="1">
        <v>196.26</v>
      </c>
      <c r="N39" s="1">
        <v>3.52</v>
      </c>
      <c r="O39" s="1"/>
      <c r="P39" s="1"/>
      <c r="Q39" s="45">
        <v>8.9999999999999993E-3</v>
      </c>
      <c r="R39" s="7">
        <f t="shared" si="11"/>
        <v>1.79802</v>
      </c>
      <c r="S39" s="9">
        <f t="shared" si="12"/>
        <v>5.3180199999999997</v>
      </c>
      <c r="T39" s="7">
        <f t="shared" si="13"/>
        <v>3.52</v>
      </c>
      <c r="U39" s="7">
        <f t="shared" si="14"/>
        <v>4.4190100000000001</v>
      </c>
      <c r="V39" s="7">
        <f t="shared" si="15"/>
        <v>1.79802</v>
      </c>
    </row>
    <row r="40" spans="2:22">
      <c r="B40" t="s">
        <v>0</v>
      </c>
      <c r="C40" t="s">
        <v>268</v>
      </c>
      <c r="D40" t="s">
        <v>221</v>
      </c>
      <c r="E40" t="s">
        <v>359</v>
      </c>
      <c r="F40" t="s">
        <v>65</v>
      </c>
      <c r="G40">
        <v>48761</v>
      </c>
      <c r="H40" t="s">
        <v>354</v>
      </c>
      <c r="I40" s="15">
        <v>21732</v>
      </c>
      <c r="J40" t="s">
        <v>66</v>
      </c>
      <c r="K40">
        <v>0</v>
      </c>
      <c r="L40" s="1">
        <v>4529.17</v>
      </c>
      <c r="M40" s="1">
        <v>4529.17</v>
      </c>
      <c r="N40" s="1">
        <v>0</v>
      </c>
      <c r="O40" s="1"/>
      <c r="P40" s="1"/>
      <c r="Q40" s="45">
        <v>8.9999999999999993E-3</v>
      </c>
      <c r="R40" s="7">
        <f t="shared" si="11"/>
        <v>0</v>
      </c>
      <c r="S40" s="9">
        <f t="shared" si="12"/>
        <v>0</v>
      </c>
      <c r="T40" s="7">
        <f t="shared" si="13"/>
        <v>0</v>
      </c>
      <c r="U40" s="7">
        <f t="shared" si="14"/>
        <v>0</v>
      </c>
      <c r="V40" s="7">
        <f t="shared" si="15"/>
        <v>0</v>
      </c>
    </row>
    <row r="41" spans="2:22">
      <c r="B41" t="s">
        <v>0</v>
      </c>
      <c r="C41" t="s">
        <v>268</v>
      </c>
      <c r="D41" t="s">
        <v>221</v>
      </c>
      <c r="E41" t="s">
        <v>359</v>
      </c>
      <c r="F41" t="s">
        <v>65</v>
      </c>
      <c r="G41">
        <v>49865</v>
      </c>
      <c r="H41" t="s">
        <v>355</v>
      </c>
      <c r="I41" s="15">
        <v>27576</v>
      </c>
      <c r="J41" t="s">
        <v>66</v>
      </c>
      <c r="K41">
        <v>0</v>
      </c>
      <c r="L41" s="1">
        <v>685.77</v>
      </c>
      <c r="M41" s="1">
        <v>673.68</v>
      </c>
      <c r="N41" s="1">
        <v>12.09</v>
      </c>
      <c r="O41" s="1"/>
      <c r="P41" s="1"/>
      <c r="Q41" s="45">
        <v>8.9999999999999993E-3</v>
      </c>
      <c r="R41" s="7">
        <f t="shared" si="11"/>
        <v>6.1719299999999997</v>
      </c>
      <c r="S41" s="9">
        <f t="shared" si="12"/>
        <v>18.26193</v>
      </c>
      <c r="T41" s="7">
        <f t="shared" si="13"/>
        <v>12.09</v>
      </c>
      <c r="U41" s="7">
        <f t="shared" si="14"/>
        <v>15.175965</v>
      </c>
      <c r="V41" s="7">
        <f t="shared" si="15"/>
        <v>6.1719299999999997</v>
      </c>
    </row>
    <row r="42" spans="2:22">
      <c r="B42" t="s">
        <v>0</v>
      </c>
      <c r="C42" t="s">
        <v>268</v>
      </c>
      <c r="D42" t="s">
        <v>221</v>
      </c>
      <c r="E42" t="s">
        <v>359</v>
      </c>
      <c r="F42" t="s">
        <v>65</v>
      </c>
      <c r="G42">
        <v>50281</v>
      </c>
      <c r="H42" t="s">
        <v>356</v>
      </c>
      <c r="I42" s="15">
        <v>28307</v>
      </c>
      <c r="J42" t="s">
        <v>66</v>
      </c>
      <c r="K42">
        <v>0</v>
      </c>
      <c r="L42" s="1">
        <v>55.22</v>
      </c>
      <c r="M42" s="1">
        <v>51.35</v>
      </c>
      <c r="N42" s="1">
        <v>3.87</v>
      </c>
      <c r="O42" s="1"/>
      <c r="P42" s="1"/>
      <c r="Q42" s="45">
        <v>8.9999999999999993E-3</v>
      </c>
      <c r="R42" s="7">
        <f t="shared" si="11"/>
        <v>0.49697999999999998</v>
      </c>
      <c r="S42" s="9">
        <f t="shared" si="12"/>
        <v>4.3669799999999999</v>
      </c>
      <c r="T42" s="7">
        <f t="shared" si="13"/>
        <v>3.87</v>
      </c>
      <c r="U42" s="7">
        <f t="shared" si="14"/>
        <v>4.1184899999999995</v>
      </c>
      <c r="V42" s="7">
        <f t="shared" si="15"/>
        <v>0.49697999999999998</v>
      </c>
    </row>
    <row r="43" spans="2:22">
      <c r="B43" t="s">
        <v>0</v>
      </c>
      <c r="C43" t="s">
        <v>268</v>
      </c>
      <c r="D43" t="s">
        <v>221</v>
      </c>
      <c r="E43" t="s">
        <v>359</v>
      </c>
      <c r="F43" t="s">
        <v>65</v>
      </c>
      <c r="G43">
        <v>50481</v>
      </c>
      <c r="H43" t="s">
        <v>357</v>
      </c>
      <c r="I43" s="15">
        <v>28672</v>
      </c>
      <c r="J43" t="s">
        <v>66</v>
      </c>
      <c r="K43">
        <v>0</v>
      </c>
      <c r="L43" s="1">
        <v>1614.29</v>
      </c>
      <c r="M43" s="1">
        <v>1458.96</v>
      </c>
      <c r="N43" s="1">
        <v>155.33000000000001</v>
      </c>
      <c r="O43" s="1"/>
      <c r="P43" s="1"/>
      <c r="Q43" s="45">
        <v>8.9999999999999993E-3</v>
      </c>
      <c r="R43" s="7">
        <f t="shared" si="11"/>
        <v>14.528609999999999</v>
      </c>
      <c r="S43" s="9">
        <f t="shared" si="12"/>
        <v>169.85861</v>
      </c>
      <c r="T43" s="7">
        <f t="shared" si="13"/>
        <v>155.33000000000001</v>
      </c>
      <c r="U43" s="7">
        <f t="shared" si="14"/>
        <v>162.59430500000002</v>
      </c>
      <c r="V43" s="7">
        <f t="shared" si="15"/>
        <v>14.528609999999999</v>
      </c>
    </row>
    <row r="44" spans="2:22">
      <c r="B44" t="s">
        <v>0</v>
      </c>
      <c r="C44" t="s">
        <v>268</v>
      </c>
      <c r="D44" t="s">
        <v>221</v>
      </c>
      <c r="E44" t="s">
        <v>359</v>
      </c>
      <c r="F44" t="s">
        <v>65</v>
      </c>
      <c r="G44">
        <v>50551</v>
      </c>
      <c r="H44" t="s">
        <v>358</v>
      </c>
      <c r="I44" s="15">
        <v>29037</v>
      </c>
      <c r="J44" t="s">
        <v>66</v>
      </c>
      <c r="K44">
        <v>0</v>
      </c>
      <c r="L44" s="1">
        <v>4478.33</v>
      </c>
      <c r="M44" s="1">
        <v>3930.1</v>
      </c>
      <c r="N44" s="1">
        <v>548.23</v>
      </c>
      <c r="O44" s="1"/>
      <c r="P44" s="1"/>
      <c r="Q44" s="45">
        <v>8.9999999999999993E-3</v>
      </c>
      <c r="R44" s="7">
        <f t="shared" si="11"/>
        <v>40.304969999999997</v>
      </c>
      <c r="S44" s="9">
        <f t="shared" si="12"/>
        <v>588.53497000000004</v>
      </c>
      <c r="T44" s="7">
        <f t="shared" si="13"/>
        <v>548.23</v>
      </c>
      <c r="U44" s="7">
        <f t="shared" si="14"/>
        <v>568.38248500000009</v>
      </c>
      <c r="V44" s="7">
        <f t="shared" si="15"/>
        <v>40.304969999999997</v>
      </c>
    </row>
    <row r="45" spans="2:22">
      <c r="B45" t="s">
        <v>0</v>
      </c>
      <c r="C45" t="s">
        <v>268</v>
      </c>
      <c r="D45" t="s">
        <v>221</v>
      </c>
      <c r="E45" t="s">
        <v>222</v>
      </c>
      <c r="F45" t="s">
        <v>65</v>
      </c>
      <c r="G45">
        <v>4096</v>
      </c>
      <c r="H45" t="s">
        <v>351</v>
      </c>
      <c r="I45" s="15">
        <v>28307</v>
      </c>
      <c r="J45" t="s">
        <v>66</v>
      </c>
      <c r="K45">
        <v>1</v>
      </c>
      <c r="L45" s="1">
        <v>829.41</v>
      </c>
      <c r="M45" s="1">
        <v>771.33</v>
      </c>
      <c r="N45" s="1">
        <v>58.08</v>
      </c>
      <c r="O45" s="1"/>
      <c r="P45" s="1"/>
      <c r="Q45" s="45">
        <v>8.9999999999999993E-3</v>
      </c>
      <c r="R45" s="7">
        <f t="shared" si="11"/>
        <v>7.4646899999999992</v>
      </c>
      <c r="S45" s="9">
        <f t="shared" si="12"/>
        <v>65.544690000000003</v>
      </c>
      <c r="T45" s="7">
        <f t="shared" si="13"/>
        <v>58.08</v>
      </c>
      <c r="U45" s="7">
        <f t="shared" si="14"/>
        <v>61.812345000000001</v>
      </c>
      <c r="V45" s="7">
        <f t="shared" si="15"/>
        <v>7.4646899999999992</v>
      </c>
    </row>
    <row r="46" spans="2:22">
      <c r="B46" t="s">
        <v>0</v>
      </c>
      <c r="C46" t="s">
        <v>268</v>
      </c>
      <c r="D46" t="s">
        <v>221</v>
      </c>
      <c r="E46" t="s">
        <v>222</v>
      </c>
      <c r="F46" t="s">
        <v>65</v>
      </c>
      <c r="G46">
        <v>4107</v>
      </c>
      <c r="H46" t="s">
        <v>352</v>
      </c>
      <c r="I46" s="15">
        <v>27576</v>
      </c>
      <c r="J46" t="s">
        <v>66</v>
      </c>
      <c r="K46">
        <v>1</v>
      </c>
      <c r="L46" s="1">
        <v>1760.29</v>
      </c>
      <c r="M46" s="1">
        <v>1729.25</v>
      </c>
      <c r="N46" s="1">
        <v>31.04</v>
      </c>
      <c r="O46" s="1"/>
      <c r="P46" s="1"/>
      <c r="Q46" s="45">
        <v>8.9999999999999993E-3</v>
      </c>
      <c r="R46" s="7">
        <f t="shared" si="11"/>
        <v>15.842609999999999</v>
      </c>
      <c r="S46" s="9">
        <f t="shared" si="12"/>
        <v>46.88261</v>
      </c>
      <c r="T46" s="7">
        <f t="shared" si="13"/>
        <v>31.04</v>
      </c>
      <c r="U46" s="7">
        <f t="shared" si="14"/>
        <v>38.961304999999996</v>
      </c>
      <c r="V46" s="7">
        <f t="shared" si="15"/>
        <v>15.842609999999999</v>
      </c>
    </row>
    <row r="47" spans="2:22">
      <c r="B47" t="s">
        <v>0</v>
      </c>
      <c r="C47" t="s">
        <v>268</v>
      </c>
      <c r="D47" t="s">
        <v>221</v>
      </c>
      <c r="E47" t="s">
        <v>222</v>
      </c>
      <c r="F47" t="s">
        <v>65</v>
      </c>
      <c r="G47">
        <v>15076</v>
      </c>
      <c r="H47" t="s">
        <v>353</v>
      </c>
      <c r="I47" s="15">
        <v>28672</v>
      </c>
      <c r="J47" t="s">
        <v>66</v>
      </c>
      <c r="K47">
        <v>1</v>
      </c>
      <c r="L47" s="1">
        <v>11853.78</v>
      </c>
      <c r="M47" s="1">
        <v>10713.19</v>
      </c>
      <c r="N47" s="1">
        <v>1140.5899999999999</v>
      </c>
      <c r="O47" s="1"/>
      <c r="P47" s="1"/>
      <c r="Q47" s="45">
        <v>8.9999999999999993E-3</v>
      </c>
      <c r="R47" s="7">
        <f t="shared" si="11"/>
        <v>106.68402</v>
      </c>
      <c r="S47" s="9">
        <f t="shared" si="12"/>
        <v>1247.2740199999998</v>
      </c>
      <c r="T47" s="7">
        <f t="shared" si="13"/>
        <v>1140.5899999999999</v>
      </c>
      <c r="U47" s="7">
        <f t="shared" si="14"/>
        <v>1193.93201</v>
      </c>
      <c r="V47" s="7">
        <f t="shared" si="15"/>
        <v>106.68402</v>
      </c>
    </row>
    <row r="48" spans="2:22">
      <c r="B48" t="s">
        <v>0</v>
      </c>
      <c r="C48" t="s">
        <v>268</v>
      </c>
      <c r="D48" t="s">
        <v>221</v>
      </c>
      <c r="E48" t="s">
        <v>222</v>
      </c>
      <c r="F48" t="s">
        <v>65</v>
      </c>
      <c r="G48">
        <v>48762</v>
      </c>
      <c r="H48" t="s">
        <v>354</v>
      </c>
      <c r="I48" s="15">
        <v>21732</v>
      </c>
      <c r="J48" t="s">
        <v>66</v>
      </c>
      <c r="K48">
        <v>1</v>
      </c>
      <c r="L48" s="1">
        <v>39908.120000000003</v>
      </c>
      <c r="M48" s="1">
        <v>39908.120000000003</v>
      </c>
      <c r="N48" s="1">
        <v>0</v>
      </c>
      <c r="O48" s="1"/>
      <c r="P48" s="1"/>
      <c r="Q48" s="45">
        <v>8.9999999999999993E-3</v>
      </c>
      <c r="R48" s="7">
        <f t="shared" si="11"/>
        <v>0</v>
      </c>
      <c r="S48" s="9">
        <f t="shared" si="12"/>
        <v>0</v>
      </c>
      <c r="T48" s="7">
        <f t="shared" si="13"/>
        <v>0</v>
      </c>
      <c r="U48" s="7">
        <f t="shared" si="14"/>
        <v>0</v>
      </c>
      <c r="V48" s="7">
        <f t="shared" si="15"/>
        <v>0</v>
      </c>
    </row>
    <row r="49" spans="2:23">
      <c r="B49" t="s">
        <v>0</v>
      </c>
      <c r="C49" t="s">
        <v>268</v>
      </c>
      <c r="D49" t="s">
        <v>221</v>
      </c>
      <c r="E49" t="s">
        <v>222</v>
      </c>
      <c r="F49" t="s">
        <v>65</v>
      </c>
      <c r="G49">
        <v>49866</v>
      </c>
      <c r="H49" t="s">
        <v>355</v>
      </c>
      <c r="I49" s="15">
        <v>27576</v>
      </c>
      <c r="J49" t="s">
        <v>66</v>
      </c>
      <c r="K49">
        <v>1</v>
      </c>
      <c r="L49" s="1">
        <v>6042.51</v>
      </c>
      <c r="M49" s="1">
        <v>5935.96</v>
      </c>
      <c r="N49" s="1">
        <v>106.55</v>
      </c>
      <c r="O49" s="1"/>
      <c r="P49" s="1"/>
      <c r="Q49" s="45">
        <v>8.9999999999999993E-3</v>
      </c>
      <c r="R49" s="7">
        <f t="shared" si="11"/>
        <v>54.38259</v>
      </c>
      <c r="S49" s="9">
        <f t="shared" si="12"/>
        <v>160.93259</v>
      </c>
      <c r="T49" s="7">
        <f t="shared" si="13"/>
        <v>106.55</v>
      </c>
      <c r="U49" s="7">
        <f t="shared" si="14"/>
        <v>133.74129500000001</v>
      </c>
      <c r="V49" s="7">
        <f t="shared" si="15"/>
        <v>54.38259</v>
      </c>
    </row>
    <row r="50" spans="2:23">
      <c r="B50" t="s">
        <v>0</v>
      </c>
      <c r="C50" t="s">
        <v>268</v>
      </c>
      <c r="D50" t="s">
        <v>221</v>
      </c>
      <c r="E50" t="s">
        <v>222</v>
      </c>
      <c r="F50" t="s">
        <v>65</v>
      </c>
      <c r="G50">
        <v>50282</v>
      </c>
      <c r="H50" t="s">
        <v>356</v>
      </c>
      <c r="I50" s="15">
        <v>28307</v>
      </c>
      <c r="J50" t="s">
        <v>66</v>
      </c>
      <c r="K50">
        <v>1</v>
      </c>
      <c r="L50" s="1">
        <v>486.59</v>
      </c>
      <c r="M50" s="1">
        <v>452.52</v>
      </c>
      <c r="N50" s="1">
        <v>34.07</v>
      </c>
      <c r="O50" s="1"/>
      <c r="P50" s="1"/>
      <c r="Q50" s="45">
        <v>8.9999999999999993E-3</v>
      </c>
      <c r="R50" s="7">
        <f t="shared" si="11"/>
        <v>4.3793099999999994</v>
      </c>
      <c r="S50" s="9">
        <f t="shared" si="12"/>
        <v>38.449309999999997</v>
      </c>
      <c r="T50" s="7">
        <f t="shared" si="13"/>
        <v>34.07</v>
      </c>
      <c r="U50" s="7">
        <f t="shared" si="14"/>
        <v>36.259654999999995</v>
      </c>
      <c r="V50" s="7">
        <f t="shared" si="15"/>
        <v>4.3793099999999994</v>
      </c>
    </row>
    <row r="51" spans="2:23">
      <c r="B51" t="s">
        <v>0</v>
      </c>
      <c r="C51" t="s">
        <v>268</v>
      </c>
      <c r="D51" t="s">
        <v>221</v>
      </c>
      <c r="E51" t="s">
        <v>222</v>
      </c>
      <c r="F51" t="s">
        <v>65</v>
      </c>
      <c r="G51">
        <v>50482</v>
      </c>
      <c r="H51" t="s">
        <v>357</v>
      </c>
      <c r="I51" s="15">
        <v>28672</v>
      </c>
      <c r="J51" t="s">
        <v>66</v>
      </c>
      <c r="K51">
        <v>1</v>
      </c>
      <c r="L51" s="1">
        <v>14224.03</v>
      </c>
      <c r="M51" s="1">
        <v>12855.37</v>
      </c>
      <c r="N51" s="1">
        <v>1368.66</v>
      </c>
      <c r="O51" s="1"/>
      <c r="P51" s="1"/>
      <c r="Q51" s="45">
        <v>8.9999999999999993E-3</v>
      </c>
      <c r="R51" s="7">
        <f t="shared" si="11"/>
        <v>128.01626999999999</v>
      </c>
      <c r="S51" s="9">
        <f t="shared" si="12"/>
        <v>1496.6762700000002</v>
      </c>
      <c r="T51" s="7">
        <f t="shared" si="13"/>
        <v>1368.66</v>
      </c>
      <c r="U51" s="7">
        <f t="shared" si="14"/>
        <v>1432.6681350000001</v>
      </c>
      <c r="V51" s="7">
        <f t="shared" si="15"/>
        <v>128.01626999999999</v>
      </c>
    </row>
    <row r="52" spans="2:23">
      <c r="B52" t="s">
        <v>0</v>
      </c>
      <c r="C52" t="s">
        <v>268</v>
      </c>
      <c r="D52" t="s">
        <v>221</v>
      </c>
      <c r="E52" t="s">
        <v>222</v>
      </c>
      <c r="F52" t="s">
        <v>65</v>
      </c>
      <c r="G52">
        <v>50552</v>
      </c>
      <c r="H52" t="s">
        <v>358</v>
      </c>
      <c r="I52" s="15">
        <v>29037</v>
      </c>
      <c r="J52" t="s">
        <v>66</v>
      </c>
      <c r="K52">
        <v>1</v>
      </c>
      <c r="L52" s="1">
        <v>39460.11</v>
      </c>
      <c r="M52" s="1">
        <v>34629.46</v>
      </c>
      <c r="N52" s="1">
        <v>4830.6499999999996</v>
      </c>
      <c r="O52" s="1"/>
      <c r="P52" s="1"/>
      <c r="Q52" s="45">
        <v>8.9999999999999993E-3</v>
      </c>
      <c r="R52" s="7">
        <f t="shared" si="11"/>
        <v>355.14098999999999</v>
      </c>
      <c r="S52" s="9">
        <f t="shared" si="12"/>
        <v>5185.7909899999995</v>
      </c>
      <c r="T52" s="7">
        <f t="shared" si="13"/>
        <v>4830.6499999999996</v>
      </c>
      <c r="U52" s="7">
        <f t="shared" si="14"/>
        <v>5008.2204949999996</v>
      </c>
      <c r="V52" s="7">
        <f t="shared" si="15"/>
        <v>355.14098999999999</v>
      </c>
    </row>
    <row r="53" spans="2:23">
      <c r="I53" s="15"/>
      <c r="L53" s="1">
        <f>SUM(L29:L52)</f>
        <v>150567.24</v>
      </c>
      <c r="M53" s="1">
        <f>SUM(M29:M52)</f>
        <v>140618.81</v>
      </c>
      <c r="N53" s="1"/>
      <c r="O53" s="1"/>
      <c r="P53" s="1"/>
      <c r="Q53" s="1"/>
      <c r="S53" s="16"/>
      <c r="T53" s="16"/>
      <c r="U53" s="1">
        <f>SUM(U29:U52)</f>
        <v>10389.960369999999</v>
      </c>
      <c r="V53" s="1">
        <f>SUM(V29:V52)</f>
        <v>883.0607399999999</v>
      </c>
    </row>
    <row r="54" spans="2:23">
      <c r="I54" s="15"/>
      <c r="L54" s="1"/>
      <c r="M54" s="1"/>
      <c r="N54" s="1"/>
      <c r="O54" s="1"/>
      <c r="P54" s="1"/>
      <c r="Q54" s="1"/>
      <c r="R54" s="1"/>
      <c r="S54" s="16"/>
      <c r="T54" s="16"/>
      <c r="U54" s="7"/>
      <c r="V54" s="7"/>
    </row>
    <row r="55" spans="2:23">
      <c r="B55" t="s">
        <v>0</v>
      </c>
      <c r="C55" t="s">
        <v>270</v>
      </c>
      <c r="D55" t="s">
        <v>221</v>
      </c>
      <c r="E55" t="s">
        <v>347</v>
      </c>
      <c r="F55" t="s">
        <v>65</v>
      </c>
      <c r="G55">
        <v>10587413</v>
      </c>
      <c r="H55" t="s">
        <v>360</v>
      </c>
      <c r="I55" s="15">
        <v>38846</v>
      </c>
      <c r="J55" t="s">
        <v>66</v>
      </c>
      <c r="K55">
        <v>10370</v>
      </c>
      <c r="L55" s="1">
        <v>295377.84999999998</v>
      </c>
      <c r="M55" s="1">
        <v>44774.73</v>
      </c>
      <c r="N55" s="1">
        <v>250603.12</v>
      </c>
      <c r="O55" s="1"/>
      <c r="P55" s="1"/>
      <c r="Q55" s="45">
        <v>2.81E-2</v>
      </c>
      <c r="R55" s="7">
        <f>IF(N55=0,0,L55*Q55)</f>
        <v>8300.117585</v>
      </c>
      <c r="S55" s="9">
        <f>+N55+R55</f>
        <v>258903.237585</v>
      </c>
      <c r="T55" s="7">
        <f>+N55</f>
        <v>250603.12</v>
      </c>
      <c r="U55" s="7">
        <f>+(S55+T55)/2</f>
        <v>254753.1787925</v>
      </c>
      <c r="V55" s="7">
        <f>IF(N55=0,0,Q55*L55)</f>
        <v>8300.117585</v>
      </c>
    </row>
    <row r="56" spans="2:23">
      <c r="B56" t="s">
        <v>0</v>
      </c>
      <c r="C56" t="s">
        <v>270</v>
      </c>
      <c r="D56" t="s">
        <v>221</v>
      </c>
      <c r="E56" t="s">
        <v>222</v>
      </c>
      <c r="F56" t="s">
        <v>65</v>
      </c>
      <c r="G56">
        <v>5233</v>
      </c>
      <c r="H56" t="s">
        <v>296</v>
      </c>
      <c r="I56" s="15">
        <v>21732</v>
      </c>
      <c r="J56" t="s">
        <v>66</v>
      </c>
      <c r="K56">
        <v>11</v>
      </c>
      <c r="L56" s="1">
        <v>2422.9699999999998</v>
      </c>
      <c r="M56" s="1">
        <v>2384.1999999999998</v>
      </c>
      <c r="N56" s="1">
        <v>38.770000000000003</v>
      </c>
      <c r="O56" s="1"/>
      <c r="P56" s="1"/>
      <c r="Q56" s="45">
        <v>2.81E-2</v>
      </c>
      <c r="R56" s="7">
        <f t="shared" ref="R56:R63" si="16">IF(N56=0,0,L56*Q56)</f>
        <v>68.085456999999991</v>
      </c>
      <c r="S56" s="9">
        <f t="shared" ref="S56:S63" si="17">+N56+R56</f>
        <v>106.855457</v>
      </c>
      <c r="T56" s="7">
        <f t="shared" ref="T56:T63" si="18">+N56</f>
        <v>38.770000000000003</v>
      </c>
      <c r="U56" s="7">
        <f t="shared" ref="U56:U63" si="19">+(S56+T56)/2</f>
        <v>72.812728500000006</v>
      </c>
      <c r="V56" s="7">
        <f t="shared" ref="V56:V63" si="20">IF(N56=0,0,Q56*L56)</f>
        <v>68.085456999999991</v>
      </c>
    </row>
    <row r="57" spans="2:23">
      <c r="B57" t="s">
        <v>0</v>
      </c>
      <c r="C57" t="s">
        <v>270</v>
      </c>
      <c r="D57" t="s">
        <v>221</v>
      </c>
      <c r="E57" t="s">
        <v>222</v>
      </c>
      <c r="F57" t="s">
        <v>65</v>
      </c>
      <c r="G57">
        <v>48807</v>
      </c>
      <c r="H57" t="s">
        <v>340</v>
      </c>
      <c r="I57" s="15">
        <v>21732</v>
      </c>
      <c r="J57" t="s">
        <v>66</v>
      </c>
      <c r="K57">
        <v>329</v>
      </c>
      <c r="L57" s="1">
        <v>2451.44</v>
      </c>
      <c r="M57" s="1">
        <v>2412.21</v>
      </c>
      <c r="N57" s="1">
        <v>39.229999999999997</v>
      </c>
      <c r="O57" s="1"/>
      <c r="P57" s="1"/>
      <c r="Q57" s="45">
        <v>2.81E-2</v>
      </c>
      <c r="R57" s="7">
        <f t="shared" si="16"/>
        <v>68.885463999999999</v>
      </c>
      <c r="S57" s="9">
        <f t="shared" si="17"/>
        <v>108.115464</v>
      </c>
      <c r="T57" s="7">
        <f t="shared" si="18"/>
        <v>39.229999999999997</v>
      </c>
      <c r="U57" s="7">
        <f t="shared" si="19"/>
        <v>73.672731999999996</v>
      </c>
      <c r="V57" s="7">
        <f t="shared" si="20"/>
        <v>68.885463999999999</v>
      </c>
    </row>
    <row r="58" spans="2:23">
      <c r="B58" t="s">
        <v>0</v>
      </c>
      <c r="C58" t="s">
        <v>270</v>
      </c>
      <c r="D58" t="s">
        <v>221</v>
      </c>
      <c r="E58" t="s">
        <v>222</v>
      </c>
      <c r="F58" t="s">
        <v>65</v>
      </c>
      <c r="G58">
        <v>48808</v>
      </c>
      <c r="H58" t="s">
        <v>343</v>
      </c>
      <c r="I58" s="15">
        <v>21732</v>
      </c>
      <c r="J58" t="s">
        <v>66</v>
      </c>
      <c r="K58">
        <v>33669</v>
      </c>
      <c r="L58" s="1">
        <v>15634.48</v>
      </c>
      <c r="M58" s="1">
        <v>15384.29</v>
      </c>
      <c r="N58" s="1">
        <v>250.19</v>
      </c>
      <c r="O58" s="1"/>
      <c r="P58" s="1"/>
      <c r="Q58" s="45">
        <v>2.81E-2</v>
      </c>
      <c r="R58" s="7">
        <f t="shared" si="16"/>
        <v>439.32888800000001</v>
      </c>
      <c r="S58" s="9">
        <f t="shared" si="17"/>
        <v>689.51888800000006</v>
      </c>
      <c r="T58" s="7">
        <f t="shared" si="18"/>
        <v>250.19</v>
      </c>
      <c r="U58" s="7">
        <f t="shared" si="19"/>
        <v>469.85444400000006</v>
      </c>
      <c r="V58" s="7">
        <f t="shared" si="20"/>
        <v>439.32888800000001</v>
      </c>
      <c r="W58" s="8"/>
    </row>
    <row r="59" spans="2:23">
      <c r="B59" t="s">
        <v>0</v>
      </c>
      <c r="C59" t="s">
        <v>270</v>
      </c>
      <c r="D59" t="s">
        <v>221</v>
      </c>
      <c r="E59" t="s">
        <v>222</v>
      </c>
      <c r="F59" t="s">
        <v>65</v>
      </c>
      <c r="G59">
        <v>48809</v>
      </c>
      <c r="H59" t="s">
        <v>346</v>
      </c>
      <c r="I59" s="15">
        <v>21732</v>
      </c>
      <c r="J59" t="s">
        <v>66</v>
      </c>
      <c r="K59">
        <v>22446</v>
      </c>
      <c r="L59" s="1">
        <v>5163.09</v>
      </c>
      <c r="M59" s="1">
        <v>5080.47</v>
      </c>
      <c r="N59" s="1">
        <v>82.62</v>
      </c>
      <c r="O59" s="1"/>
      <c r="P59" s="1"/>
      <c r="Q59" s="45">
        <v>2.81E-2</v>
      </c>
      <c r="R59" s="7">
        <f t="shared" si="16"/>
        <v>145.082829</v>
      </c>
      <c r="S59" s="9">
        <f t="shared" si="17"/>
        <v>227.70282900000001</v>
      </c>
      <c r="T59" s="7">
        <f t="shared" si="18"/>
        <v>82.62</v>
      </c>
      <c r="U59" s="7">
        <f t="shared" si="19"/>
        <v>155.16141450000001</v>
      </c>
      <c r="V59" s="7">
        <f t="shared" si="20"/>
        <v>145.082829</v>
      </c>
    </row>
    <row r="60" spans="2:23">
      <c r="B60" t="s">
        <v>0</v>
      </c>
      <c r="C60" t="s">
        <v>270</v>
      </c>
      <c r="D60" t="s">
        <v>221</v>
      </c>
      <c r="E60" t="s">
        <v>222</v>
      </c>
      <c r="F60" t="s">
        <v>65</v>
      </c>
      <c r="G60">
        <v>51899</v>
      </c>
      <c r="H60" t="s">
        <v>309</v>
      </c>
      <c r="I60" s="15">
        <v>34516</v>
      </c>
      <c r="J60" t="s">
        <v>66</v>
      </c>
      <c r="K60">
        <v>9</v>
      </c>
      <c r="L60" s="1">
        <v>25590.75</v>
      </c>
      <c r="M60" s="1">
        <v>12688.12</v>
      </c>
      <c r="N60" s="1">
        <v>12902.63</v>
      </c>
      <c r="O60" s="1"/>
      <c r="P60" s="1"/>
      <c r="Q60" s="45">
        <v>2.81E-2</v>
      </c>
      <c r="R60" s="7">
        <f t="shared" si="16"/>
        <v>719.10007499999995</v>
      </c>
      <c r="S60" s="9">
        <f t="shared" si="17"/>
        <v>13621.730074999999</v>
      </c>
      <c r="T60" s="7">
        <f t="shared" si="18"/>
        <v>12902.63</v>
      </c>
      <c r="U60" s="7">
        <f t="shared" si="19"/>
        <v>13262.180037499998</v>
      </c>
      <c r="V60" s="7">
        <f t="shared" si="20"/>
        <v>719.10007499999995</v>
      </c>
    </row>
    <row r="61" spans="2:23">
      <c r="B61" t="s">
        <v>0</v>
      </c>
      <c r="C61" t="s">
        <v>270</v>
      </c>
      <c r="D61" t="s">
        <v>172</v>
      </c>
      <c r="E61" t="s">
        <v>173</v>
      </c>
      <c r="F61" t="s">
        <v>65</v>
      </c>
      <c r="G61">
        <v>50535</v>
      </c>
      <c r="H61" t="s">
        <v>361</v>
      </c>
      <c r="I61" s="15">
        <v>28672</v>
      </c>
      <c r="J61" t="s">
        <v>66</v>
      </c>
      <c r="K61">
        <v>40275</v>
      </c>
      <c r="L61" s="1">
        <v>25049.61</v>
      </c>
      <c r="M61" s="1">
        <v>21291.43</v>
      </c>
      <c r="N61" s="1">
        <v>3758.18</v>
      </c>
      <c r="O61" s="1"/>
      <c r="P61" s="1"/>
      <c r="Q61" s="45">
        <v>2.81E-2</v>
      </c>
      <c r="R61" s="7">
        <f t="shared" si="16"/>
        <v>703.89404100000002</v>
      </c>
      <c r="S61" s="9">
        <f t="shared" si="17"/>
        <v>4462.0740409999999</v>
      </c>
      <c r="T61" s="7">
        <f t="shared" si="18"/>
        <v>3758.18</v>
      </c>
      <c r="U61" s="7">
        <f t="shared" si="19"/>
        <v>4110.1270205000001</v>
      </c>
      <c r="V61" s="7">
        <f t="shared" si="20"/>
        <v>703.89404100000002</v>
      </c>
    </row>
    <row r="62" spans="2:23">
      <c r="B62" t="s">
        <v>0</v>
      </c>
      <c r="C62" t="s">
        <v>270</v>
      </c>
      <c r="D62" t="s">
        <v>172</v>
      </c>
      <c r="E62" t="s">
        <v>173</v>
      </c>
      <c r="F62" t="s">
        <v>65</v>
      </c>
      <c r="G62">
        <v>50536</v>
      </c>
      <c r="H62" t="s">
        <v>362</v>
      </c>
      <c r="I62" s="15">
        <v>28672</v>
      </c>
      <c r="J62" t="s">
        <v>66</v>
      </c>
      <c r="K62">
        <v>12</v>
      </c>
      <c r="L62" s="1">
        <v>8695.3700000000008</v>
      </c>
      <c r="M62" s="1">
        <v>7390.81</v>
      </c>
      <c r="N62" s="1">
        <v>1304.56</v>
      </c>
      <c r="O62" s="1"/>
      <c r="P62" s="1"/>
      <c r="Q62" s="45">
        <v>2.81E-2</v>
      </c>
      <c r="R62" s="7">
        <f t="shared" si="16"/>
        <v>244.33989700000004</v>
      </c>
      <c r="S62" s="9">
        <f t="shared" si="17"/>
        <v>1548.899897</v>
      </c>
      <c r="T62" s="7">
        <f t="shared" si="18"/>
        <v>1304.56</v>
      </c>
      <c r="U62" s="7">
        <f t="shared" si="19"/>
        <v>1426.7299484999999</v>
      </c>
      <c r="V62" s="7">
        <f t="shared" si="20"/>
        <v>244.33989700000004</v>
      </c>
    </row>
    <row r="63" spans="2:23">
      <c r="B63" t="s">
        <v>0</v>
      </c>
      <c r="C63" t="s">
        <v>270</v>
      </c>
      <c r="D63" t="s">
        <v>172</v>
      </c>
      <c r="E63" t="s">
        <v>173</v>
      </c>
      <c r="F63" t="s">
        <v>65</v>
      </c>
      <c r="G63">
        <v>50537</v>
      </c>
      <c r="H63" t="s">
        <v>363</v>
      </c>
      <c r="I63" s="15">
        <v>28672</v>
      </c>
      <c r="J63" t="s">
        <v>66</v>
      </c>
      <c r="K63">
        <v>17219</v>
      </c>
      <c r="L63" s="1">
        <v>7861.9</v>
      </c>
      <c r="M63" s="1">
        <v>6682.38</v>
      </c>
      <c r="N63" s="1">
        <v>1179.52</v>
      </c>
      <c r="O63" s="1"/>
      <c r="P63" s="1"/>
      <c r="Q63" s="45">
        <v>2.81E-2</v>
      </c>
      <c r="R63" s="7">
        <f t="shared" si="16"/>
        <v>220.91938999999999</v>
      </c>
      <c r="S63" s="9">
        <f t="shared" si="17"/>
        <v>1400.43939</v>
      </c>
      <c r="T63" s="7">
        <f t="shared" si="18"/>
        <v>1179.52</v>
      </c>
      <c r="U63" s="7">
        <f t="shared" si="19"/>
        <v>1289.979695</v>
      </c>
      <c r="V63" s="7">
        <f t="shared" si="20"/>
        <v>220.91938999999999</v>
      </c>
    </row>
    <row r="64" spans="2:23">
      <c r="L64" s="2">
        <f>SUM(L55:L63)</f>
        <v>388247.45999999996</v>
      </c>
      <c r="M64" s="2">
        <f>SUM(M55:M63)</f>
        <v>118088.63999999998</v>
      </c>
      <c r="U64" s="2">
        <f>SUM(U55:U63)</f>
        <v>275613.69681300002</v>
      </c>
    </row>
    <row r="65" spans="3:18">
      <c r="C65" t="s">
        <v>393</v>
      </c>
      <c r="R65" s="2"/>
    </row>
    <row r="66" spans="3:18">
      <c r="C66" t="s">
        <v>394</v>
      </c>
      <c r="E66" s="4">
        <f>$U$53</f>
        <v>10389.960369999999</v>
      </c>
      <c r="H66" s="2">
        <f>$V$53</f>
        <v>883.0607399999999</v>
      </c>
    </row>
    <row r="67" spans="3:18">
      <c r="F67" t="s">
        <v>479</v>
      </c>
      <c r="G67" t="s">
        <v>480</v>
      </c>
      <c r="H67" t="s">
        <v>481</v>
      </c>
      <c r="L67" t="s">
        <v>467</v>
      </c>
      <c r="N67" s="35">
        <f>+G69/P27</f>
        <v>157.04203588264133</v>
      </c>
    </row>
    <row r="68" spans="3:18">
      <c r="C68" t="s">
        <v>395</v>
      </c>
      <c r="D68" s="4">
        <f>$U$8</f>
        <v>59437.229999999996</v>
      </c>
      <c r="E68" s="32">
        <f>+D68/$D$71</f>
        <v>0.17199738559075914</v>
      </c>
      <c r="F68" s="35">
        <f>+$E$66*E68</f>
        <v>1787.0460200315963</v>
      </c>
      <c r="G68" s="35">
        <f>+D68+F68</f>
        <v>61224.27602003159</v>
      </c>
      <c r="H68" s="4">
        <f>+H66*$E$68</f>
        <v>151.88413859784109</v>
      </c>
    </row>
    <row r="69" spans="3:18">
      <c r="C69" t="s">
        <v>453</v>
      </c>
      <c r="D69" s="4">
        <f>$U$27</f>
        <v>10519.6165755</v>
      </c>
      <c r="E69" s="32">
        <f t="shared" ref="E69:E70" si="21">+D69/$D$71</f>
        <v>3.0441299979881545E-2</v>
      </c>
      <c r="F69" s="38">
        <f t="shared" ref="F69:F70" si="22">+$E$66*E69</f>
        <v>316.28390040225099</v>
      </c>
      <c r="G69" s="35">
        <f t="shared" ref="G69:G70" si="23">+D69+F69</f>
        <v>10835.900475902252</v>
      </c>
      <c r="H69" s="4">
        <f>+H66*$E$69</f>
        <v>26.881516886796181</v>
      </c>
      <c r="L69" t="s">
        <v>478</v>
      </c>
      <c r="N69" s="2">
        <f>+H69/P27</f>
        <v>0.38958720125791568</v>
      </c>
    </row>
    <row r="70" spans="3:18">
      <c r="C70" t="s">
        <v>396</v>
      </c>
      <c r="D70" s="4">
        <f>$U$64</f>
        <v>275613.69681300002</v>
      </c>
      <c r="E70" s="32">
        <f t="shared" si="21"/>
        <v>0.7975613144293594</v>
      </c>
      <c r="F70" s="35">
        <f t="shared" si="22"/>
        <v>8286.6304495661516</v>
      </c>
      <c r="G70" s="35">
        <f t="shared" si="23"/>
        <v>283900.32726256619</v>
      </c>
      <c r="H70" s="4">
        <f>+H66*$E$70</f>
        <v>704.29508451536276</v>
      </c>
    </row>
    <row r="71" spans="3:18">
      <c r="D71" s="35">
        <f>SUM(D68:D70)</f>
        <v>345570.54338849999</v>
      </c>
      <c r="E71" s="32">
        <f>SUM(E68:E70)</f>
        <v>1</v>
      </c>
      <c r="F71" s="35">
        <f>SUM(F68:F70)</f>
        <v>10389.960369999999</v>
      </c>
      <c r="G71" s="35">
        <f>SUM(G68:G70)</f>
        <v>355960.50375850004</v>
      </c>
      <c r="H71" s="35">
        <f>SUM(H68:H70)</f>
        <v>883.06074000000001</v>
      </c>
    </row>
    <row r="74" spans="3:18">
      <c r="C74" t="s">
        <v>393</v>
      </c>
    </row>
    <row r="75" spans="3:18">
      <c r="C75" t="s">
        <v>394</v>
      </c>
      <c r="E75" s="4">
        <f>$L$53</f>
        <v>150567.24</v>
      </c>
      <c r="H75" s="2"/>
    </row>
    <row r="76" spans="3:18">
      <c r="F76" t="s">
        <v>479</v>
      </c>
      <c r="G76" t="s">
        <v>480</v>
      </c>
      <c r="H76" t="s">
        <v>481</v>
      </c>
      <c r="L76" t="s">
        <v>467</v>
      </c>
      <c r="N76" s="35">
        <f>+G78/P27</f>
        <v>1537.7631967873192</v>
      </c>
    </row>
    <row r="77" spans="3:18">
      <c r="C77" t="s">
        <v>395</v>
      </c>
      <c r="D77" s="4">
        <f>$L$8</f>
        <v>68469.150000000009</v>
      </c>
      <c r="E77" s="32">
        <f>+D77/$D$80</f>
        <v>0.12687066136141711</v>
      </c>
      <c r="F77" s="35">
        <f>+$E$75*E77</f>
        <v>19102.565318163215</v>
      </c>
      <c r="G77" s="35">
        <f>+D77+F77</f>
        <v>87571.715318163217</v>
      </c>
      <c r="H77" s="4">
        <f>+H75*$E$68</f>
        <v>0</v>
      </c>
    </row>
    <row r="78" spans="3:18">
      <c r="C78" t="s">
        <v>453</v>
      </c>
      <c r="D78" s="4">
        <f>$L$27</f>
        <v>82960.169999999984</v>
      </c>
      <c r="E78" s="32">
        <f t="shared" ref="E78:E79" si="24">+D78/$D$80</f>
        <v>0.15372195557496465</v>
      </c>
      <c r="F78" s="38">
        <f>+$E$75*E78</f>
        <v>23145.49057832504</v>
      </c>
      <c r="G78" s="35">
        <f t="shared" ref="G78:G79" si="25">+D78+F78</f>
        <v>106105.66057832503</v>
      </c>
      <c r="H78" s="4">
        <f>+H75*$E$69</f>
        <v>0</v>
      </c>
      <c r="N78" s="2"/>
    </row>
    <row r="79" spans="3:18">
      <c r="C79" t="s">
        <v>396</v>
      </c>
      <c r="D79" s="4">
        <f>$L$64</f>
        <v>388247.45999999996</v>
      </c>
      <c r="E79" s="32">
        <f t="shared" si="24"/>
        <v>0.71940738306361807</v>
      </c>
      <c r="F79" s="35">
        <f>+$E$75*E79</f>
        <v>108319.18410351171</v>
      </c>
      <c r="G79" s="35">
        <f t="shared" si="25"/>
        <v>496566.6441035117</v>
      </c>
      <c r="H79" s="4">
        <f>+H75*$E$70</f>
        <v>0</v>
      </c>
    </row>
    <row r="80" spans="3:18">
      <c r="D80" s="35">
        <f>SUM(D77:D79)</f>
        <v>539676.78</v>
      </c>
      <c r="E80" s="32">
        <f>SUM(E77:E79)</f>
        <v>0.99999999999999978</v>
      </c>
      <c r="F80" s="35">
        <f>SUM(F77:F79)</f>
        <v>150567.23999999996</v>
      </c>
      <c r="G80" s="35">
        <f>SUM(G77:G79)</f>
        <v>690244.02</v>
      </c>
      <c r="H80" s="35">
        <f>SUM(H77:H79)</f>
        <v>0</v>
      </c>
    </row>
    <row r="83" spans="3:14">
      <c r="C83" t="s">
        <v>393</v>
      </c>
    </row>
    <row r="84" spans="3:14">
      <c r="C84" t="s">
        <v>394</v>
      </c>
      <c r="E84" s="4">
        <f>$M$53</f>
        <v>140618.81</v>
      </c>
      <c r="H84" s="2"/>
    </row>
    <row r="85" spans="3:14">
      <c r="F85" t="s">
        <v>479</v>
      </c>
      <c r="G85" t="s">
        <v>480</v>
      </c>
      <c r="H85" t="s">
        <v>481</v>
      </c>
      <c r="L85" t="s">
        <v>467</v>
      </c>
      <c r="N85" s="35">
        <f>+G87/P27</f>
        <v>1394.1508637681161</v>
      </c>
    </row>
    <row r="86" spans="3:14">
      <c r="C86" t="s">
        <v>395</v>
      </c>
      <c r="D86" s="4">
        <f>$M$8</f>
        <v>9031.92</v>
      </c>
      <c r="E86" s="32">
        <v>0.11</v>
      </c>
      <c r="F86" s="35">
        <f>+$E$84*E86</f>
        <v>15468.069100000001</v>
      </c>
      <c r="G86" s="35">
        <f>+D86+F86</f>
        <v>24499.989099999999</v>
      </c>
      <c r="H86" s="4">
        <f>+H84*$E$68</f>
        <v>0</v>
      </c>
    </row>
    <row r="87" spans="3:14">
      <c r="C87" t="s">
        <v>453</v>
      </c>
      <c r="D87" s="4">
        <f>$M$27</f>
        <v>73697.400000000009</v>
      </c>
      <c r="E87" s="32">
        <v>0.16</v>
      </c>
      <c r="F87" s="38">
        <f>+$E$84*E87</f>
        <v>22499.009600000001</v>
      </c>
      <c r="G87" s="35">
        <f>+D87+F87</f>
        <v>96196.409600000014</v>
      </c>
      <c r="H87" s="4">
        <f>+H84*$E$69</f>
        <v>0</v>
      </c>
      <c r="N87" s="2"/>
    </row>
    <row r="88" spans="3:14">
      <c r="C88" t="s">
        <v>396</v>
      </c>
      <c r="D88" s="4">
        <f>$M$64</f>
        <v>118088.63999999998</v>
      </c>
      <c r="E88" s="32">
        <v>0.73</v>
      </c>
      <c r="F88" s="35">
        <f>+$E$84*E88</f>
        <v>102651.7313</v>
      </c>
      <c r="G88" s="35">
        <f>+D88+F88</f>
        <v>220740.3713</v>
      </c>
      <c r="H88" s="4">
        <f>+H84*$E$70</f>
        <v>0</v>
      </c>
    </row>
    <row r="89" spans="3:14">
      <c r="D89" s="35">
        <f>SUM(D86:D88)</f>
        <v>200817.96</v>
      </c>
      <c r="E89" s="32">
        <f>SUM(E86:E88)</f>
        <v>1</v>
      </c>
      <c r="F89" s="35">
        <f>SUM(F86:F88)</f>
        <v>140618.81</v>
      </c>
      <c r="G89" s="35">
        <f>SUM(G86:G88)</f>
        <v>341436.77</v>
      </c>
      <c r="H89" s="35">
        <f>SUM(H86:H88)</f>
        <v>0</v>
      </c>
    </row>
  </sheetData>
  <mergeCells count="1">
    <mergeCell ref="S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6"/>
  <sheetViews>
    <sheetView topLeftCell="A51" zoomScaleNormal="100" workbookViewId="0">
      <selection activeCell="D54" sqref="D54"/>
    </sheetView>
  </sheetViews>
  <sheetFormatPr defaultRowHeight="13.2"/>
  <cols>
    <col min="1" max="1" width="19.88671875" bestFit="1" customWidth="1"/>
    <col min="2" max="2" width="20.5546875" customWidth="1"/>
    <col min="3" max="3" width="19.44140625" customWidth="1"/>
    <col min="4" max="4" width="19.6640625" bestFit="1" customWidth="1"/>
    <col min="5" max="5" width="22" customWidth="1"/>
    <col min="6" max="6" width="12.88671875" customWidth="1"/>
    <col min="7" max="7" width="22.88671875" customWidth="1"/>
    <col min="8" max="8" width="11" customWidth="1"/>
    <col min="9" max="9" width="5" bestFit="1" customWidth="1"/>
    <col min="10" max="10" width="9.33203125" bestFit="1" customWidth="1"/>
    <col min="11" max="11" width="13.88671875" customWidth="1"/>
    <col min="12" max="12" width="11.33203125" customWidth="1"/>
    <col min="13" max="13" width="15.5546875" customWidth="1"/>
    <col min="14" max="14" width="19.6640625" customWidth="1"/>
    <col min="15" max="15" width="19.88671875" customWidth="1"/>
    <col min="16" max="16" width="12.88671875" customWidth="1"/>
    <col min="17" max="17" width="14.5546875" customWidth="1"/>
    <col min="18" max="18" width="13.88671875" customWidth="1"/>
    <col min="19" max="19" width="12.33203125" customWidth="1"/>
    <col min="20" max="20" width="13.88671875" customWidth="1"/>
    <col min="21" max="21" width="12.6640625" customWidth="1"/>
    <col min="22" max="22" width="13.33203125" customWidth="1"/>
  </cols>
  <sheetData>
    <row r="3" spans="1:21">
      <c r="R3" s="31" t="s">
        <v>34</v>
      </c>
      <c r="S3" s="31"/>
      <c r="U3" s="31" t="s">
        <v>35</v>
      </c>
    </row>
    <row r="4" spans="1:21">
      <c r="P4" s="39" t="s">
        <v>25</v>
      </c>
      <c r="Q4" s="39" t="s">
        <v>476</v>
      </c>
      <c r="R4" s="21">
        <v>40909</v>
      </c>
      <c r="S4" s="21">
        <v>41274</v>
      </c>
      <c r="T4" s="17" t="s">
        <v>32</v>
      </c>
      <c r="U4" s="31" t="s">
        <v>25</v>
      </c>
    </row>
    <row r="5" spans="1:21">
      <c r="A5" t="s">
        <v>1</v>
      </c>
      <c r="B5" t="s">
        <v>2</v>
      </c>
      <c r="C5" s="3" t="s">
        <v>3</v>
      </c>
      <c r="D5" s="3"/>
      <c r="E5" t="s">
        <v>4</v>
      </c>
      <c r="F5" t="s">
        <v>5</v>
      </c>
      <c r="G5" t="s">
        <v>6</v>
      </c>
      <c r="H5" t="s">
        <v>7</v>
      </c>
      <c r="I5" t="s">
        <v>8</v>
      </c>
      <c r="K5" s="1" t="s">
        <v>9</v>
      </c>
      <c r="L5" s="1" t="s">
        <v>10</v>
      </c>
      <c r="M5" s="1" t="s">
        <v>11</v>
      </c>
      <c r="N5" s="40" t="s">
        <v>461</v>
      </c>
      <c r="O5" s="40" t="s">
        <v>475</v>
      </c>
      <c r="P5" s="12" t="s">
        <v>33</v>
      </c>
      <c r="Q5" s="12" t="s">
        <v>477</v>
      </c>
      <c r="U5" s="31" t="s">
        <v>30</v>
      </c>
    </row>
    <row r="6" spans="1:21">
      <c r="A6" t="s">
        <v>0</v>
      </c>
      <c r="B6" t="s">
        <v>364</v>
      </c>
      <c r="C6" s="3" t="s">
        <v>150</v>
      </c>
      <c r="D6" s="3" t="s">
        <v>151</v>
      </c>
      <c r="E6" t="s">
        <v>65</v>
      </c>
      <c r="F6">
        <v>15502275</v>
      </c>
      <c r="G6" t="s">
        <v>365</v>
      </c>
      <c r="H6" s="15">
        <v>34881</v>
      </c>
      <c r="I6" t="s">
        <v>66</v>
      </c>
      <c r="J6">
        <v>1</v>
      </c>
      <c r="K6" s="1">
        <v>5432.44</v>
      </c>
      <c r="L6" s="1">
        <v>133.04</v>
      </c>
      <c r="M6" s="1">
        <v>5299.4</v>
      </c>
      <c r="P6" s="45">
        <v>0</v>
      </c>
      <c r="Q6" s="7">
        <f>IF(M6=0,0,K6*P6)</f>
        <v>0</v>
      </c>
      <c r="R6" s="9">
        <f>+M6+Q6</f>
        <v>5299.4</v>
      </c>
      <c r="S6" s="7">
        <f>+M6</f>
        <v>5299.4</v>
      </c>
      <c r="T6" s="7">
        <f>+(R6+S6)/2</f>
        <v>5299.4</v>
      </c>
      <c r="U6" s="7">
        <f>IF(M6=0,0,P6*K6)</f>
        <v>0</v>
      </c>
    </row>
    <row r="7" spans="1:21">
      <c r="A7" t="s">
        <v>0</v>
      </c>
      <c r="B7" t="s">
        <v>364</v>
      </c>
      <c r="C7" s="3" t="s">
        <v>150</v>
      </c>
      <c r="D7" s="3" t="s">
        <v>151</v>
      </c>
      <c r="E7" t="s">
        <v>65</v>
      </c>
      <c r="F7">
        <v>15502276</v>
      </c>
      <c r="G7" t="s">
        <v>366</v>
      </c>
      <c r="H7" s="15">
        <v>34881</v>
      </c>
      <c r="I7" t="s">
        <v>66</v>
      </c>
      <c r="J7">
        <v>0</v>
      </c>
      <c r="K7" s="1">
        <v>0</v>
      </c>
      <c r="L7" s="1">
        <v>0</v>
      </c>
      <c r="M7" s="1">
        <v>0</v>
      </c>
      <c r="P7" s="45">
        <v>0</v>
      </c>
      <c r="Q7" s="7">
        <f t="shared" ref="Q7:Q13" si="0">IF(M7=0,0,K7*P7)</f>
        <v>0</v>
      </c>
      <c r="R7" s="9">
        <f t="shared" ref="R7:R13" si="1">+M7+Q7</f>
        <v>0</v>
      </c>
      <c r="S7" s="7">
        <f t="shared" ref="S7:S13" si="2">+M7</f>
        <v>0</v>
      </c>
      <c r="T7" s="7">
        <f t="shared" ref="T7:T13" si="3">+(R7+S7)/2</f>
        <v>0</v>
      </c>
      <c r="U7" s="7">
        <f t="shared" ref="U7:U13" si="4">IF(M7=0,0,P7*K7)</f>
        <v>0</v>
      </c>
    </row>
    <row r="8" spans="1:21">
      <c r="A8" t="s">
        <v>0</v>
      </c>
      <c r="B8" t="s">
        <v>364</v>
      </c>
      <c r="C8" s="3" t="s">
        <v>150</v>
      </c>
      <c r="D8" s="3" t="s">
        <v>151</v>
      </c>
      <c r="E8" t="s">
        <v>65</v>
      </c>
      <c r="F8">
        <v>15502277</v>
      </c>
      <c r="G8" t="s">
        <v>367</v>
      </c>
      <c r="H8" s="15">
        <v>34881</v>
      </c>
      <c r="I8" t="s">
        <v>66</v>
      </c>
      <c r="J8">
        <v>1</v>
      </c>
      <c r="K8" s="1">
        <v>2728.11</v>
      </c>
      <c r="L8" s="1">
        <v>66.81</v>
      </c>
      <c r="M8" s="1">
        <v>2661.3</v>
      </c>
      <c r="P8" s="45">
        <v>0</v>
      </c>
      <c r="Q8" s="7">
        <f t="shared" si="0"/>
        <v>0</v>
      </c>
      <c r="R8" s="9">
        <f t="shared" si="1"/>
        <v>2661.3</v>
      </c>
      <c r="S8" s="7">
        <f t="shared" si="2"/>
        <v>2661.3</v>
      </c>
      <c r="T8" s="7">
        <f t="shared" si="3"/>
        <v>2661.3</v>
      </c>
      <c r="U8" s="7">
        <f t="shared" si="4"/>
        <v>0</v>
      </c>
    </row>
    <row r="9" spans="1:21">
      <c r="A9" t="s">
        <v>0</v>
      </c>
      <c r="B9" t="s">
        <v>364</v>
      </c>
      <c r="C9" s="3" t="s">
        <v>150</v>
      </c>
      <c r="D9" s="3" t="s">
        <v>151</v>
      </c>
      <c r="E9" t="s">
        <v>65</v>
      </c>
      <c r="F9">
        <v>15502278</v>
      </c>
      <c r="G9" t="s">
        <v>368</v>
      </c>
      <c r="H9" s="15">
        <v>34881</v>
      </c>
      <c r="I9" t="s">
        <v>66</v>
      </c>
      <c r="J9">
        <v>1</v>
      </c>
      <c r="K9" s="1">
        <v>5432.44</v>
      </c>
      <c r="L9" s="1">
        <v>133.04</v>
      </c>
      <c r="M9" s="1">
        <v>5299.4</v>
      </c>
      <c r="P9" s="45">
        <v>0</v>
      </c>
      <c r="Q9" s="7">
        <f t="shared" si="0"/>
        <v>0</v>
      </c>
      <c r="R9" s="9">
        <f t="shared" si="1"/>
        <v>5299.4</v>
      </c>
      <c r="S9" s="7">
        <f t="shared" si="2"/>
        <v>5299.4</v>
      </c>
      <c r="T9" s="7">
        <f t="shared" si="3"/>
        <v>5299.4</v>
      </c>
      <c r="U9" s="7">
        <f t="shared" si="4"/>
        <v>0</v>
      </c>
    </row>
    <row r="10" spans="1:21">
      <c r="A10" t="s">
        <v>0</v>
      </c>
      <c r="B10" t="s">
        <v>364</v>
      </c>
      <c r="C10" s="3" t="s">
        <v>150</v>
      </c>
      <c r="D10" s="3" t="s">
        <v>151</v>
      </c>
      <c r="E10" t="s">
        <v>65</v>
      </c>
      <c r="F10">
        <v>15502279</v>
      </c>
      <c r="G10" t="s">
        <v>369</v>
      </c>
      <c r="H10" s="15">
        <v>34881</v>
      </c>
      <c r="I10" t="s">
        <v>66</v>
      </c>
      <c r="J10">
        <v>1</v>
      </c>
      <c r="K10" s="1">
        <v>2716.21</v>
      </c>
      <c r="L10" s="1">
        <v>66.52</v>
      </c>
      <c r="M10" s="1">
        <v>2649.69</v>
      </c>
      <c r="P10" s="45">
        <v>0</v>
      </c>
      <c r="Q10" s="7">
        <f t="shared" si="0"/>
        <v>0</v>
      </c>
      <c r="R10" s="9">
        <f t="shared" si="1"/>
        <v>2649.69</v>
      </c>
      <c r="S10" s="7">
        <f t="shared" si="2"/>
        <v>2649.69</v>
      </c>
      <c r="T10" s="7">
        <f t="shared" si="3"/>
        <v>2649.69</v>
      </c>
      <c r="U10" s="7">
        <f t="shared" si="4"/>
        <v>0</v>
      </c>
    </row>
    <row r="11" spans="1:21">
      <c r="A11" t="s">
        <v>0</v>
      </c>
      <c r="B11" t="s">
        <v>364</v>
      </c>
      <c r="C11" s="3" t="s">
        <v>150</v>
      </c>
      <c r="D11" s="3" t="s">
        <v>151</v>
      </c>
      <c r="E11" t="s">
        <v>65</v>
      </c>
      <c r="F11">
        <v>15502280</v>
      </c>
      <c r="G11" t="s">
        <v>370</v>
      </c>
      <c r="H11" s="15">
        <v>34881</v>
      </c>
      <c r="I11" t="s">
        <v>66</v>
      </c>
      <c r="J11">
        <v>1</v>
      </c>
      <c r="K11" s="1">
        <v>3259.46</v>
      </c>
      <c r="L11" s="1">
        <v>79.819999999999993</v>
      </c>
      <c r="M11" s="1">
        <v>3179.64</v>
      </c>
      <c r="P11" s="45">
        <v>0</v>
      </c>
      <c r="Q11" s="7">
        <f t="shared" si="0"/>
        <v>0</v>
      </c>
      <c r="R11" s="9">
        <f t="shared" si="1"/>
        <v>3179.64</v>
      </c>
      <c r="S11" s="7">
        <f t="shared" si="2"/>
        <v>3179.64</v>
      </c>
      <c r="T11" s="7">
        <f t="shared" si="3"/>
        <v>3179.64</v>
      </c>
      <c r="U11" s="7">
        <f t="shared" si="4"/>
        <v>0</v>
      </c>
    </row>
    <row r="12" spans="1:21">
      <c r="A12" t="s">
        <v>0</v>
      </c>
      <c r="B12" t="s">
        <v>364</v>
      </c>
      <c r="C12" s="3" t="s">
        <v>150</v>
      </c>
      <c r="D12" s="3" t="s">
        <v>151</v>
      </c>
      <c r="E12" t="s">
        <v>65</v>
      </c>
      <c r="F12">
        <v>15502281</v>
      </c>
      <c r="G12" t="s">
        <v>371</v>
      </c>
      <c r="H12" s="15">
        <v>34881</v>
      </c>
      <c r="I12" t="s">
        <v>66</v>
      </c>
      <c r="J12">
        <v>1</v>
      </c>
      <c r="K12" s="1">
        <v>5432.44</v>
      </c>
      <c r="L12" s="1">
        <v>133.04</v>
      </c>
      <c r="M12" s="1">
        <v>5299.4</v>
      </c>
      <c r="P12" s="45">
        <v>0</v>
      </c>
      <c r="Q12" s="7">
        <f t="shared" si="0"/>
        <v>0</v>
      </c>
      <c r="R12" s="9">
        <f t="shared" si="1"/>
        <v>5299.4</v>
      </c>
      <c r="S12" s="7">
        <f t="shared" si="2"/>
        <v>5299.4</v>
      </c>
      <c r="T12" s="7">
        <f t="shared" si="3"/>
        <v>5299.4</v>
      </c>
      <c r="U12" s="7">
        <f t="shared" si="4"/>
        <v>0</v>
      </c>
    </row>
    <row r="13" spans="1:21">
      <c r="A13" t="s">
        <v>0</v>
      </c>
      <c r="B13" t="s">
        <v>364</v>
      </c>
      <c r="C13" s="3" t="s">
        <v>150</v>
      </c>
      <c r="D13" s="3" t="s">
        <v>151</v>
      </c>
      <c r="E13" t="s">
        <v>65</v>
      </c>
      <c r="F13">
        <v>15505505</v>
      </c>
      <c r="G13" t="s">
        <v>372</v>
      </c>
      <c r="H13" s="15">
        <v>34881</v>
      </c>
      <c r="I13" t="s">
        <v>66</v>
      </c>
      <c r="J13">
        <v>1</v>
      </c>
      <c r="K13" s="1">
        <v>8148.65</v>
      </c>
      <c r="L13" s="1">
        <v>199.56</v>
      </c>
      <c r="M13" s="1">
        <v>7949.09</v>
      </c>
      <c r="P13" s="45">
        <v>0</v>
      </c>
      <c r="Q13" s="7">
        <f t="shared" si="0"/>
        <v>0</v>
      </c>
      <c r="R13" s="9">
        <f t="shared" si="1"/>
        <v>7949.09</v>
      </c>
      <c r="S13" s="7">
        <f t="shared" si="2"/>
        <v>7949.09</v>
      </c>
      <c r="T13" s="7">
        <f t="shared" si="3"/>
        <v>7949.09</v>
      </c>
      <c r="U13" s="7">
        <f t="shared" si="4"/>
        <v>0</v>
      </c>
    </row>
    <row r="14" spans="1:21">
      <c r="C14" s="3"/>
      <c r="D14" s="3"/>
      <c r="H14" s="15"/>
      <c r="K14" s="48">
        <f>SUM(K6:K13)</f>
        <v>33149.749999999993</v>
      </c>
      <c r="L14" s="48">
        <f>SUM(L6:L13)</f>
        <v>811.82999999999993</v>
      </c>
      <c r="M14" s="1"/>
      <c r="N14" s="2"/>
      <c r="O14" s="2"/>
      <c r="P14" s="2"/>
      <c r="Q14" s="2"/>
      <c r="T14" s="48">
        <f>SUM(T6:T13)</f>
        <v>32337.920000000002</v>
      </c>
      <c r="U14" s="9">
        <f>SUM(U6:U13)</f>
        <v>0</v>
      </c>
    </row>
    <row r="15" spans="1:21">
      <c r="A15" t="s">
        <v>0</v>
      </c>
      <c r="B15" t="s">
        <v>273</v>
      </c>
      <c r="C15" s="3" t="s">
        <v>150</v>
      </c>
      <c r="D15" s="3" t="s">
        <v>151</v>
      </c>
      <c r="E15" t="s">
        <v>65</v>
      </c>
      <c r="F15">
        <v>17045211</v>
      </c>
      <c r="G15" t="s">
        <v>373</v>
      </c>
      <c r="H15" s="15">
        <v>40227</v>
      </c>
      <c r="I15" t="s">
        <v>66</v>
      </c>
      <c r="J15">
        <v>3</v>
      </c>
      <c r="K15" s="1">
        <v>9914.27</v>
      </c>
      <c r="L15" s="1">
        <v>588.42999999999995</v>
      </c>
      <c r="M15" s="1">
        <v>9325.84</v>
      </c>
      <c r="P15" s="45">
        <v>2.64E-2</v>
      </c>
      <c r="Q15" s="7">
        <f>IF(M15=0,0,K15*P15)</f>
        <v>261.73672800000003</v>
      </c>
      <c r="R15" s="9">
        <f>+M15+Q15</f>
        <v>9587.576728</v>
      </c>
      <c r="S15" s="7">
        <f>+M15</f>
        <v>9325.84</v>
      </c>
      <c r="T15" s="7">
        <f>+(R15+S15)/2</f>
        <v>9456.7083640000001</v>
      </c>
      <c r="U15" s="7">
        <f>IF(M15=0,0,P15*K15)</f>
        <v>261.73672800000003</v>
      </c>
    </row>
    <row r="16" spans="1:21">
      <c r="A16" t="s">
        <v>0</v>
      </c>
      <c r="B16" t="s">
        <v>273</v>
      </c>
      <c r="C16" s="3" t="s">
        <v>150</v>
      </c>
      <c r="D16" s="3" t="s">
        <v>151</v>
      </c>
      <c r="E16" t="s">
        <v>65</v>
      </c>
      <c r="F16">
        <v>17045217</v>
      </c>
      <c r="G16" t="s">
        <v>349</v>
      </c>
      <c r="H16" s="15">
        <v>40227</v>
      </c>
      <c r="I16" t="s">
        <v>66</v>
      </c>
      <c r="J16">
        <v>2</v>
      </c>
      <c r="K16" s="1">
        <v>18211.349999999999</v>
      </c>
      <c r="L16" s="1">
        <v>1080.8800000000001</v>
      </c>
      <c r="M16" s="1">
        <v>17130.47</v>
      </c>
      <c r="P16" s="45">
        <v>2.64E-2</v>
      </c>
      <c r="Q16" s="7">
        <f t="shared" ref="Q16:Q23" si="5">IF(M16=0,0,K16*P16)</f>
        <v>480.77963999999997</v>
      </c>
      <c r="R16" s="9">
        <f t="shared" ref="R16:R23" si="6">+M16+Q16</f>
        <v>17611.249640000002</v>
      </c>
      <c r="S16" s="7">
        <f t="shared" ref="S16:S23" si="7">+M16</f>
        <v>17130.47</v>
      </c>
      <c r="T16" s="7">
        <f t="shared" ref="T16:T23" si="8">+(R16+S16)/2</f>
        <v>17370.859820000001</v>
      </c>
      <c r="U16" s="7">
        <f t="shared" ref="U16:U23" si="9">IF(M16=0,0,P16*K16)</f>
        <v>480.77963999999997</v>
      </c>
    </row>
    <row r="17" spans="1:21">
      <c r="A17" t="s">
        <v>0</v>
      </c>
      <c r="B17" t="s">
        <v>273</v>
      </c>
      <c r="C17" s="3" t="s">
        <v>150</v>
      </c>
      <c r="D17" s="3" t="s">
        <v>151</v>
      </c>
      <c r="E17" t="s">
        <v>65</v>
      </c>
      <c r="F17">
        <v>17045218</v>
      </c>
      <c r="G17" t="s">
        <v>285</v>
      </c>
      <c r="H17" s="15">
        <v>40227</v>
      </c>
      <c r="I17" t="s">
        <v>66</v>
      </c>
      <c r="J17">
        <v>2</v>
      </c>
      <c r="K17" s="1">
        <v>65509.88</v>
      </c>
      <c r="L17" s="1">
        <v>3888.15</v>
      </c>
      <c r="M17" s="1">
        <v>61621.73</v>
      </c>
      <c r="P17" s="45">
        <v>2.64E-2</v>
      </c>
      <c r="Q17" s="7">
        <f t="shared" si="5"/>
        <v>1729.460832</v>
      </c>
      <c r="R17" s="9">
        <f t="shared" si="6"/>
        <v>63351.190832</v>
      </c>
      <c r="S17" s="7">
        <f t="shared" si="7"/>
        <v>61621.73</v>
      </c>
      <c r="T17" s="7">
        <f t="shared" si="8"/>
        <v>62486.460416000002</v>
      </c>
      <c r="U17" s="7">
        <f t="shared" si="9"/>
        <v>1729.460832</v>
      </c>
    </row>
    <row r="18" spans="1:21">
      <c r="A18" t="s">
        <v>0</v>
      </c>
      <c r="B18" t="s">
        <v>273</v>
      </c>
      <c r="C18" s="3" t="s">
        <v>150</v>
      </c>
      <c r="D18" s="3" t="s">
        <v>151</v>
      </c>
      <c r="E18" t="s">
        <v>65</v>
      </c>
      <c r="F18">
        <v>17045219</v>
      </c>
      <c r="G18" t="s">
        <v>374</v>
      </c>
      <c r="H18" s="15">
        <v>40227</v>
      </c>
      <c r="I18" t="s">
        <v>66</v>
      </c>
      <c r="J18">
        <v>3</v>
      </c>
      <c r="K18" s="1">
        <v>72958.34</v>
      </c>
      <c r="L18" s="1">
        <v>4330.2299999999996</v>
      </c>
      <c r="M18" s="1">
        <v>68628.11</v>
      </c>
      <c r="P18" s="45">
        <v>2.64E-2</v>
      </c>
      <c r="Q18" s="7">
        <f t="shared" si="5"/>
        <v>1926.1001759999999</v>
      </c>
      <c r="R18" s="9">
        <f t="shared" si="6"/>
        <v>70554.210175999993</v>
      </c>
      <c r="S18" s="7">
        <f t="shared" si="7"/>
        <v>68628.11</v>
      </c>
      <c r="T18" s="7">
        <f t="shared" si="8"/>
        <v>69591.160088000004</v>
      </c>
      <c r="U18" s="7">
        <f t="shared" si="9"/>
        <v>1926.1001759999999</v>
      </c>
    </row>
    <row r="19" spans="1:21">
      <c r="A19" t="s">
        <v>0</v>
      </c>
      <c r="B19" t="s">
        <v>273</v>
      </c>
      <c r="C19" s="3" t="s">
        <v>150</v>
      </c>
      <c r="D19" s="3" t="s">
        <v>151</v>
      </c>
      <c r="E19" t="s">
        <v>65</v>
      </c>
      <c r="F19">
        <v>17045220</v>
      </c>
      <c r="G19" t="s">
        <v>375</v>
      </c>
      <c r="H19" s="15">
        <v>40227</v>
      </c>
      <c r="I19" t="s">
        <v>66</v>
      </c>
      <c r="J19">
        <v>13</v>
      </c>
      <c r="K19" s="1">
        <v>92455.41</v>
      </c>
      <c r="L19" s="1">
        <v>5487.42</v>
      </c>
      <c r="M19" s="1">
        <v>86967.99</v>
      </c>
      <c r="P19" s="45">
        <v>2.64E-2</v>
      </c>
      <c r="Q19" s="7">
        <f t="shared" si="5"/>
        <v>2440.8228239999999</v>
      </c>
      <c r="R19" s="9">
        <f t="shared" si="6"/>
        <v>89408.812824000008</v>
      </c>
      <c r="S19" s="7">
        <f t="shared" si="7"/>
        <v>86967.99</v>
      </c>
      <c r="T19" s="7">
        <f t="shared" si="8"/>
        <v>88188.401412000007</v>
      </c>
      <c r="U19" s="7">
        <f t="shared" si="9"/>
        <v>2440.8228239999999</v>
      </c>
    </row>
    <row r="20" spans="1:21">
      <c r="A20" t="s">
        <v>0</v>
      </c>
      <c r="B20" t="s">
        <v>273</v>
      </c>
      <c r="C20" s="3" t="s">
        <v>150</v>
      </c>
      <c r="D20" s="3" t="s">
        <v>151</v>
      </c>
      <c r="E20" t="s">
        <v>65</v>
      </c>
      <c r="F20">
        <v>17045221</v>
      </c>
      <c r="G20" t="s">
        <v>375</v>
      </c>
      <c r="H20" s="15">
        <v>40227</v>
      </c>
      <c r="I20" t="s">
        <v>66</v>
      </c>
      <c r="J20">
        <v>13</v>
      </c>
      <c r="K20" s="1">
        <v>92455.41</v>
      </c>
      <c r="L20" s="1">
        <v>5487.42</v>
      </c>
      <c r="M20" s="1">
        <v>86967.99</v>
      </c>
      <c r="P20" s="45">
        <v>2.64E-2</v>
      </c>
      <c r="Q20" s="7">
        <f t="shared" si="5"/>
        <v>2440.8228239999999</v>
      </c>
      <c r="R20" s="9">
        <f t="shared" si="6"/>
        <v>89408.812824000008</v>
      </c>
      <c r="S20" s="7">
        <f t="shared" si="7"/>
        <v>86967.99</v>
      </c>
      <c r="T20" s="7">
        <f t="shared" si="8"/>
        <v>88188.401412000007</v>
      </c>
      <c r="U20" s="7">
        <f t="shared" si="9"/>
        <v>2440.8228239999999</v>
      </c>
    </row>
    <row r="21" spans="1:21">
      <c r="A21" t="s">
        <v>0</v>
      </c>
      <c r="B21" t="s">
        <v>273</v>
      </c>
      <c r="C21" s="3" t="s">
        <v>150</v>
      </c>
      <c r="D21" s="3" t="s">
        <v>151</v>
      </c>
      <c r="E21" t="s">
        <v>65</v>
      </c>
      <c r="F21">
        <v>17045222</v>
      </c>
      <c r="G21" t="s">
        <v>376</v>
      </c>
      <c r="H21" s="15">
        <v>40227</v>
      </c>
      <c r="I21" t="s">
        <v>66</v>
      </c>
      <c r="J21">
        <v>1</v>
      </c>
      <c r="K21" s="1">
        <v>50132.23</v>
      </c>
      <c r="L21" s="1">
        <v>2975.45</v>
      </c>
      <c r="M21" s="1">
        <v>47156.78</v>
      </c>
      <c r="P21" s="45">
        <v>2.64E-2</v>
      </c>
      <c r="Q21" s="7">
        <f t="shared" si="5"/>
        <v>1323.4908720000001</v>
      </c>
      <c r="R21" s="9">
        <f t="shared" si="6"/>
        <v>48480.270872000001</v>
      </c>
      <c r="S21" s="7">
        <f t="shared" si="7"/>
        <v>47156.78</v>
      </c>
      <c r="T21" s="7">
        <f t="shared" si="8"/>
        <v>47818.525435999996</v>
      </c>
      <c r="U21" s="7">
        <f t="shared" si="9"/>
        <v>1323.4908720000001</v>
      </c>
    </row>
    <row r="22" spans="1:21">
      <c r="A22" t="s">
        <v>0</v>
      </c>
      <c r="B22" t="s">
        <v>273</v>
      </c>
      <c r="C22" s="3" t="s">
        <v>150</v>
      </c>
      <c r="D22" s="3" t="s">
        <v>151</v>
      </c>
      <c r="E22" t="s">
        <v>65</v>
      </c>
      <c r="F22">
        <v>17045223</v>
      </c>
      <c r="G22" t="s">
        <v>376</v>
      </c>
      <c r="H22" s="15">
        <v>40227</v>
      </c>
      <c r="I22" t="s">
        <v>66</v>
      </c>
      <c r="J22">
        <v>2</v>
      </c>
      <c r="K22" s="1">
        <v>65509.88</v>
      </c>
      <c r="L22" s="1">
        <v>3888.15</v>
      </c>
      <c r="M22" s="1">
        <v>61621.73</v>
      </c>
      <c r="P22" s="45">
        <v>2.64E-2</v>
      </c>
      <c r="Q22" s="7">
        <f t="shared" si="5"/>
        <v>1729.460832</v>
      </c>
      <c r="R22" s="9">
        <f t="shared" si="6"/>
        <v>63351.190832</v>
      </c>
      <c r="S22" s="7">
        <f t="shared" si="7"/>
        <v>61621.73</v>
      </c>
      <c r="T22" s="7">
        <f t="shared" si="8"/>
        <v>62486.460416000002</v>
      </c>
      <c r="U22" s="7">
        <f t="shared" si="9"/>
        <v>1729.460832</v>
      </c>
    </row>
    <row r="23" spans="1:21">
      <c r="A23" t="s">
        <v>0</v>
      </c>
      <c r="B23" t="s">
        <v>273</v>
      </c>
      <c r="C23" s="3" t="s">
        <v>150</v>
      </c>
      <c r="D23" s="3" t="s">
        <v>151</v>
      </c>
      <c r="E23" t="s">
        <v>67</v>
      </c>
      <c r="F23">
        <v>16569416</v>
      </c>
      <c r="G23" t="s">
        <v>377</v>
      </c>
      <c r="H23" s="15">
        <v>40227</v>
      </c>
      <c r="I23" t="s">
        <v>66</v>
      </c>
      <c r="J23">
        <v>0</v>
      </c>
      <c r="K23" s="1">
        <v>0</v>
      </c>
      <c r="L23" s="1">
        <v>0</v>
      </c>
      <c r="M23" s="1">
        <v>0</v>
      </c>
      <c r="Q23" s="7">
        <f t="shared" si="5"/>
        <v>0</v>
      </c>
      <c r="R23" s="9">
        <f t="shared" si="6"/>
        <v>0</v>
      </c>
      <c r="S23" s="7">
        <f t="shared" si="7"/>
        <v>0</v>
      </c>
      <c r="T23" s="7">
        <f t="shared" si="8"/>
        <v>0</v>
      </c>
      <c r="U23" s="7">
        <f t="shared" si="9"/>
        <v>0</v>
      </c>
    </row>
    <row r="24" spans="1:21">
      <c r="C24" s="3"/>
      <c r="D24" s="3"/>
      <c r="H24" s="15"/>
      <c r="K24" s="48">
        <f>SUM(K15:K23)</f>
        <v>467146.77</v>
      </c>
      <c r="L24" s="48">
        <f>SUM(L15:L23)</f>
        <v>27726.13</v>
      </c>
      <c r="M24" s="1"/>
      <c r="N24" s="2"/>
      <c r="O24" s="2"/>
      <c r="P24" s="2"/>
      <c r="Q24" s="2"/>
      <c r="T24" s="48">
        <f>SUM(T15:T23)</f>
        <v>445586.97736400005</v>
      </c>
      <c r="U24" s="9">
        <f>SUM(U15:U23)</f>
        <v>12332.674728</v>
      </c>
    </row>
    <row r="25" spans="1:21">
      <c r="A25" t="s">
        <v>0</v>
      </c>
      <c r="B25" t="s">
        <v>64</v>
      </c>
      <c r="C25" s="3" t="s">
        <v>150</v>
      </c>
      <c r="D25" s="3" t="s">
        <v>151</v>
      </c>
      <c r="E25" t="s">
        <v>65</v>
      </c>
      <c r="F25">
        <v>15502285</v>
      </c>
      <c r="G25" t="s">
        <v>69</v>
      </c>
      <c r="H25" s="15">
        <v>34881</v>
      </c>
      <c r="I25" t="s">
        <v>66</v>
      </c>
      <c r="J25">
        <v>15</v>
      </c>
      <c r="K25" s="1">
        <v>277846.75</v>
      </c>
      <c r="L25" s="1">
        <v>123569.62</v>
      </c>
      <c r="M25" s="1">
        <v>154277.13</v>
      </c>
      <c r="O25">
        <f>+J25</f>
        <v>15</v>
      </c>
      <c r="P25" s="41">
        <v>3.0300000000000001E-2</v>
      </c>
      <c r="Q25" s="7">
        <f>IF(M25=0,0,K25*P25)</f>
        <v>8418.7565250000007</v>
      </c>
      <c r="R25" s="9">
        <f>+M25+Q25</f>
        <v>162695.88652500001</v>
      </c>
      <c r="S25" s="7">
        <f>+M25</f>
        <v>154277.13</v>
      </c>
      <c r="T25" s="7">
        <f>+(R25+S25)/2</f>
        <v>158486.50826249999</v>
      </c>
      <c r="U25" s="7">
        <f>IF(M25=0,0,P25*K25)</f>
        <v>8418.7565250000007</v>
      </c>
    </row>
    <row r="26" spans="1:21">
      <c r="A26" t="s">
        <v>0</v>
      </c>
      <c r="B26" t="s">
        <v>64</v>
      </c>
      <c r="C26" s="3" t="s">
        <v>150</v>
      </c>
      <c r="D26" s="3" t="s">
        <v>151</v>
      </c>
      <c r="E26" t="s">
        <v>65</v>
      </c>
      <c r="F26">
        <v>15502286</v>
      </c>
      <c r="G26" t="s">
        <v>70</v>
      </c>
      <c r="H26" s="15">
        <v>34881</v>
      </c>
      <c r="I26" t="s">
        <v>66</v>
      </c>
      <c r="J26">
        <v>3</v>
      </c>
      <c r="K26" s="1">
        <v>39924.300000000003</v>
      </c>
      <c r="L26" s="1">
        <v>17755.939999999999</v>
      </c>
      <c r="M26" s="1">
        <v>22168.36</v>
      </c>
      <c r="O26">
        <f t="shared" ref="O26:O49" si="10">+J26</f>
        <v>3</v>
      </c>
      <c r="P26" s="41">
        <v>3.0300000000000001E-2</v>
      </c>
      <c r="Q26" s="7">
        <f t="shared" ref="Q26:Q50" si="11">IF(M26=0,0,K26*P26)</f>
        <v>1209.7062900000001</v>
      </c>
      <c r="R26" s="9">
        <f t="shared" ref="R26:R50" si="12">+M26+Q26</f>
        <v>23378.066290000002</v>
      </c>
      <c r="S26" s="7">
        <f t="shared" ref="S26:S50" si="13">+M26</f>
        <v>22168.36</v>
      </c>
      <c r="T26" s="7">
        <f t="shared" ref="T26:T50" si="14">+(R26+S26)/2</f>
        <v>22773.213145000002</v>
      </c>
      <c r="U26" s="7">
        <f t="shared" ref="U26:U50" si="15">IF(M26=0,0,P26*K26)</f>
        <v>1209.7062900000001</v>
      </c>
    </row>
    <row r="27" spans="1:21">
      <c r="A27" t="s">
        <v>0</v>
      </c>
      <c r="B27" t="s">
        <v>64</v>
      </c>
      <c r="C27" s="3" t="s">
        <v>150</v>
      </c>
      <c r="D27" s="3" t="s">
        <v>151</v>
      </c>
      <c r="E27" t="s">
        <v>65</v>
      </c>
      <c r="F27">
        <v>15502287</v>
      </c>
      <c r="G27" t="s">
        <v>71</v>
      </c>
      <c r="H27" s="15">
        <v>34881</v>
      </c>
      <c r="I27" t="s">
        <v>66</v>
      </c>
      <c r="J27">
        <v>5</v>
      </c>
      <c r="K27" s="1">
        <v>82710.11</v>
      </c>
      <c r="L27" s="1">
        <v>36784.51</v>
      </c>
      <c r="M27" s="1">
        <v>45925.599999999999</v>
      </c>
      <c r="O27">
        <f t="shared" si="10"/>
        <v>5</v>
      </c>
      <c r="P27" s="41">
        <v>3.0300000000000001E-2</v>
      </c>
      <c r="Q27" s="7">
        <f t="shared" si="11"/>
        <v>2506.1163329999999</v>
      </c>
      <c r="R27" s="9">
        <f t="shared" si="12"/>
        <v>48431.716332999997</v>
      </c>
      <c r="S27" s="7">
        <f t="shared" si="13"/>
        <v>45925.599999999999</v>
      </c>
      <c r="T27" s="7">
        <f t="shared" si="14"/>
        <v>47178.658166499998</v>
      </c>
      <c r="U27" s="7">
        <f t="shared" si="15"/>
        <v>2506.1163329999999</v>
      </c>
    </row>
    <row r="28" spans="1:21">
      <c r="A28" t="s">
        <v>0</v>
      </c>
      <c r="B28" t="s">
        <v>64</v>
      </c>
      <c r="C28" s="3" t="s">
        <v>150</v>
      </c>
      <c r="D28" s="3" t="s">
        <v>151</v>
      </c>
      <c r="E28" t="s">
        <v>65</v>
      </c>
      <c r="F28">
        <v>15502288</v>
      </c>
      <c r="G28" t="s">
        <v>72</v>
      </c>
      <c r="H28" s="15">
        <v>34881</v>
      </c>
      <c r="I28" t="s">
        <v>66</v>
      </c>
      <c r="J28">
        <v>1</v>
      </c>
      <c r="K28" s="1">
        <v>26882.22</v>
      </c>
      <c r="L28" s="1">
        <v>11955.6</v>
      </c>
      <c r="M28" s="1">
        <v>14926.62</v>
      </c>
      <c r="O28">
        <f t="shared" si="10"/>
        <v>1</v>
      </c>
      <c r="P28" s="41">
        <v>3.0300000000000001E-2</v>
      </c>
      <c r="Q28" s="7">
        <f t="shared" si="11"/>
        <v>814.53126600000007</v>
      </c>
      <c r="R28" s="9">
        <f t="shared" si="12"/>
        <v>15741.151266000001</v>
      </c>
      <c r="S28" s="7">
        <f t="shared" si="13"/>
        <v>14926.62</v>
      </c>
      <c r="T28" s="7">
        <f t="shared" si="14"/>
        <v>15333.885633000002</v>
      </c>
      <c r="U28" s="7">
        <f t="shared" si="15"/>
        <v>814.53126600000007</v>
      </c>
    </row>
    <row r="29" spans="1:21">
      <c r="A29" t="s">
        <v>0</v>
      </c>
      <c r="B29" t="s">
        <v>64</v>
      </c>
      <c r="C29" s="3" t="s">
        <v>150</v>
      </c>
      <c r="D29" s="3" t="s">
        <v>151</v>
      </c>
      <c r="E29" t="s">
        <v>65</v>
      </c>
      <c r="F29">
        <v>15502289</v>
      </c>
      <c r="G29" t="s">
        <v>73</v>
      </c>
      <c r="H29" s="15">
        <v>34881</v>
      </c>
      <c r="I29" t="s">
        <v>66</v>
      </c>
      <c r="J29">
        <v>1</v>
      </c>
      <c r="K29" s="1">
        <v>55532.91</v>
      </c>
      <c r="L29" s="1">
        <v>24697.72</v>
      </c>
      <c r="M29" s="1">
        <v>30835.19</v>
      </c>
      <c r="O29">
        <f t="shared" si="10"/>
        <v>1</v>
      </c>
      <c r="P29" s="41">
        <v>3.0300000000000001E-2</v>
      </c>
      <c r="Q29" s="7">
        <f t="shared" si="11"/>
        <v>1682.6471730000001</v>
      </c>
      <c r="R29" s="9">
        <f t="shared" si="12"/>
        <v>32517.837173</v>
      </c>
      <c r="S29" s="7">
        <f t="shared" si="13"/>
        <v>30835.19</v>
      </c>
      <c r="T29" s="7">
        <f t="shared" si="14"/>
        <v>31676.513586499997</v>
      </c>
      <c r="U29" s="7">
        <f t="shared" si="15"/>
        <v>1682.6471730000001</v>
      </c>
    </row>
    <row r="30" spans="1:21">
      <c r="A30" t="s">
        <v>0</v>
      </c>
      <c r="B30" t="s">
        <v>64</v>
      </c>
      <c r="C30" s="3" t="s">
        <v>150</v>
      </c>
      <c r="D30" s="3" t="s">
        <v>151</v>
      </c>
      <c r="E30" t="s">
        <v>65</v>
      </c>
      <c r="F30">
        <v>15502290</v>
      </c>
      <c r="G30" t="s">
        <v>74</v>
      </c>
      <c r="H30" s="15">
        <v>34881</v>
      </c>
      <c r="I30" t="s">
        <v>66</v>
      </c>
      <c r="J30">
        <v>2</v>
      </c>
      <c r="K30" s="1">
        <v>54204.87</v>
      </c>
      <c r="L30" s="1">
        <v>24107.08</v>
      </c>
      <c r="M30" s="1">
        <v>30097.79</v>
      </c>
      <c r="O30">
        <f t="shared" si="10"/>
        <v>2</v>
      </c>
      <c r="P30" s="41">
        <v>3.0300000000000001E-2</v>
      </c>
      <c r="Q30" s="7">
        <f t="shared" si="11"/>
        <v>1642.4075610000002</v>
      </c>
      <c r="R30" s="9">
        <f t="shared" si="12"/>
        <v>31740.197561000001</v>
      </c>
      <c r="S30" s="7">
        <f t="shared" si="13"/>
        <v>30097.79</v>
      </c>
      <c r="T30" s="7">
        <f t="shared" si="14"/>
        <v>30918.993780500001</v>
      </c>
      <c r="U30" s="7">
        <f t="shared" si="15"/>
        <v>1642.4075610000002</v>
      </c>
    </row>
    <row r="31" spans="1:21">
      <c r="A31" t="s">
        <v>0</v>
      </c>
      <c r="B31" t="s">
        <v>64</v>
      </c>
      <c r="C31" s="3" t="s">
        <v>150</v>
      </c>
      <c r="D31" s="3" t="s">
        <v>151</v>
      </c>
      <c r="E31" t="s">
        <v>65</v>
      </c>
      <c r="F31">
        <v>15502291</v>
      </c>
      <c r="G31" t="s">
        <v>75</v>
      </c>
      <c r="H31" s="15">
        <v>34881</v>
      </c>
      <c r="I31" t="s">
        <v>66</v>
      </c>
      <c r="J31">
        <v>1</v>
      </c>
      <c r="K31" s="1">
        <v>24344.639999999999</v>
      </c>
      <c r="L31" s="1">
        <v>10827.04</v>
      </c>
      <c r="M31" s="1">
        <v>13517.6</v>
      </c>
      <c r="O31">
        <f t="shared" si="10"/>
        <v>1</v>
      </c>
      <c r="P31" s="41">
        <v>3.0300000000000001E-2</v>
      </c>
      <c r="Q31" s="7">
        <f t="shared" si="11"/>
        <v>737.64259200000004</v>
      </c>
      <c r="R31" s="9">
        <f t="shared" si="12"/>
        <v>14255.242592000001</v>
      </c>
      <c r="S31" s="7">
        <f t="shared" si="13"/>
        <v>13517.6</v>
      </c>
      <c r="T31" s="7">
        <f t="shared" si="14"/>
        <v>13886.421296</v>
      </c>
      <c r="U31" s="7">
        <f t="shared" si="15"/>
        <v>737.64259200000004</v>
      </c>
    </row>
    <row r="32" spans="1:21">
      <c r="A32" t="s">
        <v>0</v>
      </c>
      <c r="B32" t="s">
        <v>64</v>
      </c>
      <c r="C32" s="3" t="s">
        <v>150</v>
      </c>
      <c r="D32" s="3" t="s">
        <v>151</v>
      </c>
      <c r="E32" t="s">
        <v>65</v>
      </c>
      <c r="F32">
        <v>15502292</v>
      </c>
      <c r="G32" t="s">
        <v>76</v>
      </c>
      <c r="H32" s="15">
        <v>34881</v>
      </c>
      <c r="I32" t="s">
        <v>66</v>
      </c>
      <c r="J32">
        <v>1</v>
      </c>
      <c r="K32" s="1">
        <v>28840.28</v>
      </c>
      <c r="L32" s="1">
        <v>12826.43</v>
      </c>
      <c r="M32" s="1">
        <v>16013.85</v>
      </c>
      <c r="O32">
        <f t="shared" si="10"/>
        <v>1</v>
      </c>
      <c r="P32" s="41">
        <v>3.0300000000000001E-2</v>
      </c>
      <c r="Q32" s="7">
        <f t="shared" si="11"/>
        <v>873.86048399999993</v>
      </c>
      <c r="R32" s="9">
        <f t="shared" si="12"/>
        <v>16887.710483999999</v>
      </c>
      <c r="S32" s="7">
        <f t="shared" si="13"/>
        <v>16013.85</v>
      </c>
      <c r="T32" s="7">
        <f t="shared" si="14"/>
        <v>16450.780242000001</v>
      </c>
      <c r="U32" s="7">
        <f t="shared" si="15"/>
        <v>873.86048399999993</v>
      </c>
    </row>
    <row r="33" spans="1:21">
      <c r="A33" t="s">
        <v>0</v>
      </c>
      <c r="B33" t="s">
        <v>64</v>
      </c>
      <c r="C33" s="3" t="s">
        <v>150</v>
      </c>
      <c r="D33" s="3" t="s">
        <v>151</v>
      </c>
      <c r="E33" t="s">
        <v>65</v>
      </c>
      <c r="F33">
        <v>15502293</v>
      </c>
      <c r="G33" t="s">
        <v>77</v>
      </c>
      <c r="H33" s="15">
        <v>34881</v>
      </c>
      <c r="I33" t="s">
        <v>66</v>
      </c>
      <c r="J33">
        <v>7</v>
      </c>
      <c r="K33" s="1">
        <v>139732.35999999999</v>
      </c>
      <c r="L33" s="1">
        <v>62144.6</v>
      </c>
      <c r="M33" s="1">
        <v>77587.759999999995</v>
      </c>
      <c r="O33">
        <f t="shared" si="10"/>
        <v>7</v>
      </c>
      <c r="P33" s="41">
        <v>3.0300000000000001E-2</v>
      </c>
      <c r="Q33" s="7">
        <f t="shared" si="11"/>
        <v>4233.8905079999995</v>
      </c>
      <c r="R33" s="9">
        <f t="shared" si="12"/>
        <v>81821.650507999992</v>
      </c>
      <c r="S33" s="7">
        <f t="shared" si="13"/>
        <v>77587.759999999995</v>
      </c>
      <c r="T33" s="7">
        <f t="shared" si="14"/>
        <v>79704.705254</v>
      </c>
      <c r="U33" s="7">
        <f t="shared" si="15"/>
        <v>4233.8905079999995</v>
      </c>
    </row>
    <row r="34" spans="1:21">
      <c r="A34" t="s">
        <v>0</v>
      </c>
      <c r="B34" t="s">
        <v>64</v>
      </c>
      <c r="C34" s="3" t="s">
        <v>150</v>
      </c>
      <c r="D34" s="3" t="s">
        <v>151</v>
      </c>
      <c r="E34" t="s">
        <v>65</v>
      </c>
      <c r="F34">
        <v>15502294</v>
      </c>
      <c r="G34" t="s">
        <v>78</v>
      </c>
      <c r="H34" s="15">
        <v>34881</v>
      </c>
      <c r="I34" t="s">
        <v>66</v>
      </c>
      <c r="J34">
        <v>3</v>
      </c>
      <c r="K34" s="1">
        <v>66052.92</v>
      </c>
      <c r="L34" s="1">
        <v>29376.39</v>
      </c>
      <c r="M34" s="1">
        <v>36676.53</v>
      </c>
      <c r="O34">
        <f t="shared" si="10"/>
        <v>3</v>
      </c>
      <c r="P34" s="41">
        <v>3.0300000000000001E-2</v>
      </c>
      <c r="Q34" s="7">
        <f t="shared" si="11"/>
        <v>2001.403476</v>
      </c>
      <c r="R34" s="9">
        <f t="shared" si="12"/>
        <v>38677.933475999998</v>
      </c>
      <c r="S34" s="7">
        <f t="shared" si="13"/>
        <v>36676.53</v>
      </c>
      <c r="T34" s="7">
        <f t="shared" si="14"/>
        <v>37677.231738000002</v>
      </c>
      <c r="U34" s="7">
        <f t="shared" si="15"/>
        <v>2001.403476</v>
      </c>
    </row>
    <row r="35" spans="1:21">
      <c r="A35" t="s">
        <v>0</v>
      </c>
      <c r="B35" t="s">
        <v>64</v>
      </c>
      <c r="C35" s="3" t="s">
        <v>150</v>
      </c>
      <c r="D35" s="3" t="s">
        <v>151</v>
      </c>
      <c r="E35" t="s">
        <v>65</v>
      </c>
      <c r="F35">
        <v>15502295</v>
      </c>
      <c r="G35" t="s">
        <v>79</v>
      </c>
      <c r="H35" s="15">
        <v>34881</v>
      </c>
      <c r="I35" t="s">
        <v>66</v>
      </c>
      <c r="J35">
        <v>1</v>
      </c>
      <c r="K35" s="1">
        <v>22536.76</v>
      </c>
      <c r="L35" s="1">
        <v>10023</v>
      </c>
      <c r="M35" s="1">
        <v>12513.76</v>
      </c>
      <c r="O35">
        <f t="shared" si="10"/>
        <v>1</v>
      </c>
      <c r="P35" s="41">
        <v>3.0300000000000001E-2</v>
      </c>
      <c r="Q35" s="7">
        <f t="shared" si="11"/>
        <v>682.86382800000001</v>
      </c>
      <c r="R35" s="9">
        <f t="shared" si="12"/>
        <v>13196.623828</v>
      </c>
      <c r="S35" s="7">
        <f t="shared" si="13"/>
        <v>12513.76</v>
      </c>
      <c r="T35" s="7">
        <f t="shared" si="14"/>
        <v>12855.191913999999</v>
      </c>
      <c r="U35" s="7">
        <f t="shared" si="15"/>
        <v>682.86382800000001</v>
      </c>
    </row>
    <row r="36" spans="1:21">
      <c r="A36" t="s">
        <v>0</v>
      </c>
      <c r="B36" t="s">
        <v>64</v>
      </c>
      <c r="C36" s="3" t="s">
        <v>150</v>
      </c>
      <c r="D36" s="3" t="s">
        <v>151</v>
      </c>
      <c r="E36" t="s">
        <v>65</v>
      </c>
      <c r="F36">
        <v>15502297</v>
      </c>
      <c r="G36" t="s">
        <v>80</v>
      </c>
      <c r="H36" s="15">
        <v>34881</v>
      </c>
      <c r="I36" t="s">
        <v>66</v>
      </c>
      <c r="J36">
        <v>1</v>
      </c>
      <c r="K36" s="1">
        <v>29443.68</v>
      </c>
      <c r="L36" s="1">
        <v>13094.79</v>
      </c>
      <c r="M36" s="1">
        <v>16348.89</v>
      </c>
      <c r="O36">
        <f t="shared" si="10"/>
        <v>1</v>
      </c>
      <c r="P36" s="41">
        <v>3.0300000000000001E-2</v>
      </c>
      <c r="Q36" s="7">
        <f t="shared" si="11"/>
        <v>892.14350400000001</v>
      </c>
      <c r="R36" s="9">
        <f t="shared" si="12"/>
        <v>17241.033503999999</v>
      </c>
      <c r="S36" s="7">
        <f t="shared" si="13"/>
        <v>16348.89</v>
      </c>
      <c r="T36" s="7">
        <f t="shared" si="14"/>
        <v>16794.961751999999</v>
      </c>
      <c r="U36" s="7">
        <f t="shared" si="15"/>
        <v>892.14350400000001</v>
      </c>
    </row>
    <row r="37" spans="1:21">
      <c r="A37" t="s">
        <v>0</v>
      </c>
      <c r="B37" t="s">
        <v>64</v>
      </c>
      <c r="C37" s="3" t="s">
        <v>150</v>
      </c>
      <c r="D37" s="3" t="s">
        <v>151</v>
      </c>
      <c r="E37" t="s">
        <v>65</v>
      </c>
      <c r="F37">
        <v>15502298</v>
      </c>
      <c r="G37" t="s">
        <v>81</v>
      </c>
      <c r="H37" s="15">
        <v>34881</v>
      </c>
      <c r="I37" t="s">
        <v>66</v>
      </c>
      <c r="J37">
        <v>1</v>
      </c>
      <c r="K37" s="1">
        <v>615.53</v>
      </c>
      <c r="L37" s="1">
        <v>273.75</v>
      </c>
      <c r="M37" s="1">
        <v>341.78</v>
      </c>
      <c r="O37">
        <f t="shared" si="10"/>
        <v>1</v>
      </c>
      <c r="P37" s="41">
        <v>3.0300000000000001E-2</v>
      </c>
      <c r="Q37" s="7">
        <f t="shared" si="11"/>
        <v>18.650559000000001</v>
      </c>
      <c r="R37" s="9">
        <f t="shared" si="12"/>
        <v>360.43055899999996</v>
      </c>
      <c r="S37" s="7">
        <f t="shared" si="13"/>
        <v>341.78</v>
      </c>
      <c r="T37" s="7">
        <f t="shared" si="14"/>
        <v>351.10527949999994</v>
      </c>
      <c r="U37" s="7">
        <f t="shared" si="15"/>
        <v>18.650559000000001</v>
      </c>
    </row>
    <row r="38" spans="1:21">
      <c r="A38" t="s">
        <v>0</v>
      </c>
      <c r="B38" t="s">
        <v>64</v>
      </c>
      <c r="C38" s="3" t="s">
        <v>150</v>
      </c>
      <c r="D38" s="3" t="s">
        <v>151</v>
      </c>
      <c r="E38" t="s">
        <v>65</v>
      </c>
      <c r="F38">
        <v>15502301</v>
      </c>
      <c r="G38" t="s">
        <v>82</v>
      </c>
      <c r="H38" s="15">
        <v>34881</v>
      </c>
      <c r="I38" t="s">
        <v>66</v>
      </c>
      <c r="J38">
        <v>2</v>
      </c>
      <c r="K38" s="1">
        <v>3160.04</v>
      </c>
      <c r="L38" s="1">
        <v>1405.4</v>
      </c>
      <c r="M38" s="1">
        <v>1754.64</v>
      </c>
      <c r="O38">
        <f t="shared" si="10"/>
        <v>2</v>
      </c>
      <c r="P38" s="41">
        <v>3.0300000000000001E-2</v>
      </c>
      <c r="Q38" s="7">
        <f t="shared" si="11"/>
        <v>95.749212</v>
      </c>
      <c r="R38" s="9">
        <f t="shared" si="12"/>
        <v>1850.389212</v>
      </c>
      <c r="S38" s="7">
        <f t="shared" si="13"/>
        <v>1754.64</v>
      </c>
      <c r="T38" s="7">
        <f t="shared" si="14"/>
        <v>1802.5146060000002</v>
      </c>
      <c r="U38" s="7">
        <f t="shared" si="15"/>
        <v>95.749212</v>
      </c>
    </row>
    <row r="39" spans="1:21">
      <c r="A39" t="s">
        <v>0</v>
      </c>
      <c r="B39" t="s">
        <v>64</v>
      </c>
      <c r="C39" s="3" t="s">
        <v>150</v>
      </c>
      <c r="D39" s="3" t="s">
        <v>151</v>
      </c>
      <c r="E39" t="s">
        <v>65</v>
      </c>
      <c r="F39">
        <v>15502314</v>
      </c>
      <c r="G39" t="s">
        <v>83</v>
      </c>
      <c r="H39" s="15">
        <v>34881</v>
      </c>
      <c r="I39" t="s">
        <v>66</v>
      </c>
      <c r="J39">
        <v>1</v>
      </c>
      <c r="K39" s="1">
        <v>4691.03</v>
      </c>
      <c r="L39" s="1">
        <v>2086.29</v>
      </c>
      <c r="M39" s="1">
        <v>2604.7399999999998</v>
      </c>
      <c r="O39">
        <f t="shared" si="10"/>
        <v>1</v>
      </c>
      <c r="P39" s="41">
        <v>3.0300000000000001E-2</v>
      </c>
      <c r="Q39" s="7">
        <f t="shared" si="11"/>
        <v>142.13820899999999</v>
      </c>
      <c r="R39" s="9">
        <f t="shared" si="12"/>
        <v>2746.878209</v>
      </c>
      <c r="S39" s="7">
        <f t="shared" si="13"/>
        <v>2604.7399999999998</v>
      </c>
      <c r="T39" s="7">
        <f t="shared" si="14"/>
        <v>2675.8091045000001</v>
      </c>
      <c r="U39" s="7">
        <f t="shared" si="15"/>
        <v>142.13820899999999</v>
      </c>
    </row>
    <row r="40" spans="1:21">
      <c r="A40" t="s">
        <v>0</v>
      </c>
      <c r="B40" t="s">
        <v>64</v>
      </c>
      <c r="C40" s="3" t="s">
        <v>150</v>
      </c>
      <c r="D40" s="3" t="s">
        <v>151</v>
      </c>
      <c r="E40" t="s">
        <v>65</v>
      </c>
      <c r="F40">
        <v>15502315</v>
      </c>
      <c r="G40" t="s">
        <v>84</v>
      </c>
      <c r="H40" s="15">
        <v>34881</v>
      </c>
      <c r="I40" t="s">
        <v>66</v>
      </c>
      <c r="J40">
        <v>6</v>
      </c>
      <c r="K40" s="1">
        <v>86287.360000000001</v>
      </c>
      <c r="L40" s="1">
        <v>38375.46</v>
      </c>
      <c r="M40" s="1">
        <v>47911.9</v>
      </c>
      <c r="O40">
        <f t="shared" si="10"/>
        <v>6</v>
      </c>
      <c r="P40" s="41">
        <v>3.0300000000000001E-2</v>
      </c>
      <c r="Q40" s="7">
        <f t="shared" si="11"/>
        <v>2614.507008</v>
      </c>
      <c r="R40" s="9">
        <f t="shared" si="12"/>
        <v>50526.407008000002</v>
      </c>
      <c r="S40" s="7">
        <f t="shared" si="13"/>
        <v>47911.9</v>
      </c>
      <c r="T40" s="7">
        <f t="shared" si="14"/>
        <v>49219.153504000002</v>
      </c>
      <c r="U40" s="7">
        <f t="shared" si="15"/>
        <v>2614.507008</v>
      </c>
    </row>
    <row r="41" spans="1:21">
      <c r="A41" t="s">
        <v>0</v>
      </c>
      <c r="B41" t="s">
        <v>64</v>
      </c>
      <c r="C41" s="3" t="s">
        <v>150</v>
      </c>
      <c r="D41" s="3" t="s">
        <v>151</v>
      </c>
      <c r="E41" t="s">
        <v>65</v>
      </c>
      <c r="F41">
        <v>15502316</v>
      </c>
      <c r="G41" t="s">
        <v>68</v>
      </c>
      <c r="H41" s="15">
        <v>35247</v>
      </c>
      <c r="I41" t="s">
        <v>66</v>
      </c>
      <c r="J41">
        <v>1</v>
      </c>
      <c r="K41" s="1">
        <v>43148.56</v>
      </c>
      <c r="L41" s="1">
        <v>18041.759999999998</v>
      </c>
      <c r="M41" s="1">
        <v>25106.799999999999</v>
      </c>
      <c r="O41">
        <f t="shared" si="10"/>
        <v>1</v>
      </c>
      <c r="P41" s="41">
        <v>3.0300000000000001E-2</v>
      </c>
      <c r="Q41" s="7">
        <f t="shared" si="11"/>
        <v>1307.401368</v>
      </c>
      <c r="R41" s="9">
        <f t="shared" si="12"/>
        <v>26414.201367999998</v>
      </c>
      <c r="S41" s="7">
        <f t="shared" si="13"/>
        <v>25106.799999999999</v>
      </c>
      <c r="T41" s="7">
        <f t="shared" si="14"/>
        <v>25760.500683999999</v>
      </c>
      <c r="U41" s="7">
        <f t="shared" si="15"/>
        <v>1307.401368</v>
      </c>
    </row>
    <row r="42" spans="1:21">
      <c r="A42" t="s">
        <v>0</v>
      </c>
      <c r="B42" t="s">
        <v>64</v>
      </c>
      <c r="C42" t="s">
        <v>150</v>
      </c>
      <c r="D42" t="s">
        <v>151</v>
      </c>
      <c r="E42" t="s">
        <v>65</v>
      </c>
      <c r="F42">
        <v>15502320</v>
      </c>
      <c r="G42" t="s">
        <v>88</v>
      </c>
      <c r="H42" s="15">
        <v>38303</v>
      </c>
      <c r="I42" t="s">
        <v>66</v>
      </c>
      <c r="J42">
        <v>1</v>
      </c>
      <c r="K42" s="1">
        <v>140199.18</v>
      </c>
      <c r="L42" s="1">
        <v>28624.42</v>
      </c>
      <c r="M42" s="1">
        <v>111574.76</v>
      </c>
      <c r="O42">
        <f t="shared" si="10"/>
        <v>1</v>
      </c>
      <c r="P42" s="41">
        <v>3.0300000000000001E-2</v>
      </c>
      <c r="Q42" s="7">
        <f t="shared" si="11"/>
        <v>4248.0351540000001</v>
      </c>
      <c r="R42" s="9">
        <f t="shared" si="12"/>
        <v>115822.79515399999</v>
      </c>
      <c r="S42" s="7">
        <f t="shared" si="13"/>
        <v>111574.76</v>
      </c>
      <c r="T42" s="7">
        <f t="shared" si="14"/>
        <v>113698.777577</v>
      </c>
      <c r="U42" s="7">
        <f t="shared" si="15"/>
        <v>4248.0351540000001</v>
      </c>
    </row>
    <row r="43" spans="1:21">
      <c r="A43" t="s">
        <v>0</v>
      </c>
      <c r="B43" t="s">
        <v>64</v>
      </c>
      <c r="C43" t="s">
        <v>150</v>
      </c>
      <c r="D43" t="s">
        <v>151</v>
      </c>
      <c r="E43" t="s">
        <v>65</v>
      </c>
      <c r="F43">
        <v>15502321</v>
      </c>
      <c r="G43" t="s">
        <v>88</v>
      </c>
      <c r="H43" s="15">
        <v>38303</v>
      </c>
      <c r="I43" t="s">
        <v>66</v>
      </c>
      <c r="J43">
        <v>1</v>
      </c>
      <c r="K43" s="1">
        <v>35049.79</v>
      </c>
      <c r="L43" s="1">
        <v>7156.1</v>
      </c>
      <c r="M43" s="1">
        <v>27893.69</v>
      </c>
      <c r="O43">
        <f t="shared" si="10"/>
        <v>1</v>
      </c>
      <c r="P43" s="41">
        <v>3.0300000000000001E-2</v>
      </c>
      <c r="Q43" s="7">
        <f t="shared" si="11"/>
        <v>1062.0086370000001</v>
      </c>
      <c r="R43" s="9">
        <f t="shared" si="12"/>
        <v>28955.698636999998</v>
      </c>
      <c r="S43" s="7">
        <f t="shared" si="13"/>
        <v>27893.69</v>
      </c>
      <c r="T43" s="7">
        <f t="shared" si="14"/>
        <v>28424.694318499998</v>
      </c>
      <c r="U43" s="7">
        <f t="shared" si="15"/>
        <v>1062.0086370000001</v>
      </c>
    </row>
    <row r="44" spans="1:21">
      <c r="A44" t="s">
        <v>0</v>
      </c>
      <c r="B44" t="s">
        <v>64</v>
      </c>
      <c r="C44" t="s">
        <v>150</v>
      </c>
      <c r="D44" t="s">
        <v>151</v>
      </c>
      <c r="E44" t="s">
        <v>65</v>
      </c>
      <c r="F44">
        <v>15502325</v>
      </c>
      <c r="G44" t="s">
        <v>85</v>
      </c>
      <c r="H44" s="15">
        <v>34881</v>
      </c>
      <c r="I44" t="s">
        <v>66</v>
      </c>
      <c r="J44">
        <v>7</v>
      </c>
      <c r="K44" s="1">
        <v>213648.84</v>
      </c>
      <c r="L44" s="1">
        <v>95018.23</v>
      </c>
      <c r="M44" s="1">
        <v>118630.61</v>
      </c>
      <c r="O44">
        <f t="shared" si="10"/>
        <v>7</v>
      </c>
      <c r="P44" s="41">
        <v>3.0300000000000001E-2</v>
      </c>
      <c r="Q44" s="7">
        <f t="shared" si="11"/>
        <v>6473.5598520000003</v>
      </c>
      <c r="R44" s="9">
        <f t="shared" si="12"/>
        <v>125104.16985200001</v>
      </c>
      <c r="S44" s="7">
        <f t="shared" si="13"/>
        <v>118630.61</v>
      </c>
      <c r="T44" s="7">
        <f t="shared" si="14"/>
        <v>121867.389926</v>
      </c>
      <c r="U44" s="7">
        <f t="shared" si="15"/>
        <v>6473.5598520000003</v>
      </c>
    </row>
    <row r="45" spans="1:21">
      <c r="A45" t="s">
        <v>0</v>
      </c>
      <c r="B45" t="s">
        <v>64</v>
      </c>
      <c r="C45" t="s">
        <v>150</v>
      </c>
      <c r="D45" t="s">
        <v>151</v>
      </c>
      <c r="E45" t="s">
        <v>65</v>
      </c>
      <c r="F45">
        <v>15502326</v>
      </c>
      <c r="G45" t="s">
        <v>86</v>
      </c>
      <c r="H45" s="15">
        <v>34881</v>
      </c>
      <c r="I45" t="s">
        <v>66</v>
      </c>
      <c r="J45">
        <v>4</v>
      </c>
      <c r="K45" s="1">
        <v>119316.97</v>
      </c>
      <c r="L45" s="1">
        <v>53065.05</v>
      </c>
      <c r="M45" s="1">
        <v>66251.92</v>
      </c>
      <c r="O45">
        <f t="shared" si="10"/>
        <v>4</v>
      </c>
      <c r="P45" s="41">
        <v>3.0300000000000001E-2</v>
      </c>
      <c r="Q45" s="7">
        <f t="shared" si="11"/>
        <v>3615.3041910000002</v>
      </c>
      <c r="R45" s="9">
        <f t="shared" si="12"/>
        <v>69867.224191000001</v>
      </c>
      <c r="S45" s="7">
        <f t="shared" si="13"/>
        <v>66251.92</v>
      </c>
      <c r="T45" s="7">
        <f t="shared" si="14"/>
        <v>68059.5720955</v>
      </c>
      <c r="U45" s="7">
        <f t="shared" si="15"/>
        <v>3615.3041910000002</v>
      </c>
    </row>
    <row r="46" spans="1:21">
      <c r="A46" t="s">
        <v>0</v>
      </c>
      <c r="B46" t="s">
        <v>64</v>
      </c>
      <c r="C46" t="s">
        <v>150</v>
      </c>
      <c r="D46" t="s">
        <v>151</v>
      </c>
      <c r="E46" t="s">
        <v>65</v>
      </c>
      <c r="F46">
        <v>15502327</v>
      </c>
      <c r="G46" t="s">
        <v>87</v>
      </c>
      <c r="H46" s="15">
        <v>34881</v>
      </c>
      <c r="I46" t="s">
        <v>66</v>
      </c>
      <c r="J46">
        <v>11</v>
      </c>
      <c r="K46" s="1">
        <v>156305.35</v>
      </c>
      <c r="L46" s="1">
        <v>69515.27</v>
      </c>
      <c r="M46" s="1">
        <v>86790.080000000002</v>
      </c>
      <c r="O46">
        <f t="shared" si="10"/>
        <v>11</v>
      </c>
      <c r="P46" s="41">
        <v>3.0300000000000001E-2</v>
      </c>
      <c r="Q46" s="7">
        <f t="shared" si="11"/>
        <v>4736.0521050000007</v>
      </c>
      <c r="R46" s="9">
        <f t="shared" si="12"/>
        <v>91526.132104999997</v>
      </c>
      <c r="S46" s="7">
        <f t="shared" si="13"/>
        <v>86790.080000000002</v>
      </c>
      <c r="T46" s="7">
        <f t="shared" si="14"/>
        <v>89158.106052499992</v>
      </c>
      <c r="U46" s="7">
        <f t="shared" si="15"/>
        <v>4736.0521050000007</v>
      </c>
    </row>
    <row r="47" spans="1:21">
      <c r="A47" t="s">
        <v>0</v>
      </c>
      <c r="B47" t="s">
        <v>64</v>
      </c>
      <c r="C47" t="s">
        <v>150</v>
      </c>
      <c r="D47" t="s">
        <v>151</v>
      </c>
      <c r="E47" t="s">
        <v>65</v>
      </c>
      <c r="F47">
        <v>16997809</v>
      </c>
      <c r="G47" t="s">
        <v>152</v>
      </c>
      <c r="H47" s="15">
        <v>40057</v>
      </c>
      <c r="I47" t="s">
        <v>66</v>
      </c>
      <c r="J47">
        <v>12</v>
      </c>
      <c r="K47" s="1">
        <v>122021.34</v>
      </c>
      <c r="L47" s="1">
        <v>9633.69</v>
      </c>
      <c r="M47" s="1">
        <v>112387.65</v>
      </c>
      <c r="O47">
        <f t="shared" si="10"/>
        <v>12</v>
      </c>
      <c r="P47" s="41">
        <v>3.0300000000000001E-2</v>
      </c>
      <c r="Q47" s="7">
        <f t="shared" si="11"/>
        <v>3697.2466020000002</v>
      </c>
      <c r="R47" s="9">
        <f t="shared" si="12"/>
        <v>116084.89660199999</v>
      </c>
      <c r="S47" s="7">
        <f t="shared" si="13"/>
        <v>112387.65</v>
      </c>
      <c r="T47" s="7">
        <f t="shared" si="14"/>
        <v>114236.27330099999</v>
      </c>
      <c r="U47" s="7">
        <f t="shared" si="15"/>
        <v>3697.2466020000002</v>
      </c>
    </row>
    <row r="48" spans="1:21">
      <c r="A48" t="s">
        <v>0</v>
      </c>
      <c r="B48" t="s">
        <v>64</v>
      </c>
      <c r="C48" t="s">
        <v>150</v>
      </c>
      <c r="D48" t="s">
        <v>151</v>
      </c>
      <c r="E48" t="s">
        <v>65</v>
      </c>
      <c r="F48">
        <v>16997811</v>
      </c>
      <c r="G48" t="s">
        <v>88</v>
      </c>
      <c r="H48" s="15">
        <v>40057</v>
      </c>
      <c r="I48" t="s">
        <v>66</v>
      </c>
      <c r="J48">
        <v>15</v>
      </c>
      <c r="K48" s="1">
        <v>837029.85</v>
      </c>
      <c r="L48" s="1">
        <v>66084.25</v>
      </c>
      <c r="M48" s="1">
        <v>770945.6</v>
      </c>
      <c r="O48">
        <f t="shared" si="10"/>
        <v>15</v>
      </c>
      <c r="P48" s="41">
        <v>3.0300000000000001E-2</v>
      </c>
      <c r="Q48" s="7">
        <f t="shared" si="11"/>
        <v>25362.004454999998</v>
      </c>
      <c r="R48" s="9">
        <f t="shared" si="12"/>
        <v>796307.60445500002</v>
      </c>
      <c r="S48" s="7">
        <f t="shared" si="13"/>
        <v>770945.6</v>
      </c>
      <c r="T48" s="7">
        <f t="shared" si="14"/>
        <v>783626.60222749994</v>
      </c>
      <c r="U48" s="7">
        <f t="shared" si="15"/>
        <v>25362.004454999998</v>
      </c>
    </row>
    <row r="49" spans="1:21">
      <c r="A49" t="s">
        <v>0</v>
      </c>
      <c r="B49" t="s">
        <v>64</v>
      </c>
      <c r="C49" t="s">
        <v>150</v>
      </c>
      <c r="D49" t="s">
        <v>151</v>
      </c>
      <c r="E49" t="s">
        <v>65</v>
      </c>
      <c r="F49">
        <v>17045216</v>
      </c>
      <c r="G49" t="s">
        <v>141</v>
      </c>
      <c r="H49" s="15">
        <v>40227</v>
      </c>
      <c r="I49" t="s">
        <v>66</v>
      </c>
      <c r="K49" s="1">
        <v>6049.81</v>
      </c>
      <c r="L49" s="1">
        <v>335.9</v>
      </c>
      <c r="M49" s="1">
        <v>5713.91</v>
      </c>
      <c r="N49">
        <v>6</v>
      </c>
      <c r="O49">
        <f t="shared" si="10"/>
        <v>0</v>
      </c>
      <c r="P49" s="41">
        <v>3.0300000000000001E-2</v>
      </c>
      <c r="Q49" s="7">
        <f t="shared" si="11"/>
        <v>183.30924300000001</v>
      </c>
      <c r="R49" s="9">
        <f t="shared" si="12"/>
        <v>5897.2192429999996</v>
      </c>
      <c r="S49" s="7">
        <f t="shared" si="13"/>
        <v>5713.91</v>
      </c>
      <c r="T49" s="7">
        <f t="shared" si="14"/>
        <v>5805.5646214999997</v>
      </c>
      <c r="U49" s="7">
        <f t="shared" si="15"/>
        <v>183.30924300000001</v>
      </c>
    </row>
    <row r="50" spans="1:21">
      <c r="A50" t="s">
        <v>0</v>
      </c>
      <c r="B50" t="s">
        <v>64</v>
      </c>
      <c r="C50" t="s">
        <v>150</v>
      </c>
      <c r="D50" t="s">
        <v>151</v>
      </c>
      <c r="E50" t="s">
        <v>67</v>
      </c>
      <c r="F50">
        <v>15590728</v>
      </c>
      <c r="G50" t="s">
        <v>153</v>
      </c>
      <c r="H50" s="15">
        <v>40000</v>
      </c>
      <c r="I50" t="s">
        <v>66</v>
      </c>
      <c r="J50">
        <v>0</v>
      </c>
      <c r="K50" s="1">
        <v>0</v>
      </c>
      <c r="L50" s="1">
        <v>0</v>
      </c>
      <c r="M50" s="1">
        <v>0</v>
      </c>
      <c r="Q50" s="7">
        <f t="shared" si="11"/>
        <v>0</v>
      </c>
      <c r="R50" s="9">
        <f t="shared" si="12"/>
        <v>0</v>
      </c>
      <c r="S50" s="7">
        <f t="shared" si="13"/>
        <v>0</v>
      </c>
      <c r="T50" s="7">
        <f t="shared" si="14"/>
        <v>0</v>
      </c>
      <c r="U50" s="7">
        <f t="shared" si="15"/>
        <v>0</v>
      </c>
    </row>
    <row r="51" spans="1:21">
      <c r="H51" s="15"/>
      <c r="J51">
        <f>SUM(J25:J50)</f>
        <v>103</v>
      </c>
      <c r="K51" s="47">
        <f>SUM(K25:K50)</f>
        <v>2615575.4500000007</v>
      </c>
      <c r="L51" s="47">
        <f>SUM(L25:L50)</f>
        <v>766778.29</v>
      </c>
      <c r="M51" s="1"/>
      <c r="N51" s="2"/>
      <c r="O51" s="2"/>
      <c r="P51" s="2"/>
      <c r="Q51" s="2"/>
      <c r="T51" s="47">
        <f>SUM(T25:T50)</f>
        <v>1888423.1280674997</v>
      </c>
      <c r="U51" s="2">
        <f>SUM(U25:U50)</f>
        <v>79251.936134999996</v>
      </c>
    </row>
    <row r="52" spans="1:21">
      <c r="A52" t="s">
        <v>0</v>
      </c>
      <c r="B52" t="s">
        <v>336</v>
      </c>
      <c r="C52" t="s">
        <v>150</v>
      </c>
      <c r="D52" t="s">
        <v>151</v>
      </c>
      <c r="E52" t="s">
        <v>65</v>
      </c>
      <c r="F52">
        <v>17045215</v>
      </c>
      <c r="G52" t="s">
        <v>378</v>
      </c>
      <c r="H52" s="15">
        <v>40227</v>
      </c>
      <c r="I52" t="s">
        <v>66</v>
      </c>
      <c r="J52">
        <v>7</v>
      </c>
      <c r="K52" s="1">
        <v>5463.42</v>
      </c>
      <c r="L52" s="1">
        <v>308.64</v>
      </c>
      <c r="M52" s="1">
        <v>5154.78</v>
      </c>
      <c r="P52" s="41">
        <v>1.41E-2</v>
      </c>
      <c r="Q52" s="7">
        <f>IF(M52=0,0,K52*P52)</f>
        <v>77.034222</v>
      </c>
      <c r="R52" s="9">
        <f>+M52+Q52</f>
        <v>5231.814222</v>
      </c>
      <c r="S52" s="7">
        <f>+M52</f>
        <v>5154.78</v>
      </c>
      <c r="T52" s="7">
        <f>+(R52+S52)/2</f>
        <v>5193.2971109999999</v>
      </c>
      <c r="U52" s="7">
        <f>IF(M52=0,0,P52*K52)</f>
        <v>77.034222</v>
      </c>
    </row>
    <row r="53" spans="1:21">
      <c r="A53" t="s">
        <v>0</v>
      </c>
      <c r="B53" t="s">
        <v>336</v>
      </c>
      <c r="C53" t="s">
        <v>150</v>
      </c>
      <c r="D53" t="s">
        <v>151</v>
      </c>
      <c r="E53" t="s">
        <v>65</v>
      </c>
      <c r="F53">
        <v>17045224</v>
      </c>
      <c r="G53" t="s">
        <v>379</v>
      </c>
      <c r="H53" s="15">
        <v>40227</v>
      </c>
      <c r="I53" t="s">
        <v>66</v>
      </c>
      <c r="J53">
        <v>1</v>
      </c>
      <c r="K53" s="1">
        <v>8377.2199999999993</v>
      </c>
      <c r="L53" s="1">
        <v>473.25</v>
      </c>
      <c r="M53" s="1">
        <v>7903.97</v>
      </c>
      <c r="P53" s="41">
        <v>1.41E-2</v>
      </c>
      <c r="Q53" s="7">
        <f t="shared" ref="Q53:Q54" si="16">IF(M53=0,0,K53*P53)</f>
        <v>118.11880199999999</v>
      </c>
      <c r="R53" s="9">
        <f t="shared" ref="R53:R54" si="17">+M53+Q53</f>
        <v>8022.0888020000002</v>
      </c>
      <c r="S53" s="7">
        <f t="shared" ref="S53:S54" si="18">+M53</f>
        <v>7903.97</v>
      </c>
      <c r="T53" s="7">
        <f t="shared" ref="T53:T54" si="19">+(R53+S53)/2</f>
        <v>7963.0294009999998</v>
      </c>
      <c r="U53" s="7">
        <f t="shared" ref="U53:U54" si="20">IF(M53=0,0,P53*K53)</f>
        <v>118.11880199999999</v>
      </c>
    </row>
    <row r="54" spans="1:21">
      <c r="A54" t="s">
        <v>0</v>
      </c>
      <c r="B54" t="s">
        <v>336</v>
      </c>
      <c r="C54" t="s">
        <v>150</v>
      </c>
      <c r="D54" t="s">
        <v>151</v>
      </c>
      <c r="E54" t="s">
        <v>65</v>
      </c>
      <c r="F54">
        <v>17045225</v>
      </c>
      <c r="G54" t="s">
        <v>380</v>
      </c>
      <c r="H54" s="15">
        <v>40227</v>
      </c>
      <c r="I54" t="s">
        <v>66</v>
      </c>
      <c r="J54">
        <v>6</v>
      </c>
      <c r="K54" s="1">
        <v>25131.67</v>
      </c>
      <c r="L54" s="1">
        <v>1419.74</v>
      </c>
      <c r="M54" s="1">
        <v>23711.93</v>
      </c>
      <c r="P54" s="41">
        <v>1.41E-2</v>
      </c>
      <c r="Q54" s="7">
        <f t="shared" si="16"/>
        <v>354.35654699999998</v>
      </c>
      <c r="R54" s="9">
        <f t="shared" si="17"/>
        <v>24066.286547</v>
      </c>
      <c r="S54" s="7">
        <f t="shared" si="18"/>
        <v>23711.93</v>
      </c>
      <c r="T54" s="7">
        <f t="shared" si="19"/>
        <v>23889.108273500002</v>
      </c>
      <c r="U54" s="7">
        <f t="shared" si="20"/>
        <v>354.35654699999998</v>
      </c>
    </row>
    <row r="55" spans="1:21">
      <c r="H55" s="15"/>
      <c r="K55" s="47">
        <f>SUM(K52:K54)</f>
        <v>38972.31</v>
      </c>
      <c r="L55" s="47">
        <f>SUM(L52:L54)</f>
        <v>2201.63</v>
      </c>
      <c r="M55" s="1"/>
      <c r="N55" s="2"/>
      <c r="O55" s="2"/>
      <c r="P55" s="2"/>
      <c r="Q55" s="2"/>
      <c r="T55" s="47">
        <f>SUM(T52:T54)</f>
        <v>37045.434785500001</v>
      </c>
      <c r="U55" s="2">
        <f>SUM(U52:U54)</f>
        <v>549.50957099999994</v>
      </c>
    </row>
    <row r="56" spans="1:21">
      <c r="A56" t="s">
        <v>0</v>
      </c>
      <c r="B56" t="s">
        <v>268</v>
      </c>
      <c r="C56" t="s">
        <v>150</v>
      </c>
      <c r="D56" t="s">
        <v>151</v>
      </c>
      <c r="E56" t="s">
        <v>65</v>
      </c>
      <c r="F56">
        <v>15502282</v>
      </c>
      <c r="G56" t="s">
        <v>381</v>
      </c>
      <c r="H56" s="15">
        <v>34881</v>
      </c>
      <c r="I56" t="s">
        <v>66</v>
      </c>
      <c r="J56">
        <v>1</v>
      </c>
      <c r="K56" s="1">
        <v>124533.62</v>
      </c>
      <c r="L56" s="1">
        <v>57090.96</v>
      </c>
      <c r="M56" s="1">
        <v>67442.66</v>
      </c>
      <c r="P56" s="41">
        <v>8.9999999999999993E-3</v>
      </c>
      <c r="Q56" s="7">
        <f>IF(M56=0,0,K56*P56)</f>
        <v>1120.8025799999998</v>
      </c>
      <c r="R56" s="9">
        <f>+M56+Q56</f>
        <v>68563.462580000007</v>
      </c>
      <c r="S56" s="7">
        <f>+M56</f>
        <v>67442.66</v>
      </c>
      <c r="T56" s="7">
        <f>+(R56+S56)/2</f>
        <v>68003.061290000012</v>
      </c>
      <c r="U56" s="7">
        <f>IF(M56=0,0,P56*K56)</f>
        <v>1120.8025799999998</v>
      </c>
    </row>
    <row r="57" spans="1:21">
      <c r="A57" t="s">
        <v>0</v>
      </c>
      <c r="B57" t="s">
        <v>268</v>
      </c>
      <c r="C57" t="s">
        <v>150</v>
      </c>
      <c r="D57" t="s">
        <v>151</v>
      </c>
      <c r="E57" t="s">
        <v>65</v>
      </c>
      <c r="F57">
        <v>16997805</v>
      </c>
      <c r="G57" t="s">
        <v>382</v>
      </c>
      <c r="H57" s="15">
        <v>40057</v>
      </c>
      <c r="I57" t="s">
        <v>66</v>
      </c>
      <c r="J57">
        <v>19</v>
      </c>
      <c r="K57" s="1">
        <v>1240399.27</v>
      </c>
      <c r="L57" s="1">
        <v>113729.26</v>
      </c>
      <c r="M57" s="1">
        <v>1126670.01</v>
      </c>
      <c r="P57" s="41">
        <v>8.9999999999999993E-3</v>
      </c>
      <c r="Q57" s="7">
        <f>IF(M57=0,0,K57*P57)</f>
        <v>11163.593429999999</v>
      </c>
      <c r="R57" s="9">
        <f>+M57+Q57</f>
        <v>1137833.6034299999</v>
      </c>
      <c r="S57" s="7">
        <f>+M57</f>
        <v>1126670.01</v>
      </c>
      <c r="T57" s="7">
        <f>+(R57+S57)/2</f>
        <v>1132251.806715</v>
      </c>
      <c r="U57" s="7">
        <f>IF(M57=0,0,P57*K57)</f>
        <v>11163.593429999999</v>
      </c>
    </row>
    <row r="58" spans="1:21">
      <c r="H58" s="15"/>
      <c r="K58" s="47">
        <f>SUM(K56:K57)</f>
        <v>1364932.8900000001</v>
      </c>
      <c r="L58" s="47">
        <f>SUM(L56:L57)</f>
        <v>170820.22</v>
      </c>
      <c r="M58" s="1"/>
      <c r="N58" s="2"/>
      <c r="O58" s="2"/>
      <c r="P58" s="2"/>
      <c r="Q58" s="2"/>
      <c r="T58" s="47">
        <f>SUM(T56:T57)</f>
        <v>1200254.8680050001</v>
      </c>
      <c r="U58" s="2">
        <f>SUM(U56:U57)</f>
        <v>12284.396009999999</v>
      </c>
    </row>
    <row r="59" spans="1:21">
      <c r="A59" t="s">
        <v>0</v>
      </c>
      <c r="B59" t="s">
        <v>270</v>
      </c>
      <c r="C59" t="s">
        <v>150</v>
      </c>
      <c r="D59" t="s">
        <v>151</v>
      </c>
      <c r="E59" t="s">
        <v>65</v>
      </c>
      <c r="F59">
        <v>15502317</v>
      </c>
      <c r="G59" t="s">
        <v>383</v>
      </c>
      <c r="H59" s="15">
        <v>34881</v>
      </c>
      <c r="I59" t="s">
        <v>66</v>
      </c>
      <c r="J59">
        <v>216039</v>
      </c>
      <c r="K59" s="1">
        <v>495308.88</v>
      </c>
      <c r="L59" s="1">
        <v>231303.42</v>
      </c>
      <c r="M59" s="1">
        <v>264005.46000000002</v>
      </c>
      <c r="P59" s="45">
        <v>2.81E-2</v>
      </c>
      <c r="Q59" s="7">
        <f>IF(M59=0,0,K59*P59)</f>
        <v>13918.179528000001</v>
      </c>
      <c r="R59" s="9">
        <f>+M59+Q59</f>
        <v>277923.63952800003</v>
      </c>
      <c r="S59" s="7">
        <f>+M59</f>
        <v>264005.46000000002</v>
      </c>
      <c r="T59" s="7">
        <f>+(R59+S59)/2</f>
        <v>270964.549764</v>
      </c>
      <c r="U59" s="7">
        <f>IF(M59=0,0,P59*K59)</f>
        <v>13918.179528000001</v>
      </c>
    </row>
    <row r="60" spans="1:21">
      <c r="A60" t="s">
        <v>0</v>
      </c>
      <c r="B60" t="s">
        <v>270</v>
      </c>
      <c r="C60" t="s">
        <v>150</v>
      </c>
      <c r="D60" t="s">
        <v>151</v>
      </c>
      <c r="E60" t="s">
        <v>65</v>
      </c>
      <c r="F60">
        <v>15502322</v>
      </c>
      <c r="G60" t="s">
        <v>384</v>
      </c>
      <c r="H60" s="15">
        <v>35247</v>
      </c>
      <c r="I60" t="s">
        <v>66</v>
      </c>
      <c r="J60">
        <v>1</v>
      </c>
      <c r="K60" s="1">
        <v>11186.66</v>
      </c>
      <c r="L60" s="1">
        <v>4897.9399999999996</v>
      </c>
      <c r="M60" s="1">
        <v>6288.72</v>
      </c>
      <c r="P60" s="45">
        <v>2.81E-2</v>
      </c>
      <c r="Q60" s="7">
        <f t="shared" ref="Q60:Q63" si="21">IF(M60=0,0,K60*P60)</f>
        <v>314.345146</v>
      </c>
      <c r="R60" s="9">
        <f t="shared" ref="R60:R63" si="22">+M60+Q60</f>
        <v>6603.0651459999999</v>
      </c>
      <c r="S60" s="7">
        <f t="shared" ref="S60:S63" si="23">+M60</f>
        <v>6288.72</v>
      </c>
      <c r="T60" s="7">
        <f t="shared" ref="T60:T63" si="24">+(R60+S60)/2</f>
        <v>6445.8925730000001</v>
      </c>
      <c r="U60" s="7">
        <f t="shared" ref="U60:U63" si="25">IF(M60=0,0,P60*K60)</f>
        <v>314.345146</v>
      </c>
    </row>
    <row r="61" spans="1:21">
      <c r="A61" t="s">
        <v>0</v>
      </c>
      <c r="B61" t="s">
        <v>270</v>
      </c>
      <c r="C61" t="s">
        <v>150</v>
      </c>
      <c r="D61" t="s">
        <v>151</v>
      </c>
      <c r="E61" t="s">
        <v>65</v>
      </c>
      <c r="F61">
        <v>16997803</v>
      </c>
      <c r="G61" t="s">
        <v>385</v>
      </c>
      <c r="H61" s="15">
        <v>40057</v>
      </c>
      <c r="I61" t="s">
        <v>66</v>
      </c>
      <c r="J61">
        <v>10000</v>
      </c>
      <c r="K61" s="1">
        <v>1253.3399999999999</v>
      </c>
      <c r="L61" s="1">
        <v>95.92</v>
      </c>
      <c r="M61" s="1">
        <v>1157.42</v>
      </c>
      <c r="P61" s="45">
        <v>2.81E-2</v>
      </c>
      <c r="Q61" s="7">
        <f t="shared" si="21"/>
        <v>35.218854</v>
      </c>
      <c r="R61" s="9">
        <f t="shared" si="22"/>
        <v>1192.638854</v>
      </c>
      <c r="S61" s="7">
        <f t="shared" si="23"/>
        <v>1157.42</v>
      </c>
      <c r="T61" s="7">
        <f t="shared" si="24"/>
        <v>1175.0294269999999</v>
      </c>
      <c r="U61" s="7">
        <f t="shared" si="25"/>
        <v>35.218854</v>
      </c>
    </row>
    <row r="62" spans="1:21">
      <c r="A62" t="s">
        <v>0</v>
      </c>
      <c r="B62" t="s">
        <v>270</v>
      </c>
      <c r="C62" t="s">
        <v>150</v>
      </c>
      <c r="D62" t="s">
        <v>151</v>
      </c>
      <c r="E62" t="s">
        <v>65</v>
      </c>
      <c r="F62">
        <v>16997804</v>
      </c>
      <c r="G62" t="s">
        <v>141</v>
      </c>
      <c r="H62" s="15">
        <v>40057</v>
      </c>
      <c r="I62" t="s">
        <v>66</v>
      </c>
      <c r="J62">
        <v>90</v>
      </c>
      <c r="K62" s="1">
        <v>39083.550000000003</v>
      </c>
      <c r="L62" s="1">
        <v>2991.14</v>
      </c>
      <c r="M62" s="1">
        <v>36092.410000000003</v>
      </c>
      <c r="P62" s="45">
        <v>2.81E-2</v>
      </c>
      <c r="Q62" s="7">
        <f t="shared" si="21"/>
        <v>1098.2477550000001</v>
      </c>
      <c r="R62" s="9">
        <f t="shared" si="22"/>
        <v>37190.657755</v>
      </c>
      <c r="S62" s="7">
        <f t="shared" si="23"/>
        <v>36092.410000000003</v>
      </c>
      <c r="T62" s="7">
        <f t="shared" si="24"/>
        <v>36641.533877499998</v>
      </c>
      <c r="U62" s="7">
        <f t="shared" si="25"/>
        <v>1098.2477550000001</v>
      </c>
    </row>
    <row r="63" spans="1:21">
      <c r="A63" t="s">
        <v>0</v>
      </c>
      <c r="B63" t="s">
        <v>270</v>
      </c>
      <c r="C63" t="s">
        <v>150</v>
      </c>
      <c r="D63" t="s">
        <v>151</v>
      </c>
      <c r="E63" t="s">
        <v>65</v>
      </c>
      <c r="F63">
        <v>16997807</v>
      </c>
      <c r="G63" t="s">
        <v>386</v>
      </c>
      <c r="H63" s="15">
        <v>40057</v>
      </c>
      <c r="I63" t="s">
        <v>66</v>
      </c>
      <c r="J63">
        <v>28800</v>
      </c>
      <c r="K63" s="1">
        <v>246406</v>
      </c>
      <c r="L63" s="1">
        <v>18857.93</v>
      </c>
      <c r="M63" s="1">
        <v>227548.07</v>
      </c>
      <c r="P63" s="45">
        <v>2.81E-2</v>
      </c>
      <c r="Q63" s="7">
        <f t="shared" si="21"/>
        <v>6924.0086000000001</v>
      </c>
      <c r="R63" s="9">
        <f t="shared" si="22"/>
        <v>234472.07860000001</v>
      </c>
      <c r="S63" s="7">
        <f t="shared" si="23"/>
        <v>227548.07</v>
      </c>
      <c r="T63" s="7">
        <f t="shared" si="24"/>
        <v>231010.07430000001</v>
      </c>
      <c r="U63" s="7">
        <f t="shared" si="25"/>
        <v>6924.0086000000001</v>
      </c>
    </row>
    <row r="64" spans="1:21">
      <c r="A64" t="s">
        <v>0</v>
      </c>
      <c r="B64" t="s">
        <v>270</v>
      </c>
      <c r="C64" t="s">
        <v>150</v>
      </c>
      <c r="D64" t="s">
        <v>151</v>
      </c>
      <c r="E64" t="s">
        <v>67</v>
      </c>
      <c r="F64">
        <v>15590731</v>
      </c>
      <c r="G64" t="s">
        <v>153</v>
      </c>
      <c r="H64" s="15">
        <v>40000</v>
      </c>
      <c r="I64" t="s">
        <v>66</v>
      </c>
      <c r="J64">
        <v>0</v>
      </c>
      <c r="K64" s="1">
        <v>0</v>
      </c>
      <c r="L64" s="1">
        <v>0</v>
      </c>
      <c r="M64" s="1">
        <v>0</v>
      </c>
      <c r="P64" s="45">
        <v>2.81E-2</v>
      </c>
      <c r="Q64" s="7">
        <f t="shared" ref="Q64" si="26">IF(M64=0,0,K64*P64)</f>
        <v>0</v>
      </c>
      <c r="R64" s="9">
        <f t="shared" ref="R64" si="27">+M64+Q64</f>
        <v>0</v>
      </c>
      <c r="S64" s="7">
        <f t="shared" ref="S64" si="28">+M64</f>
        <v>0</v>
      </c>
      <c r="T64" s="7">
        <f t="shared" ref="T64" si="29">+(R64+S64)/2</f>
        <v>0</v>
      </c>
      <c r="U64" s="7">
        <f t="shared" ref="U64" si="30">IF(M64=0,0,P64*K64)</f>
        <v>0</v>
      </c>
    </row>
    <row r="65" spans="2:21">
      <c r="K65" s="47">
        <f>SUM(K59:K64)</f>
        <v>793238.43</v>
      </c>
      <c r="L65" s="47">
        <f>SUM(L59:L64)</f>
        <v>258146.35000000003</v>
      </c>
      <c r="N65" s="2"/>
      <c r="O65" s="2"/>
      <c r="P65" s="2"/>
      <c r="Q65" s="2"/>
      <c r="T65" s="47">
        <f>SUM(T59:T64)</f>
        <v>546237.07994149998</v>
      </c>
      <c r="U65" s="9">
        <f>SUM(U59:U64)</f>
        <v>22289.999883</v>
      </c>
    </row>
    <row r="67" spans="2:21">
      <c r="B67" t="s">
        <v>387</v>
      </c>
      <c r="G67" t="s">
        <v>483</v>
      </c>
    </row>
    <row r="68" spans="2:21">
      <c r="C68" s="4">
        <f>$T$14</f>
        <v>32337.920000000002</v>
      </c>
      <c r="G68" s="9">
        <f>$U$14</f>
        <v>0</v>
      </c>
      <c r="K68" t="s">
        <v>467</v>
      </c>
      <c r="M68" s="7">
        <f>+F73/J51</f>
        <v>26080.637163554758</v>
      </c>
    </row>
    <row r="69" spans="2:21">
      <c r="C69" s="4">
        <f>$T$58</f>
        <v>1200254.8680050001</v>
      </c>
      <c r="G69" s="16">
        <f>$U$58</f>
        <v>12284.396009999999</v>
      </c>
      <c r="M69" s="7"/>
    </row>
    <row r="70" spans="2:21">
      <c r="C70" s="4">
        <f>SUM(C68:C69)</f>
        <v>1232592.788005</v>
      </c>
      <c r="G70" s="9">
        <f>SUM(G68:G69)</f>
        <v>12284.396009999999</v>
      </c>
      <c r="K70" t="s">
        <v>484</v>
      </c>
      <c r="M70" s="7">
        <f>+H73/J51</f>
        <v>769.43627315533979</v>
      </c>
    </row>
    <row r="71" spans="2:21">
      <c r="C71" s="4"/>
      <c r="E71" t="s">
        <v>392</v>
      </c>
      <c r="F71" t="s">
        <v>482</v>
      </c>
      <c r="H71" t="s">
        <v>482</v>
      </c>
    </row>
    <row r="72" spans="2:21">
      <c r="B72" t="s">
        <v>388</v>
      </c>
      <c r="C72" s="4">
        <f>$T$24</f>
        <v>445586.97736400005</v>
      </c>
      <c r="D72" s="32">
        <f>+C72/$C$76</f>
        <v>0.15273989804279242</v>
      </c>
      <c r="E72" s="34">
        <f>+D72*$C$70</f>
        <v>188266.09676816495</v>
      </c>
      <c r="F72" s="7">
        <f>+C72+E72</f>
        <v>633853.07413216494</v>
      </c>
      <c r="G72" s="9">
        <f>+D72*$G$70</f>
        <v>1876.3173940846857</v>
      </c>
      <c r="H72" s="7">
        <f>$U$24</f>
        <v>12332.674728</v>
      </c>
    </row>
    <row r="73" spans="2:21">
      <c r="B73" t="s">
        <v>389</v>
      </c>
      <c r="C73" s="4">
        <f>$T$51</f>
        <v>1888423.1280674997</v>
      </c>
      <c r="D73" s="32">
        <f t="shared" ref="D73:D75" si="31">+C73/$C$76</f>
        <v>0.64732043505628845</v>
      </c>
      <c r="E73" s="37">
        <f t="shared" ref="E73:E75" si="32">+D73*$C$70</f>
        <v>797882.49977864011</v>
      </c>
      <c r="F73" s="7">
        <f t="shared" ref="F73:F75" si="33">+C73+E73</f>
        <v>2686305.6278461399</v>
      </c>
      <c r="G73" s="9">
        <f t="shared" ref="G73:G75" si="34">+D73*$G$70</f>
        <v>7951.9405695969326</v>
      </c>
      <c r="H73" s="7">
        <f>$U$51</f>
        <v>79251.936134999996</v>
      </c>
    </row>
    <row r="74" spans="2:21">
      <c r="B74" t="s">
        <v>390</v>
      </c>
      <c r="C74" s="49">
        <f>$T$65</f>
        <v>546237.07994149998</v>
      </c>
      <c r="D74" s="32">
        <f t="shared" si="31"/>
        <v>0.18724110024719504</v>
      </c>
      <c r="E74" s="34">
        <f t="shared" si="32"/>
        <v>230792.02978281383</v>
      </c>
      <c r="F74" s="7">
        <f t="shared" si="33"/>
        <v>777029.10972431384</v>
      </c>
      <c r="G74" s="9">
        <f t="shared" si="34"/>
        <v>2300.1438247846522</v>
      </c>
      <c r="H74" s="7">
        <f>$U$65</f>
        <v>22289.999883</v>
      </c>
    </row>
    <row r="75" spans="2:21">
      <c r="B75" t="s">
        <v>391</v>
      </c>
      <c r="C75" s="49">
        <f>$T$55</f>
        <v>37045.434785500001</v>
      </c>
      <c r="D75" s="32">
        <f t="shared" si="31"/>
        <v>1.2698566653724054E-2</v>
      </c>
      <c r="E75" s="34">
        <f t="shared" si="32"/>
        <v>15652.161675381054</v>
      </c>
      <c r="F75" s="7">
        <f t="shared" si="33"/>
        <v>52697.596460881054</v>
      </c>
      <c r="G75" s="9">
        <f t="shared" si="34"/>
        <v>155.9942215337268</v>
      </c>
      <c r="H75" s="7">
        <f>$U$55</f>
        <v>549.50957099999994</v>
      </c>
    </row>
    <row r="76" spans="2:21">
      <c r="C76" s="4">
        <f t="shared" ref="C76:H76" si="35">SUM(C72:C75)</f>
        <v>2917292.6201585</v>
      </c>
      <c r="D76" s="33">
        <f t="shared" si="35"/>
        <v>1</v>
      </c>
      <c r="E76" s="34">
        <f t="shared" si="35"/>
        <v>1232592.7880049997</v>
      </c>
      <c r="F76" s="9">
        <f t="shared" si="35"/>
        <v>4149885.4081635</v>
      </c>
      <c r="G76" s="9">
        <f t="shared" si="35"/>
        <v>12284.396009999999</v>
      </c>
      <c r="H76" s="9">
        <f t="shared" si="35"/>
        <v>114424.12031699999</v>
      </c>
    </row>
    <row r="77" spans="2:21">
      <c r="C77" s="35">
        <f>+C70</f>
        <v>1232592.788005</v>
      </c>
      <c r="F77" s="9"/>
    </row>
    <row r="78" spans="2:21">
      <c r="C78" s="35">
        <f>SUM(C76:C77)</f>
        <v>4149885.4081635</v>
      </c>
      <c r="F78" s="9">
        <f>SUM(F76:F77)</f>
        <v>4149885.4081635</v>
      </c>
    </row>
    <row r="81" spans="2:13">
      <c r="B81" t="s">
        <v>387</v>
      </c>
      <c r="G81" t="s">
        <v>483</v>
      </c>
    </row>
    <row r="82" spans="2:13">
      <c r="C82" s="4">
        <f>$K$14</f>
        <v>33149.749999999993</v>
      </c>
      <c r="G82" s="9">
        <f>$K$14</f>
        <v>33149.749999999993</v>
      </c>
      <c r="K82" t="s">
        <v>467</v>
      </c>
      <c r="M82" s="7">
        <f>+F87/J51</f>
        <v>34462.500803557567</v>
      </c>
    </row>
    <row r="83" spans="2:13">
      <c r="C83" s="4">
        <f>$K$58</f>
        <v>1364932.8900000001</v>
      </c>
      <c r="G83" s="16">
        <f>$K$58</f>
        <v>1364932.8900000001</v>
      </c>
      <c r="M83" s="7"/>
    </row>
    <row r="84" spans="2:13">
      <c r="C84" s="4">
        <f>SUM(C82:C83)</f>
        <v>1398082.6400000001</v>
      </c>
      <c r="G84" s="9">
        <f>SUM(G82:G83)</f>
        <v>1398082.6400000001</v>
      </c>
      <c r="M84" s="7"/>
    </row>
    <row r="85" spans="2:13">
      <c r="C85" s="4"/>
      <c r="E85" t="s">
        <v>392</v>
      </c>
      <c r="F85" t="s">
        <v>482</v>
      </c>
      <c r="H85" t="s">
        <v>482</v>
      </c>
    </row>
    <row r="86" spans="2:13">
      <c r="B86" t="s">
        <v>388</v>
      </c>
      <c r="C86" s="4">
        <f>$K$24</f>
        <v>467146.77</v>
      </c>
      <c r="D86" s="32">
        <f>+C86/$C$90</f>
        <v>0.11932433448362291</v>
      </c>
      <c r="E86" s="34">
        <f>+D86*$C$84</f>
        <v>166825.28057110656</v>
      </c>
      <c r="F86" s="7">
        <f>+C86+E86</f>
        <v>633972.05057110661</v>
      </c>
      <c r="G86" s="9">
        <f>+D86*$G$84</f>
        <v>166825.28057110656</v>
      </c>
      <c r="H86" s="7">
        <f>$K$24</f>
        <v>467146.77</v>
      </c>
    </row>
    <row r="87" spans="2:13">
      <c r="B87" t="s">
        <v>389</v>
      </c>
      <c r="C87" s="4">
        <f>$K$51</f>
        <v>2615575.4500000007</v>
      </c>
      <c r="D87" s="32">
        <f t="shared" ref="D87:D89" si="36">+C87/$C$90</f>
        <v>0.66810223233043564</v>
      </c>
      <c r="E87" s="37">
        <f t="shared" ref="E87:E89" si="37">+D87*$C$84</f>
        <v>934062.13276642887</v>
      </c>
      <c r="F87" s="7">
        <f>+C87+E87</f>
        <v>3549637.5827664295</v>
      </c>
      <c r="G87" s="9">
        <f t="shared" ref="G87:G89" si="38">+D87*$G$84</f>
        <v>934062.13276642887</v>
      </c>
      <c r="H87" s="7">
        <f>$K$51</f>
        <v>2615575.4500000007</v>
      </c>
    </row>
    <row r="88" spans="2:13">
      <c r="B88" t="s">
        <v>390</v>
      </c>
      <c r="C88" s="49">
        <f>$K$65</f>
        <v>793238.43</v>
      </c>
      <c r="D88" s="32">
        <f t="shared" si="36"/>
        <v>0.20261864969457866</v>
      </c>
      <c r="E88" s="34">
        <f t="shared" si="37"/>
        <v>283277.61667823175</v>
      </c>
      <c r="F88" s="7">
        <f t="shared" ref="F88:F89" si="39">+C88+E88</f>
        <v>1076516.0466782318</v>
      </c>
      <c r="G88" s="9">
        <f t="shared" si="38"/>
        <v>283277.61667823175</v>
      </c>
      <c r="H88" s="7">
        <f>$K$65</f>
        <v>793238.43</v>
      </c>
    </row>
    <row r="89" spans="2:13">
      <c r="B89" t="s">
        <v>391</v>
      </c>
      <c r="C89" s="49">
        <f>$K$55</f>
        <v>38972.31</v>
      </c>
      <c r="D89" s="32">
        <f t="shared" si="36"/>
        <v>9.9547834913627717E-3</v>
      </c>
      <c r="E89" s="34">
        <f t="shared" si="37"/>
        <v>13917.609984232882</v>
      </c>
      <c r="F89" s="7">
        <f t="shared" si="39"/>
        <v>52889.919984232882</v>
      </c>
      <c r="G89" s="9">
        <f t="shared" si="38"/>
        <v>13917.609984232882</v>
      </c>
      <c r="H89" s="7">
        <f>$K$55</f>
        <v>38972.31</v>
      </c>
    </row>
    <row r="90" spans="2:13">
      <c r="C90" s="4">
        <f t="shared" ref="C90:H90" si="40">SUM(C86:C89)</f>
        <v>3914932.9600000009</v>
      </c>
      <c r="D90" s="33">
        <f t="shared" si="40"/>
        <v>1</v>
      </c>
      <c r="E90" s="34">
        <f t="shared" si="40"/>
        <v>1398082.64</v>
      </c>
      <c r="F90" s="9">
        <f>SUM(F86:F89)</f>
        <v>5313015.6000000006</v>
      </c>
      <c r="G90" s="9">
        <f>SUM(G86:G89)</f>
        <v>1398082.64</v>
      </c>
      <c r="H90" s="9">
        <f t="shared" si="40"/>
        <v>3914932.9600000009</v>
      </c>
    </row>
    <row r="91" spans="2:13">
      <c r="C91" s="35">
        <f>+C84</f>
        <v>1398082.6400000001</v>
      </c>
      <c r="F91" s="9"/>
    </row>
    <row r="92" spans="2:13">
      <c r="C92" s="35">
        <f>SUM(C90:C91)</f>
        <v>5313015.6000000015</v>
      </c>
      <c r="F92" s="9">
        <f>SUM(F90:F91)</f>
        <v>5313015.6000000006</v>
      </c>
    </row>
    <row r="95" spans="2:13">
      <c r="B95" t="s">
        <v>387</v>
      </c>
      <c r="G95" t="s">
        <v>483</v>
      </c>
    </row>
    <row r="96" spans="2:13">
      <c r="C96" s="4">
        <f>$L$14</f>
        <v>811.82999999999993</v>
      </c>
      <c r="G96" s="9">
        <f>$L$14</f>
        <v>811.82999999999993</v>
      </c>
      <c r="K96" t="s">
        <v>467</v>
      </c>
      <c r="M96" s="7">
        <f>+F101/J51</f>
        <v>8655.7147230698247</v>
      </c>
    </row>
    <row r="97" spans="2:13">
      <c r="C97" s="4">
        <f>$L$58</f>
        <v>170820.22</v>
      </c>
      <c r="G97" s="16">
        <f>$L$58</f>
        <v>170820.22</v>
      </c>
      <c r="M97" s="7"/>
    </row>
    <row r="98" spans="2:13">
      <c r="C98" s="4">
        <f>SUM(C96:C97)</f>
        <v>171632.05</v>
      </c>
      <c r="G98" s="9">
        <f>SUM(G96:G97)</f>
        <v>171632.05</v>
      </c>
      <c r="M98" s="7"/>
    </row>
    <row r="99" spans="2:13">
      <c r="C99" s="4"/>
      <c r="E99" t="s">
        <v>392</v>
      </c>
      <c r="F99" t="s">
        <v>482</v>
      </c>
      <c r="H99" t="s">
        <v>482</v>
      </c>
    </row>
    <row r="100" spans="2:13">
      <c r="B100" t="s">
        <v>388</v>
      </c>
      <c r="C100" s="4">
        <f>$L$24</f>
        <v>27726.13</v>
      </c>
      <c r="D100" s="32">
        <f>+C100/$C$104</f>
        <v>2.6284369263415434E-2</v>
      </c>
      <c r="E100" s="34">
        <f>+D100*$C$98</f>
        <v>4511.2401796369804</v>
      </c>
      <c r="F100" s="7">
        <f>+C100+E100</f>
        <v>32237.370179636982</v>
      </c>
      <c r="G100" s="9">
        <f>+D100*$G$98</f>
        <v>4511.2401796369804</v>
      </c>
      <c r="H100" s="7">
        <f>$L$24</f>
        <v>27726.13</v>
      </c>
    </row>
    <row r="101" spans="2:13">
      <c r="B101" t="s">
        <v>389</v>
      </c>
      <c r="C101" s="4">
        <f>$L$51</f>
        <v>766778.29</v>
      </c>
      <c r="D101" s="32">
        <f t="shared" ref="D101:D103" si="41">+C101/$C$104</f>
        <v>0.72690576425668663</v>
      </c>
      <c r="E101" s="37">
        <f t="shared" ref="E101:E103" si="42">+D101*$C$98</f>
        <v>124760.32647619184</v>
      </c>
      <c r="F101" s="7">
        <f>+C101+E101</f>
        <v>891538.61647619191</v>
      </c>
      <c r="G101" s="9">
        <f t="shared" ref="G101:G103" si="43">+D101*$G$98</f>
        <v>124760.32647619184</v>
      </c>
      <c r="H101" s="7">
        <f>$L$51</f>
        <v>766778.29</v>
      </c>
    </row>
    <row r="102" spans="2:13">
      <c r="B102" t="s">
        <v>390</v>
      </c>
      <c r="C102" s="49">
        <f>$L$65</f>
        <v>258146.35000000003</v>
      </c>
      <c r="D102" s="32">
        <f t="shared" si="41"/>
        <v>0.24472272139685142</v>
      </c>
      <c r="E102" s="34">
        <f t="shared" si="42"/>
        <v>42002.262354920473</v>
      </c>
      <c r="F102" s="7">
        <f t="shared" ref="F102:F103" si="44">+C102+E102</f>
        <v>300148.61235492048</v>
      </c>
      <c r="G102" s="9">
        <f t="shared" si="43"/>
        <v>42002.262354920473</v>
      </c>
      <c r="H102" s="7">
        <f>$L$65</f>
        <v>258146.35000000003</v>
      </c>
    </row>
    <row r="103" spans="2:13">
      <c r="B103" t="s">
        <v>391</v>
      </c>
      <c r="C103" s="49">
        <f>$L$55</f>
        <v>2201.63</v>
      </c>
      <c r="D103" s="32">
        <f t="shared" si="41"/>
        <v>2.0871450830466901E-3</v>
      </c>
      <c r="E103" s="34">
        <f t="shared" si="42"/>
        <v>358.22098925072362</v>
      </c>
      <c r="F103" s="7">
        <f t="shared" si="44"/>
        <v>2559.8509892507236</v>
      </c>
      <c r="G103" s="9">
        <f t="shared" si="43"/>
        <v>358.22098925072362</v>
      </c>
      <c r="H103" s="7">
        <f>$L$55</f>
        <v>2201.63</v>
      </c>
    </row>
    <row r="104" spans="2:13">
      <c r="C104" s="4">
        <f t="shared" ref="C104:D104" si="45">SUM(C100:C103)</f>
        <v>1054852.3999999999</v>
      </c>
      <c r="D104" s="33">
        <f t="shared" si="45"/>
        <v>1.0000000000000002</v>
      </c>
      <c r="E104" s="34">
        <f>SUM(E100:E103)</f>
        <v>171632.05000000002</v>
      </c>
      <c r="F104" s="9">
        <f>SUM(F100:F103)</f>
        <v>1226484.45</v>
      </c>
      <c r="G104" s="9">
        <f>SUM(G100:G103)</f>
        <v>171632.05000000002</v>
      </c>
      <c r="H104" s="9">
        <f t="shared" ref="H104" si="46">SUM(H100:H103)</f>
        <v>1054852.3999999999</v>
      </c>
    </row>
    <row r="105" spans="2:13">
      <c r="C105" s="35">
        <f>+C98</f>
        <v>171632.05</v>
      </c>
      <c r="F105" s="9"/>
    </row>
    <row r="106" spans="2:13">
      <c r="C106" s="35">
        <f>SUM(C104:C105)</f>
        <v>1226484.45</v>
      </c>
      <c r="F106" s="9">
        <f>SUM(F104:F105)</f>
        <v>1226484.45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Page</vt:lpstr>
      <vt:lpstr>IR Line</vt:lpstr>
      <vt:lpstr>CE Line</vt:lpstr>
      <vt:lpstr>RR Line</vt:lpstr>
      <vt:lpstr>PM Line</vt:lpstr>
      <vt:lpstr>PN Line</vt:lpstr>
      <vt:lpstr>ER Line</vt:lpstr>
      <vt:lpstr>TL Line</vt:lpstr>
      <vt:lpstr>CY Line</vt:lpstr>
    </vt:vector>
  </TitlesOfParts>
  <Company>CORPORATE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Blackman, Marc</cp:lastModifiedBy>
  <cp:lastPrinted>2013-09-19T17:10:54Z</cp:lastPrinted>
  <dcterms:created xsi:type="dcterms:W3CDTF">2013-06-13T21:08:52Z</dcterms:created>
  <dcterms:modified xsi:type="dcterms:W3CDTF">2017-05-01T19:18:52Z</dcterms:modified>
</cp:coreProperties>
</file>